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補助金提出様式→" sheetId="4" r:id="rId2"/>
    <sheet name="【静岡県提出用】様式第2号" sheetId="1" r:id="rId3"/>
    <sheet name="【静岡県提出用】様式第3号 " sheetId="2" r:id="rId4"/>
    <sheet name="←補助金提出様式" sheetId="3"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2" sheetId="86" state="hidden" r:id="rId10"/>
    <sheet name="【参考】数式用３" sheetId="87" state="hidden" r:id="rId11"/>
  </sheets>
  <definedNames>
    <definedName name="岩手県">'【参考】数式用'!$H$228:$H$260</definedName>
    <definedName name="岩手県" localSheetId="9">'【参考】数式用2'!$D$228:$D$260</definedName>
    <definedName name="愛知県">'【参考】数式用'!$H$993:$H$1046</definedName>
    <definedName name="愛知県" localSheetId="9">'【参考】数式用2'!$D$993:$D$1046</definedName>
    <definedName name="愛媛県">'【参考】数式用'!$H$1422:$H$1441</definedName>
    <definedName name="愛媛県" localSheetId="9">'【参考】数式用2'!$D$1422:$D$1441</definedName>
    <definedName name="岐阜県">'【参考】数式用'!$H$916:$H$957</definedName>
    <definedName name="岐阜県" localSheetId="9">'【参考】数式用2'!$D$916:$D$957</definedName>
    <definedName name="東京都">'【参考】数式用'!$H$636:$H$697</definedName>
    <definedName name="東京都" localSheetId="9">'【参考】数式用2'!$D$636:$D$697</definedName>
    <definedName name="茨城県">'【参考】数式用'!$H$415:$H$458</definedName>
    <definedName name="茨城県" localSheetId="9">'【参考】数式用2'!$D$415:$D$458</definedName>
    <definedName name="宮城県">'【参考】数式用'!$H$261:$H$295</definedName>
    <definedName name="宮城県" localSheetId="9">'【参考】数式用2'!$D$261:$D$295</definedName>
    <definedName name="和歌山県">'【参考】数式用'!$H$1244:$H$1273</definedName>
    <definedName name="和歌山県" localSheetId="9">'【参考】数式用2'!$D$1244:$D$1273</definedName>
    <definedName name="沖縄県">'【参考】数式用'!$H$1709:$H$1749</definedName>
    <definedName name="沖縄県" localSheetId="9">'【参考】数式用2'!$D$1709:$D$1749</definedName>
    <definedName name="京都府">'【参考】数式用'!$H$1095:$H$1120</definedName>
    <definedName name="京都府" localSheetId="9">'【参考】数式用2'!$D$1095:$D$1120</definedName>
    <definedName name="北海道">'【参考】数式用'!$H$3:$H$187</definedName>
    <definedName name="北海道" localSheetId="9">'【参考】数式用2'!$D$3:$D$187</definedName>
    <definedName name="岡山県">'【参考】数式用'!$H$1312:$H$1338</definedName>
    <definedName name="岡山県" localSheetId="9">'【参考】数式用2'!$D$1312:$D$1338</definedName>
    <definedName name="富山県">'【参考】数式用'!$H$761:$H$775</definedName>
    <definedName name="富山県" localSheetId="9">'【参考】数式用2'!$D$761:$D$775</definedName>
    <definedName name="宮崎県">'【参考】数式用'!$H$1640:$H$1665</definedName>
    <definedName name="宮崎県" localSheetId="9">'【参考】数式用2'!$D$1640:$D$1665</definedName>
    <definedName name="熊本県">'【参考】数式用'!$H$1577:$H$1621</definedName>
    <definedName name="熊本県" localSheetId="9">'【参考】数式用2'!$D$1577:$D$1621</definedName>
    <definedName name="徳島県">'【参考】数式用'!$H$1381:$H$1404</definedName>
    <definedName name="徳島県" localSheetId="9">'【参考】数式用2'!$D$1381:$D$1404</definedName>
    <definedName name="群馬県">'【参考】数式用'!$H$484:$H$518</definedName>
    <definedName name="群馬県" localSheetId="9">'【参考】数式用2'!$D$484:$D$518</definedName>
    <definedName name="広島県">'【参考】数式用'!$H$1339:$H$1361</definedName>
    <definedName name="広島県" localSheetId="9">'【参考】数式用2'!$D$1339:$D$1361</definedName>
    <definedName name="島根県">'【参考】数式用'!$H$1293:$H$1311</definedName>
    <definedName name="島根県" localSheetId="9">'【参考】数式用2'!$D$1293:$D$1311</definedName>
    <definedName name="香川県">'【参考】数式用'!$H$1405:$H$1421</definedName>
    <definedName name="香川県" localSheetId="9">'【参考】数式用2'!$D$1405:$D$1421</definedName>
    <definedName name="大分県">'【参考】数式用'!$H$1622:$H$1639</definedName>
    <definedName name="大分県" localSheetId="9">'【参考】数式用2'!$D$1622:$D$1639</definedName>
    <definedName name="高知県">'【参考】数式用'!$H$1442:$H$1475</definedName>
    <definedName name="高知県" localSheetId="9">'【参考】数式用2'!$D$1442:$D$1475</definedName>
    <definedName name="佐賀県">'【参考】数式用'!$H$1536:$H$1555</definedName>
    <definedName name="佐賀県" localSheetId="9">'【参考】数式用2'!$D$1536:$D$1555</definedName>
    <definedName name="埼玉県">'【参考】数式用'!$H$519:$H$581</definedName>
    <definedName name="埼玉県" localSheetId="9">'【参考】数式用2'!$D$519:$D$581</definedName>
    <definedName name="三重県">'【参考】数式用'!$H$1047:$H$1075</definedName>
    <definedName name="三重県" localSheetId="9">'【参考】数式用2'!$D$1047:$D$1075</definedName>
    <definedName name="山形県">'【参考】数式用'!$H$321:$H$355</definedName>
    <definedName name="山形県" localSheetId="9">'【参考】数式用2'!$D$321:$D$355</definedName>
    <definedName name="山口県">'【参考】数式用'!$H$1362:$H$1380</definedName>
    <definedName name="山口県" localSheetId="9">'【参考】数式用2'!$D$1362:$D$1380</definedName>
    <definedName name="千葉県">'【参考】数式用'!$H$582:$H$635</definedName>
    <definedName name="千葉県" localSheetId="9">'【参考】数式用2'!$D$582:$D$635</definedName>
    <definedName name="山梨県">'【参考】数式用'!$H$812:$H$838</definedName>
    <definedName name="山梨県" localSheetId="9">'【参考】数式用2'!$D$812:$D$838</definedName>
    <definedName name="青森県">'【参考】数式用'!$H$188:$H$227</definedName>
    <definedName name="青森県" localSheetId="9">'【参考】数式用2'!$D$188:$D$227</definedName>
    <definedName name="滋賀県">'【参考】数式用'!$H$1076:$H$1094</definedName>
    <definedName name="滋賀県" localSheetId="9">'【参考】数式用2'!$D$1076:$D$1094</definedName>
    <definedName name="鹿児島県">'【参考】数式用'!$H$1666:$H$1708</definedName>
    <definedName name="鹿児島県" localSheetId="9">'【参考】数式用2'!$D$1666:$D$1708</definedName>
    <definedName name="秋田県">'【参考】数式用'!$H$296:$H$320</definedName>
    <definedName name="秋田県" localSheetId="9">'【参考】数式用2'!$D$296:$D$320</definedName>
    <definedName name="新潟県">'【参考】数式用'!$H$731:$H$760</definedName>
    <definedName name="新潟県" localSheetId="9">'【参考】数式用2'!$D$731:$D$760</definedName>
    <definedName name="神奈川県">'【参考】数式用'!$H$698:$H$730</definedName>
    <definedName name="神奈川県" localSheetId="9">'【参考】数式用2'!$D$698:$D$730</definedName>
    <definedName name="静岡県">'【参考】数式用'!$H$958:$H$992</definedName>
    <definedName name="静岡県" localSheetId="9">'【参考】数式用2'!$D$958:$D$992</definedName>
    <definedName name="石川県">'【参考】数式用'!$H$776:$H$794</definedName>
    <definedName name="石川県" localSheetId="9">'【参考】数式用2'!$D$776:$D$794</definedName>
    <definedName name="大阪府">'【参考】数式用'!$H$1121:$H$1163</definedName>
    <definedName name="大阪府" localSheetId="9">'【参考】数式用2'!$D$1121:$D$1163</definedName>
    <definedName name="長崎県">'【参考】数式用'!$H$1556:$H$1576</definedName>
    <definedName name="長崎県" localSheetId="9">'【参考】数式用2'!$D$1556:$D$1576</definedName>
    <definedName name="長野県">'【参考】数式用'!$H$839:$H$915</definedName>
    <definedName name="長野県" localSheetId="9">'【参考】数式用2'!$D$839:$D$915</definedName>
    <definedName name="鳥取県">'【参考】数式用'!$H$1274:$H$1292</definedName>
    <definedName name="鳥取県" localSheetId="9">'【参考】数式用2'!$D$1274:$D$1292</definedName>
    <definedName name="栃木県">'【参考】数式用'!$H$459:$H$483</definedName>
    <definedName name="栃木県" localSheetId="9">'【参考】数式用2'!$D$459:$D$483</definedName>
    <definedName name="福島県">'【参考】数式用'!$H$356:$H$414</definedName>
    <definedName name="福島県" localSheetId="9">'【参考】数式用2'!$D$356:$D$414</definedName>
    <definedName name="奈良県">'【参考】数式用'!$H$1205:$H$1243</definedName>
    <definedName name="奈良県" localSheetId="9">'【参考】数式用2'!$D$1205:$D$1243</definedName>
    <definedName name="福井県">'【参考】数式用'!$H$795:$H$811</definedName>
    <definedName name="福井県" localSheetId="9">'【参考】数式用2'!$D$795:$D$811</definedName>
    <definedName name="福岡県">'【参考】数式用'!$H$1476:$H$1535</definedName>
    <definedName name="福岡県" localSheetId="9">'【参考】数式用2'!$D$1476:$D$1535</definedName>
    <definedName name="兵庫県">'【参考】数式用'!$H$1164:$H$1204</definedName>
    <definedName name="兵庫県" localSheetId="9">'【参考】数式用2'!$D$1164:$D$1204</definedName>
    <definedName name="サービス名">#REF!</definedName>
    <definedName name="サービス名" localSheetId="7">#REF!</definedName>
    <definedName name="_xlnm._FilterDatabase" localSheetId="3" hidden="1">'【静岡県提出用】様式第3号 '!$D$12:$D$512</definedName>
    <definedName name="_xlnm._FilterDatabase" localSheetId="6" hidden="1">'別紙様式2-2（処遇改善加算　個表）'!$AY$11:$AY$411</definedName>
    <definedName name="表７_キャリアパス要件Ⅳ_規定人数集計対象外リスト">'【参考】数式用３'!$BC$1</definedName>
    <definedName name="介護予防短期入所療養介護_介護老人保健施設">'【参考】数式用３'!$AI$37:$AK$37</definedName>
    <definedName name="介護予防_短期入所療養介護__病院等_老健以外">'【参考】数式用３'!$AI$39:$AK$39</definedName>
    <definedName name="_24">'【参考】数式用３'!$AI$34:$AK$34</definedName>
    <definedName name="看護小規模多機能型居宅介護">'【参考】数式用３'!$AI$26:$AK$26</definedName>
    <definedName name="_A7">'【参考】数式用３'!$AI$47:$AK$47</definedName>
    <definedName name="_71">'【参考】数式用３'!$AI$6:$AK$6</definedName>
    <definedName name="_33">'【参考】数式用３'!$AI$14:$AK$14</definedName>
    <definedName name="処遇加算Ⅰ特定加算なしベア加算なし">'【参考】数式用３'!$AU$12:$AZ$12</definedName>
    <definedName name="地域密着型特定施設入居者生活介護">'【参考】数式用３'!$AI$17:$AK$17</definedName>
    <definedName name="介護老人保健施設サービス">'【参考】数式用３'!$AI$35:$AK$35</definedName>
    <definedName name="認知症対応型共同生活介護">'【参考】数式用３'!$AI$27:$AK$27</definedName>
    <definedName name="_21">'【参考】数式用３'!$AI$33:$AK$33</definedName>
    <definedName name="通所型サービス_独自">'【参考】数式用３'!$AI$46:$AK$46</definedName>
    <definedName name="介護予防_訪問入浴介護">'【参考】数式用３'!$AI$9:$AK$9</definedName>
    <definedName name="_16">'【参考】数式用３'!$AI$12:$AK$12</definedName>
    <definedName name="処遇加算Ⅰ特定加算Ⅱベア加算あり">'【参考】数式用３'!$AU$20:$AZ$20</definedName>
    <definedName name="介護予防認知症対応型共同生活介護">'【参考】数式用３'!$AI$29:$AK$29</definedName>
    <definedName name="短期入所療養介護__病院等_老健以外">'【参考】数式用３'!$AI$38:$AK$38</definedName>
    <definedName name="_11">'【参考】数式用３'!$AI$5:$AK$5</definedName>
    <definedName name="処遇加算Ⅲ特定加算なしベア加算なし">'【参考】数式用３'!$AU$18:$AZ$18</definedName>
    <definedName name="_25">'【参考】数式用３'!$AI$37:$AK$37</definedName>
    <definedName name="_27">'【参考】数式用３'!$AI$15:$AK$15</definedName>
    <definedName name="_22">'【参考】数式用３'!$AI$36:$AK$36</definedName>
    <definedName name="_12">'【参考】数式用３'!$AI$8:$AK$8</definedName>
    <definedName name="介護予防_認知症対応型共同生活介護">'【参考】数式用３'!$AI$30:$AK$30</definedName>
    <definedName name="_15">'【参考】数式用３'!$AI$10:$AK$10</definedName>
    <definedName name="介護医療院サービス">'【参考】数式用３'!$AI$40:$AK$40</definedName>
    <definedName name="介護予防_認知症対応型通所介護">'【参考】数式用３'!$AI$20:$AK$20</definedName>
    <definedName name="_23">'【参考】数式用３'!$AI$38:$AK$38</definedName>
    <definedName name="_26">'【参考】数式用３'!$AI$39:$AK$39</definedName>
    <definedName name="_28">'【参考】数式用３'!$AI$18:$AK$18</definedName>
    <definedName name="処遇加算Ⅰ特定加算Ⅱベア加算なし">'【参考】数式用３'!$AU$7:$AZ$7</definedName>
    <definedName name="介護予防_短期入所療養介護_老健">'【参考】数式用３'!$AI$37:$AK$37</definedName>
    <definedName name="_2A">'【参考】数式用３'!$AI$41:$AK$41</definedName>
    <definedName name="_2B">'【参考】数式用３'!$AI$42:$AK$42</definedName>
    <definedName name="_32">'【参考】数式用３'!$AI$27:$AK$27</definedName>
    <definedName name="介護予防_小規模多機能型居宅介護">'【参考】数式用３'!$AI$24:$AK$24</definedName>
    <definedName name="_35">'【参考】数式用３'!$AI$16:$AK$16</definedName>
    <definedName name="_36">'【参考】数式用３'!$AI$17:$AK$17</definedName>
    <definedName name="_37">'【参考】数式用３'!$AI$29:$AK$29</definedName>
    <definedName name="介護予防_短期入所生活介護">'【参考】数式用３'!$AI$34:$AK$34</definedName>
    <definedName name="_38">'【参考】数式用３'!$AI$28:$AK$28</definedName>
    <definedName name="_39">'【参考】数式用３'!$AI$30:$AK$30</definedName>
    <definedName name="小規模多機能型居宅介護">'【参考】数式用３'!$AI$21:$AK$21</definedName>
    <definedName name="_51">'【参考】数式用３'!$AI$31:$AK$31</definedName>
    <definedName name="_52">'【参考】数式用３'!$AI$35:$AK$35</definedName>
    <definedName name="_69">'【参考】数式用３'!$AI$24:$AK$24</definedName>
    <definedName name="_54">'【参考】数式用３'!$AI$32:$AK$32</definedName>
    <definedName name="_55">'【参考】数式用３'!$AI$40:$AK$40</definedName>
    <definedName name="介護予防_短期入所療養介護_医療院">'【参考】数式用３'!$AI$42:$AK$42</definedName>
    <definedName name="_62">'【参考】数式用３'!$AI$9:$AK$9</definedName>
    <definedName name="_66">'【参考】数式用３'!$AI$13:$AK$13</definedName>
    <definedName name="処遇加算Ⅲ特定加算Ⅰベア加算あり">'【参考】数式用３'!$AU$11:$AZ$11</definedName>
    <definedName name="_68">'【参考】数式用３'!$AI$22:$AK$22</definedName>
    <definedName name="サービス区分">'【参考】数式用３'!$AI$2:$AK$2</definedName>
    <definedName name="介護医療院">'【参考】数式用３'!$AI$40:$AK$40</definedName>
    <definedName name="_A4">'【参考】数式用３'!$AI$45:$AK$45</definedName>
    <definedName name="_72">'【参考】数式用３'!$AI$19:$AK$19</definedName>
    <definedName name="処遇加算Ⅱ特定加算なしベア加算あり">'【参考】数式用３'!$AU$22:$AZ$22</definedName>
    <definedName name="介護予防_通所リハビリテーション">'【参考】数式用３'!$AI$13:$AK$13</definedName>
    <definedName name="_73">'【参考】数式用３'!$AI$21:$AK$21</definedName>
    <definedName name="_A2">'【参考】数式用３'!$AI$43:$AK$43</definedName>
    <definedName name="_74">'【参考】数式用３'!$AI$20:$AK$20</definedName>
    <definedName name="_A3">'【参考】数式用３'!$AI$44:$AK$44</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6">'【参考】数式用３'!$AI$46:$AK$46</definedName>
    <definedName name="地域密着型介護老人福祉施設">'【参考】数式用３'!$AI$32:$AK$32</definedName>
    <definedName name="_A8">'【参考】数式用３'!$AI$48:$AK$48</definedName>
    <definedName name="短期入所療養介護_介護老人保健施設">'【参考】数式用３'!$AI$36:$AK$36</definedName>
    <definedName name="サービスコード">'【参考】数式用３'!$AI$2:$AK$2</definedName>
    <definedName name="介護予防_短期入所療養介護_病院等_老健以外">'【参考】数式用３'!$AI$39:$AK$39</definedName>
    <definedName name="介護予防_特定施設入居者生活介護">'【参考】数式用３'!$AI$16:$AK$16</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通所リハビリテーション">'【参考】数式用３'!$AI$13:$AK$13</definedName>
    <definedName name="介護予防特定施設入居者生活介護">'【参考】数式用３'!$AI$16:$AK$16</definedName>
    <definedName name="処遇加算Ⅰ特定加算Ⅱベア加算">'【参考】数式用３'!$AU$20:$AZ$20</definedName>
    <definedName name="介護予防認知症対応型共同生活介護_短期利用型">'【参考】数式用３'!$AI$30:$AK$30</definedName>
    <definedName name="複合型サービス_看護小規模多機能型居宅介護・短期利用型">'【参考】数式用３'!$AI$26:$AK$26</definedName>
    <definedName name="認知症対応型共同生活介護_短期利用型">'【参考】数式用３'!$AI$28:$AK$28</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訪問型サービス_独自_定率">'【参考】数式用３'!$AI$44:$AK$44</definedName>
    <definedName name="介護老人保健施設">'【参考】数式用３'!$AI$35:$AK$35</definedName>
    <definedName name="確認">#N/A</definedName>
    <definedName name="訪問介護">'【参考】数式用３'!$AI$5:$AK$5</definedName>
    <definedName name="計算用">'【参考】数式用３'!$AU$2:$AZ$2</definedName>
    <definedName name="種類">#REF!</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なしベア加算">'【参考】数式用３'!$AU$21:$AZ$21</definedName>
    <definedName name="処遇加算Ⅰ特定加算なしベア加算あり">'【参考】数式用３'!$AU$21:$AZ$21</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なし">'【参考】数式用３'!$AU$15:$AZ$15</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なし特定加算なしベア加算なし">'【参考】数式用３'!$AU$23:$AZ$23</definedName>
    <definedName name="小規模多機能型居宅介護_短期利用型">'【参考】数式用３'!$AI$22:$AK$22</definedName>
    <definedName name="短期入所生活介護">'【参考】数式用３'!$AI$33:$AK$33</definedName>
    <definedName name="短期入所療養介護_介護医療院">'【参考】数式用３'!$AI$41:$AK$41</definedName>
    <definedName name="地域密着型通所介護">'【参考】数式用３'!$AI$11:$AK$11</definedName>
    <definedName name="地域密着型特定施設入居者生活介護_短期利用型">'【参考】数式用３'!$AI$18:$AK$18</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夜間対応型訪問介護">'【参考】数式用３'!$AI$6:$AK$6</definedName>
    <definedName name="特定施設入居者生活介護">'【参考】数式用３'!$AI$14:$AK$14</definedName>
    <definedName name="特定施設入居者生活介護_短期利用型">'【参考】数式用３'!$AI$15:$AK$15</definedName>
    <definedName name="認知症対応型通所介護">'【参考】数式用３'!$AI$19:$AK$19</definedName>
    <definedName name="表２サービスコード">'【参考】数式用３'!$AH$2:$AK$48</definedName>
    <definedName name="表３_事業所の所在地">'【参考】数式用'!$H$1</definedName>
    <definedName name="複合型サービス_看護小規模多機能型居宅介護">'【参考】数式用３'!$AI$25:$AK$25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入浴介護">'【参考】数式用３'!$AI$8:$AK$8</definedName>
    <definedName name="_xlnm.Print_Area" localSheetId="2">'【静岡県提出用】様式第2号'!$A$1:$AL$60</definedName>
    <definedName name="_xlnm.Print_Area" localSheetId="3">'【静岡県提出用】様式第3号 '!$A$1:$R$24</definedName>
    <definedName name="_xlnm.Print_Titles" localSheetId="3">'【静岡県提出用】様式第3号 '!$10:$12</definedName>
    <definedName name="_xlnm.Print_Area" localSheetId="0">基本情報入力シート!$A$1:$AE$55</definedName>
    <definedName name="_xlnm._FilterDatabase" localSheetId="8" hidden="1">#REF!</definedName>
    <definedName name="_xlnm.Print_Area" localSheetId="8">'【参考】数式用'!$D$1:$D$1</definedName>
    <definedName name="_xlnm.Print_Area" localSheetId="6">'別紙様式2-2（処遇改善加算　個表）'!$A$1:$AL$51</definedName>
    <definedName name="_xlnm.Print_Titles" localSheetId="6">'別紙様式2-2（処遇改善加算　個表）'!$10:$11</definedName>
    <definedName name="_xlnm._FilterDatabase" localSheetId="10" hidden="1">#REF!</definedName>
    <definedName name="_xlnm.Print_Area" localSheetId="5">'別紙様式2-1 （処遇改善加算 総括表）'!$A$1:$AL$148</definedName>
    <definedName name="_xlnm.Print_Area" localSheetId="7">'参考（キャリアパス要件概要及びキャリアパス・賃金既定例）'!$A$1:$I$47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G6"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10"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10"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<sst xmlns="http://schemas.openxmlformats.org/spreadsheetml/2006/main" xmlns:r="http://schemas.openxmlformats.org/officeDocument/2006/relationships" count="2590" uniqueCount="2590">
  <si>
    <t>北九州市</t>
  </si>
  <si>
    <t>●はじめに本シート（基本情報入力シート）の黄色セルに入力することで、申請対象となる事業所等に関する基本的な情報が、各シートに自動的に転記されます。</t>
  </si>
  <si>
    <t>瑞浪市</t>
  </si>
  <si>
    <t>フリガナ</t>
  </si>
  <si>
    <t>北方町</t>
  </si>
  <si>
    <t>年</t>
  </si>
  <si>
    <t>代表者</t>
    <rPh sb="0" eb="3">
      <t>ダイヒョウシャ</t>
    </rPh>
    <phoneticPr fontId="21"/>
  </si>
  <si>
    <t>62</t>
  </si>
  <si>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</si>
  <si>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</si>
  <si>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！チェックボックスに必要なチェック（✔）が入っていない項目があります。</t>
    <rPh sb="10" eb="12">
      <t>ヒツヨウ</t>
    </rPh>
    <rPh sb="27" eb="29">
      <t>コウモク</t>
    </rPh>
    <phoneticPr fontId="21"/>
  </si>
  <si>
    <t>A7</t>
  </si>
  <si>
    <t>介護予防認知症対応型共同生活介護</t>
    <rPh sb="0" eb="2">
      <t>カイゴ</t>
    </rPh>
    <rPh sb="2" eb="4">
      <t>ヨボウ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</si>
  <si>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</si>
  <si>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</si>
  <si>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</si>
  <si>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</si>
  <si>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</si>
  <si>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</si>
  <si>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</si>
  <si>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加西市</t>
  </si>
  <si>
    <t>久喜市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</si>
  <si>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</si>
  <si>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</si>
  <si>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</si>
  <si>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</si>
  <si>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t>↓隠し列</t>
    <rPh sb="1" eb="2">
      <t>カク</t>
    </rPh>
    <rPh sb="3" eb="4">
      <t>レツ</t>
    </rPh>
    <phoneticPr fontId="21"/>
  </si>
  <si>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</si>
  <si>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</si>
  <si>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</si>
  <si>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</si>
  <si>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</si>
  <si>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</si>
  <si>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</si>
  <si>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</si>
  <si>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</si>
  <si>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</si>
  <si>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</si>
  <si>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実務研修
新任研修</t>
    <rPh sb="0" eb="2">
      <t>ジツム</t>
    </rPh>
    <rPh sb="2" eb="4">
      <t>ケンシュウ</t>
    </rPh>
    <rPh sb="5" eb="7">
      <t>シンニン</t>
    </rPh>
    <rPh sb="7" eb="9">
      <t>ケンシュウ</t>
    </rPh>
    <phoneticPr fontId="21"/>
  </si>
  <si>
    <t>大田市</t>
  </si>
  <si>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</si>
  <si>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</si>
  <si>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</si>
  <si>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</si>
  <si>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</si>
  <si>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</si>
  <si>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</si>
  <si>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</si>
  <si>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</si>
  <si>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</si>
  <si>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</si>
  <si>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</si>
  <si>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</si>
  <si>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</si>
  <si>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</si>
  <si>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</si>
  <si>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</si>
  <si>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</si>
  <si>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</si>
  <si>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</si>
  <si>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</si>
  <si>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</si>
  <si>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</si>
  <si>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２　基本情報</t>
    <rPh sb="2" eb="4">
      <t>キホン</t>
    </rPh>
    <rPh sb="4" eb="6">
      <t>ジョウホウ</t>
    </rPh>
    <phoneticPr fontId="97"/>
  </si>
  <si>
    <t>尾鷲市</t>
  </si>
  <si>
    <t>法人
代表者</t>
  </si>
  <si>
    <t>寒河江市</t>
  </si>
  <si>
    <t>土佐清水市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</si>
  <si>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</si>
  <si>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</si>
  <si>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</si>
  <si>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</si>
  <si>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</si>
  <si>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</si>
  <si>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</si>
  <si>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</si>
  <si>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</si>
  <si>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</si>
  <si>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</si>
  <si>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</si>
  <si>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</si>
  <si>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</si>
  <si>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</si>
  <si>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</si>
  <si>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</si>
  <si>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</si>
  <si>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</si>
  <si>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</si>
  <si>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</si>
  <si>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</si>
  <si>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</si>
  <si>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</si>
  <si>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</si>
  <si>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</si>
  <si>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</si>
  <si>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</si>
  <si>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</si>
  <si>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</si>
  <si>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</si>
  <si>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</si>
  <si>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</si>
  <si>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</si>
  <si>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</si>
  <si>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</si>
  <si>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</si>
  <si>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</si>
  <si>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</si>
  <si>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</si>
  <si>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</si>
  <si>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</si>
  <si>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</si>
  <si>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7"/>
  </si>
  <si>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</si>
  <si>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</si>
  <si>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</si>
  <si>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</si>
  <si>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</si>
  <si>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</si>
  <si>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</si>
  <si>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</si>
  <si>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</si>
  <si>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</si>
  <si>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</si>
  <si>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</si>
  <si>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表１　補助金対象サービス</t>
  </si>
  <si>
    <t>飯島町</t>
  </si>
  <si>
    <t>武雄市</t>
  </si>
  <si>
    <t>法人番号</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</si>
  <si>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</si>
  <si>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三郷市</t>
  </si>
  <si>
    <t>月</t>
    <rPh sb="0" eb="1">
      <t>ツキ</t>
    </rPh>
    <phoneticPr fontId="21"/>
  </si>
  <si>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</si>
  <si>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</si>
  <si>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</si>
  <si>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7"/>
  </si>
  <si>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</si>
  <si>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</si>
  <si>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</si>
  <si>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</si>
  <si>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7"/>
  </si>
  <si>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</si>
  <si>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</si>
  <si>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</si>
  <si>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</si>
  <si>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</si>
  <si>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</si>
  <si>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</si>
  <si>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</si>
  <si>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</si>
  <si>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</si>
  <si>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</si>
  <si>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</si>
  <si>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</si>
  <si>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</si>
  <si>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</si>
  <si>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</si>
  <si>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</si>
  <si>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</si>
  <si>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</si>
  <si>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</si>
  <si>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</si>
  <si>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</si>
  <si>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</si>
  <si>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</si>
  <si>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</si>
  <si>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</si>
  <si>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</si>
  <si>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特定施設入居者
生活介護</t>
    <rPh sb="0" eb="2">
      <t>トクテイ</t>
    </rPh>
    <rPh sb="2" eb="4">
      <t>シセツ</t>
    </rPh>
    <rPh sb="4" eb="7">
      <t>ニュウキョシャ</t>
    </rPh>
    <rPh sb="8" eb="10">
      <t>セイカツ</t>
    </rPh>
    <rPh sb="10" eb="12">
      <t>カイゴ</t>
    </rPh>
    <phoneticPr fontId="21"/>
  </si>
  <si>
    <t>久御山町</t>
  </si>
  <si>
    <t>中井町</t>
    <rPh sb="0" eb="2">
      <t>ナカイ</t>
    </rPh>
    <phoneticPr fontId="97"/>
  </si>
  <si>
    <t>１単位あたりの
単価
（地域単価）
[円]</t>
    <rPh sb="1" eb="3">
      <t>タンイ</t>
    </rPh>
    <rPh sb="8" eb="10">
      <t>タンカ</t>
    </rPh>
    <rPh sb="12" eb="14">
      <t>チイキ</t>
    </rPh>
    <rPh sb="14" eb="16">
      <t>タンカ</t>
    </rPh>
    <rPh sb="19" eb="20">
      <t>エン</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</si>
  <si>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</si>
  <si>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</si>
  <si>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</si>
  <si>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</si>
  <si>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</si>
  <si>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</si>
  <si>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</si>
  <si>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</si>
  <si>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</si>
  <si>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</si>
  <si>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</si>
  <si>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</si>
  <si>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</si>
  <si>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</si>
  <si>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</si>
  <si>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</si>
  <si>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</si>
  <si>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</si>
  <si>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</si>
  <si>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</si>
  <si>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</si>
  <si>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</si>
  <si>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</si>
  <si>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</si>
  <si>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</si>
  <si>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</si>
  <si>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</si>
  <si>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</si>
  <si>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</si>
  <si>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</si>
  <si>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</si>
  <si>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</si>
  <si>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</si>
  <si>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下田市</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</si>
  <si>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</si>
  <si>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</si>
  <si>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</si>
  <si>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</si>
  <si>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</si>
  <si>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</si>
  <si>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</si>
  <si>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以下の項目に「×」がないか、提出前に確認すること。「×」がある場合、当該項目の記載を修正すること。</t>
  </si>
  <si>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</si>
  <si>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</si>
  <si>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</si>
  <si>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</si>
  <si>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</si>
  <si>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</si>
  <si>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</si>
  <si>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</si>
  <si>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</si>
  <si>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</si>
  <si>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</si>
  <si>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</si>
  <si>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</si>
  <si>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</si>
  <si>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</si>
  <si>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</si>
  <si>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</si>
  <si>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</si>
  <si>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</si>
  <si>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</si>
  <si>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</si>
  <si>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</si>
  <si>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</si>
  <si>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</si>
  <si>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</si>
  <si>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</si>
  <si>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</si>
  <si>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</si>
  <si>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</si>
  <si>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</si>
  <si>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</si>
  <si>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</si>
  <si>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</si>
  <si>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</si>
  <si>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</si>
  <si>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</si>
  <si>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</si>
  <si>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</si>
  <si>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</si>
  <si>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</si>
  <si>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</si>
  <si>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</si>
  <si>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</si>
  <si>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</si>
  <si>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</si>
  <si>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</si>
  <si>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</si>
  <si>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</si>
  <si>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</si>
  <si>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</si>
  <si>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</si>
  <si>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開成町</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</si>
  <si>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</si>
  <si>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</si>
  <si>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</si>
  <si>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</si>
  <si>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</si>
  <si>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</si>
  <si>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</si>
  <si>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</si>
  <si>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</si>
  <si>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</si>
  <si>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</si>
  <si>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</si>
  <si>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</si>
  <si>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</si>
  <si>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</si>
  <si>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</si>
  <si>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</si>
  <si>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</si>
  <si>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</si>
  <si>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</si>
  <si>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</si>
  <si>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</si>
  <si>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</si>
  <si>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</si>
  <si>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</si>
  <si>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</si>
  <si>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</si>
  <si>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</si>
  <si>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</si>
  <si>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</si>
  <si>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</si>
  <si>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</si>
  <si>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</si>
  <si>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</si>
  <si>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</si>
  <si>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</si>
  <si>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</si>
  <si>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</si>
  <si>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</si>
  <si>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</si>
  <si>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</si>
  <si>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</si>
  <si>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白糠町</t>
  </si>
  <si>
    <t>39</t>
  </si>
  <si>
    <t>清瀬市</t>
  </si>
  <si>
    <t>置戸町</t>
  </si>
  <si>
    <t>年</t>
    <rPh sb="0" eb="1">
      <t>ネン</t>
    </rPh>
    <phoneticPr fontId="21"/>
  </si>
  <si>
    <t>八雲町</t>
  </si>
  <si>
    <t>（介護予防）
短期入所生活介護</t>
  </si>
  <si>
    <t>釧路市</t>
  </si>
  <si>
    <t>三芳町</t>
  </si>
  <si>
    <t>短期入所生活介護</t>
    <rPh sb="0" eb="2">
      <t>タンキ</t>
    </rPh>
    <rPh sb="2" eb="4">
      <t>ニュウショ</t>
    </rPh>
    <rPh sb="4" eb="6">
      <t>セイカツ</t>
    </rPh>
    <rPh sb="6" eb="8">
      <t>カイゴ</t>
    </rPh>
    <phoneticPr fontId="21"/>
  </si>
  <si>
    <t>粕屋町</t>
  </si>
  <si>
    <t>石狩市</t>
  </si>
  <si>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</si>
  <si>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</si>
  <si>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</si>
  <si>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</si>
  <si>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</si>
  <si>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</si>
  <si>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</si>
  <si>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</si>
  <si>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</si>
  <si>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</si>
  <si>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</si>
  <si>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</si>
  <si>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</si>
  <si>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</si>
  <si>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</si>
  <si>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</si>
  <si>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</si>
  <si>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</si>
  <si>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</si>
  <si>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</si>
  <si>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</si>
  <si>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</si>
  <si>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</si>
  <si>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</si>
  <si>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</si>
  <si>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</si>
  <si>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</si>
  <si>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</si>
  <si>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</si>
  <si>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</si>
  <si>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</si>
  <si>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</si>
  <si>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</si>
  <si>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</si>
  <si>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</si>
  <si>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</si>
  <si>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</si>
  <si>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</si>
  <si>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</si>
  <si>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</si>
  <si>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</si>
  <si>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</si>
  <si>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</si>
  <si>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</si>
  <si>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</si>
  <si>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</si>
  <si>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</si>
  <si>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</si>
  <si>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7"/>
  </si>
  <si>
    <t>処遇改善加算Ⅳの1/2以上の月額賃金改善を行う計画になっていること</t>
    <rPh sb="21" eb="22">
      <t>オコナ</t>
    </rPh>
    <rPh sb="23" eb="25">
      <t>ケイカク</t>
    </rPh>
    <phoneticPr fontId="21"/>
  </si>
  <si>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</si>
  <si>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</si>
  <si>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</si>
  <si>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短期入所療養介護
（介護医療院）</t>
  </si>
  <si>
    <t>2A</t>
  </si>
  <si>
    <t>道志村</t>
  </si>
  <si>
    <t>大田区</t>
    <rPh sb="0" eb="3">
      <t>オオタク</t>
    </rPh>
    <phoneticPr fontId="97"/>
  </si>
  <si>
    <t>処遇改善加算Ⅰを算定する事業所数</t>
    <rPh sb="8" eb="10">
      <t>サンテイ</t>
    </rPh>
    <rPh sb="12" eb="15">
      <t>ジギョウショ</t>
    </rPh>
    <rPh sb="15" eb="16">
      <t>スウ</t>
    </rPh>
    <phoneticPr fontId="21"/>
  </si>
  <si>
    <t>加茂市</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</si>
  <si>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</si>
  <si>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</si>
  <si>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</si>
  <si>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</si>
  <si>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</si>
  <si>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</si>
  <si>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</si>
  <si>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</si>
  <si>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</si>
  <si>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</si>
  <si>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</si>
  <si>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</si>
  <si>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</si>
  <si>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（介護予防）短期入所療養介護 （病院等（老健以外）)</t>
  </si>
  <si>
    <t>通所型サービス（総合事業）
（独自／定率・定額（A7・A8））</t>
  </si>
  <si>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</si>
  <si>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</si>
  <si>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</si>
  <si>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</si>
  <si>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</si>
  <si>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</si>
  <si>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</si>
  <si>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</si>
  <si>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</si>
  <si>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</si>
  <si>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</si>
  <si>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</si>
  <si>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</si>
  <si>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</si>
  <si>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</si>
  <si>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</si>
  <si>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</si>
  <si>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</si>
  <si>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</si>
  <si>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</si>
  <si>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</si>
  <si>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</si>
  <si>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</si>
  <si>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</si>
  <si>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r>
      <t>川西町</t>
    </r>
    <r>
      <rPr>
        <sz val="11"/>
        <color auto="1"/>
        <rFont val="ＭＳ Ｐゴシック"/>
      </rPr>
      <t>（奈良県）</t>
    </r>
    <rPh sb="4" eb="7">
      <t>ナラケン</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</si>
  <si>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</si>
  <si>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</si>
  <si>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</si>
  <si>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</si>
  <si>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</si>
  <si>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</si>
  <si>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</si>
  <si>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</si>
  <si>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</si>
  <si>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</si>
  <si>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</si>
  <si>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</si>
  <si>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</si>
  <si>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</si>
  <si>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</si>
  <si>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</si>
  <si>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</si>
  <si>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</si>
  <si>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</si>
  <si>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河内長野市</t>
  </si>
  <si>
    <t>弟子屈町</t>
  </si>
  <si>
    <t>袖ケ浦市</t>
  </si>
  <si>
    <t>円</t>
    <rPh sb="0" eb="1">
      <t>エン</t>
    </rPh>
    <phoneticPr fontId="21"/>
  </si>
  <si>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</si>
  <si>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</si>
  <si>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</si>
  <si>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</si>
  <si>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</si>
  <si>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</si>
  <si>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</si>
  <si>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大潟村</t>
  </si>
  <si>
    <t>朝日村</t>
  </si>
  <si>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21"/>
  </si>
  <si>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</si>
  <si>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</si>
  <si>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</si>
  <si>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</si>
  <si>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</si>
  <si>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</si>
  <si>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</si>
  <si>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</si>
  <si>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</si>
  <si>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</si>
  <si>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</si>
  <si>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</si>
  <si>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</si>
  <si>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</si>
  <si>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</si>
  <si>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</si>
  <si>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</si>
  <si>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</si>
  <si>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</si>
  <si>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</si>
  <si>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</si>
  <si>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</si>
  <si>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</si>
  <si>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</si>
  <si>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</si>
  <si>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</si>
  <si>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</si>
  <si>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</si>
  <si>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</si>
  <si>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</si>
  <si>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</si>
  <si>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</si>
  <si>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</si>
  <si>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</si>
  <si>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</si>
  <si>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</si>
  <si>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</si>
  <si>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r>
      <t>清水町</t>
    </r>
    <r>
      <rPr>
        <sz val="11"/>
        <color auto="1"/>
        <rFont val="ＭＳ Ｐゴシック"/>
      </rPr>
      <t>（静岡県）</t>
    </r>
    <rPh sb="4" eb="7">
      <t>シズオカケン</t>
    </rPh>
    <phoneticPr fontId="2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</si>
  <si>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</si>
  <si>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</si>
  <si>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美濃加茂市</t>
    <rPh sb="0" eb="5">
      <t>ミノカモシ</t>
    </rPh>
    <phoneticPr fontId="97"/>
  </si>
  <si>
    <t>さつま町</t>
  </si>
  <si>
    <t>初級ヘルパー</t>
    <rPh sb="0" eb="2">
      <t>ショキュウ</t>
    </rPh>
    <phoneticPr fontId="21"/>
  </si>
  <si>
    <t>鴨川市</t>
  </si>
  <si>
    <t>（介護予防）特定施設入居者生活介護</t>
  </si>
  <si>
    <t>八千代市</t>
  </si>
  <si>
    <t>令和７年４月以降の処遇改善加算の配分方法のうち、基本給等（基本給又は決まって毎月支払われる手当）で行っている賃金改善の総額を記入してください。</t>
  </si>
  <si>
    <t>笛吹市</t>
  </si>
  <si>
    <t>東郷町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</si>
  <si>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</si>
  <si>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以下の項目にオレンジ色の「×」がないか、提出前に確認すること。「×」がある場合、当該項目の記載を修正すること。</t>
    <rPh sb="10" eb="11">
      <t>イロ</t>
    </rPh>
    <phoneticPr fontId="21"/>
  </si>
  <si>
    <t>日野町</t>
  </si>
  <si>
    <t>新たに増加する旧ベースアップ等加算相当の処遇改善加算の見込額</t>
  </si>
  <si>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</si>
  <si>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</si>
  <si>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</si>
  <si>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</si>
  <si>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</si>
  <si>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</si>
  <si>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</si>
  <si>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</si>
  <si>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</si>
  <si>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</si>
  <si>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</si>
  <si>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</si>
  <si>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</si>
  <si>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</si>
  <si>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</si>
  <si>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</si>
  <si>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</si>
  <si>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</si>
  <si>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</si>
  <si>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</si>
  <si>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</si>
  <si>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</si>
  <si>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</si>
  <si>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</si>
  <si>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</si>
  <si>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</si>
  <si>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</si>
  <si>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</si>
  <si>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</si>
  <si>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</si>
  <si>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</si>
  <si>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</si>
  <si>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</si>
  <si>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</si>
  <si>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</si>
  <si>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</si>
  <si>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</si>
  <si>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</si>
  <si>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</si>
  <si>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</si>
  <si>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7"/>
  </si>
  <si>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</si>
  <si>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</si>
  <si>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7"/>
  </si>
  <si>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</si>
  <si>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</si>
  <si>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</si>
  <si>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</si>
  <si>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</si>
  <si>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</si>
  <si>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21"/>
  </si>
  <si>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</si>
  <si>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</si>
  <si>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</si>
  <si>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</si>
  <si>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</si>
  <si>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</si>
  <si>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</si>
  <si>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</si>
  <si>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</si>
  <si>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</si>
  <si>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</si>
  <si>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</si>
  <si>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</si>
  <si>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</si>
  <si>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</si>
  <si>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</si>
  <si>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</si>
  <si>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</si>
  <si>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</si>
  <si>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</si>
  <si>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</si>
  <si>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</si>
  <si>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世田谷区</t>
    <rPh sb="0" eb="4">
      <t>セタガヤク</t>
    </rPh>
    <phoneticPr fontId="97"/>
  </si>
  <si>
    <t>茨木市</t>
  </si>
  <si>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</si>
  <si>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</si>
  <si>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</si>
  <si>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</si>
  <si>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①法人や事業所の経営理念やケア方針・人材育成方針、その実現のための施策・仕組みなどの明確化</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</si>
  <si>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</si>
  <si>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</si>
  <si>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</si>
  <si>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</si>
  <si>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</si>
  <si>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</si>
  <si>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</si>
  <si>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</si>
  <si>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資質の
向上やキャリアアップに
向けた
支援</t>
  </si>
  <si>
    <t>江津市</t>
  </si>
  <si>
    <t>（５）</t>
  </si>
  <si>
    <t>赤穂市</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</si>
  <si>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</si>
  <si>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</si>
  <si>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</si>
  <si>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</si>
  <si>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</si>
  <si>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</si>
  <si>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</si>
  <si>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</si>
  <si>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</si>
  <si>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</si>
  <si>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</si>
  <si>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</si>
  <si>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</si>
  <si>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</si>
  <si>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</si>
  <si>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</si>
  <si>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</si>
  <si>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</si>
  <si>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</si>
  <si>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</si>
  <si>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介護医療院</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</si>
  <si>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</si>
  <si>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</si>
  <si>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</si>
  <si>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</si>
  <si>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</si>
  <si>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練馬区</t>
    <rPh sb="0" eb="3">
      <t>ネリマク</t>
    </rPh>
    <phoneticPr fontId="97"/>
  </si>
  <si>
    <t>三田市</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</si>
  <si>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</si>
  <si>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</si>
  <si>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</si>
  <si>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</si>
  <si>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</si>
  <si>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</si>
  <si>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紫波町</t>
  </si>
  <si>
    <t>山梨市</t>
  </si>
  <si>
    <t>港区</t>
    <rPh sb="0" eb="2">
      <t>ミナトク</t>
    </rPh>
    <phoneticPr fontId="97"/>
  </si>
  <si>
    <t>府中町</t>
  </si>
  <si>
    <t>東秩父村</t>
  </si>
  <si>
    <t>様式第３号（用紙　日本産業規格Ａ４横型）</t>
    <rPh sb="0" eb="2">
      <t>ヨウシキ</t>
    </rPh>
    <rPh sb="2" eb="3">
      <t>ダイ</t>
    </rPh>
    <rPh sb="4" eb="5">
      <t>ゴウ</t>
    </rPh>
    <rPh sb="6" eb="8">
      <t>ヨウシ</t>
    </rPh>
    <rPh sb="9" eb="15">
      <t>ニホンサンギョウキカク</t>
    </rPh>
    <rPh sb="17" eb="19">
      <t>ヨコガタ</t>
    </rPh>
    <phoneticPr fontId="21"/>
  </si>
  <si>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</si>
  <si>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</si>
  <si>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</si>
  <si>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</si>
  <si>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興部町</t>
  </si>
  <si>
    <t>⑱現場の課題の見える化（課題の抽出、課題の構造化、業務時間調査の実施等）を実施している</t>
  </si>
  <si>
    <t>（３）</t>
  </si>
  <si>
    <t>豊山町</t>
    <rPh sb="0" eb="2">
      <t>トヨヤマ</t>
    </rPh>
    <rPh sb="2" eb="3">
      <t>マチ</t>
    </rPh>
    <phoneticPr fontId="97"/>
  </si>
  <si>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</si>
  <si>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</si>
  <si>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</si>
  <si>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</si>
  <si>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</si>
  <si>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</si>
  <si>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</si>
  <si>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</si>
  <si>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</si>
  <si>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</si>
  <si>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</si>
  <si>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</si>
  <si>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</si>
  <si>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</si>
  <si>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</si>
  <si>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</si>
  <si>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</si>
  <si>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</si>
  <si>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</si>
  <si>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</si>
  <si>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</si>
  <si>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97"/>
  </si>
  <si>
    <t>提出前のチェックリスト</t>
    <rPh sb="0" eb="2">
      <t>テイシュツ</t>
    </rPh>
    <rPh sb="2" eb="3">
      <t>マエ</t>
    </rPh>
    <phoneticPr fontId="21"/>
  </si>
  <si>
    <t>女川町</t>
  </si>
  <si>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</si>
  <si>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</si>
  <si>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</si>
  <si>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</si>
  <si>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</si>
  <si>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</si>
  <si>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</si>
  <si>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鏡石町</t>
  </si>
  <si>
    <t>岩出市</t>
  </si>
  <si>
    <t>様式第２号（用紙　日本産業規格Ａ４縦型）</t>
    <rPh sb="0" eb="2">
      <t>ヨウシキ</t>
    </rPh>
    <rPh sb="2" eb="3">
      <t>ダイ</t>
    </rPh>
    <rPh sb="4" eb="5">
      <t>ゴウ</t>
    </rPh>
    <rPh sb="6" eb="8">
      <t>ヨウシ</t>
    </rPh>
    <rPh sb="9" eb="11">
      <t>ニホン</t>
    </rPh>
    <rPh sb="11" eb="13">
      <t>サンギョウ</t>
    </rPh>
    <rPh sb="13" eb="15">
      <t>キカク</t>
    </rPh>
    <rPh sb="17" eb="19">
      <t>タテガタ</t>
    </rPh>
    <phoneticPr fontId="21"/>
  </si>
  <si>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</si>
  <si>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</si>
  <si>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</si>
  <si>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</si>
  <si>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</si>
  <si>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</si>
  <si>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</si>
  <si>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</si>
  <si>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</si>
  <si>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</si>
  <si>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</si>
  <si>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</si>
  <si>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</si>
  <si>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</si>
  <si>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</si>
  <si>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特定事業所加算Ⅱ</t>
    <rPh sb="0" eb="7">
      <t>ト</t>
    </rPh>
    <phoneticPr fontId="97"/>
  </si>
  <si>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</si>
  <si>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</si>
  <si>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</si>
  <si>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</si>
  <si>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</si>
  <si>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</si>
  <si>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</si>
  <si>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</si>
  <si>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</si>
  <si>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</si>
  <si>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7"/>
  </si>
  <si>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</si>
  <si>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</si>
  <si>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</si>
  <si>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</si>
  <si>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</si>
  <si>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</si>
  <si>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</si>
  <si>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</si>
  <si>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</si>
  <si>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</si>
  <si>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</si>
  <si>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</si>
  <si>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小菅村</t>
  </si>
  <si>
    <t>月額賃金改善要件Ⅰ</t>
  </si>
  <si>
    <t>（６）</t>
  </si>
  <si>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</si>
  <si>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</si>
  <si>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</si>
  <si>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</si>
  <si>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</si>
  <si>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</si>
  <si>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</si>
  <si>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</si>
  <si>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</si>
  <si>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</si>
  <si>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</si>
  <si>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</si>
  <si>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</si>
  <si>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</si>
  <si>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</si>
  <si>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</si>
  <si>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</si>
  <si>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</si>
  <si>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</si>
  <si>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</si>
  <si>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</si>
  <si>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</si>
  <si>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</si>
  <si>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</si>
  <si>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</si>
  <si>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</si>
  <si>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</si>
  <si>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</si>
  <si>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7"/>
  </si>
  <si>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</si>
  <si>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</si>
  <si>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</si>
  <si>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</si>
  <si>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</si>
  <si>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</si>
  <si>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</si>
  <si>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</si>
  <si>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</si>
  <si>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</si>
  <si>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</si>
  <si>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</si>
  <si>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</si>
  <si>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</si>
  <si>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</si>
  <si>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</si>
  <si>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</si>
  <si>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</si>
  <si>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</si>
  <si>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</si>
  <si>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</si>
  <si>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</si>
  <si>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</si>
  <si>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</si>
  <si>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遠軽町</t>
  </si>
  <si>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</si>
  <si>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</si>
  <si>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</si>
  <si>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</si>
  <si>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</si>
  <si>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</si>
  <si>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</si>
  <si>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</si>
  <si>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</si>
  <si>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</si>
  <si>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</si>
  <si>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</si>
  <si>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</si>
  <si>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</si>
  <si>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</si>
  <si>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</si>
  <si>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</si>
  <si>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</si>
  <si>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</si>
  <si>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</si>
  <si>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</si>
  <si>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</si>
  <si>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</si>
  <si>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</si>
  <si>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</si>
  <si>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</si>
  <si>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</si>
  <si>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</si>
  <si>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</si>
  <si>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</si>
  <si>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</si>
  <si>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</si>
  <si>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</si>
  <si>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</si>
  <si>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</si>
  <si>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</si>
  <si>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</si>
  <si>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</si>
  <si>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</si>
  <si>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</si>
  <si>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7"/>
  </si>
  <si>
    <r>
      <t>森町</t>
    </r>
    <r>
      <rPr>
        <sz val="11"/>
        <color auto="1"/>
        <rFont val="ＭＳ Ｐゴシック"/>
      </rPr>
      <t>（静岡県）</t>
    </r>
    <rPh sb="3" eb="6">
      <t>シズオカケン</t>
    </rPh>
    <phoneticPr fontId="21"/>
  </si>
  <si>
    <t>いちき串木野市</t>
  </si>
  <si>
    <t>教育研修</t>
    <rPh sb="0" eb="2">
      <t>キョウイク</t>
    </rPh>
    <rPh sb="2" eb="4">
      <t>ケンシュウ</t>
    </rPh>
    <phoneticPr fontId="21"/>
  </si>
  <si>
    <t>益城町</t>
  </si>
  <si>
    <t>⑥キャリアパス要件Ⅳ</t>
    <rPh sb="7" eb="9">
      <t>ヨウケン</t>
    </rPh>
    <phoneticPr fontId="97"/>
  </si>
  <si>
    <t>吉賀町</t>
  </si>
  <si>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</si>
  <si>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</si>
  <si>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</si>
  <si>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</si>
  <si>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</si>
  <si>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</si>
  <si>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</si>
  <si>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</si>
  <si>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</si>
  <si>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</si>
  <si>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</si>
  <si>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</si>
  <si>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</si>
  <si>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</si>
  <si>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</si>
  <si>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</si>
  <si>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</si>
  <si>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</si>
  <si>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</si>
  <si>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</si>
  <si>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</si>
  <si>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</si>
  <si>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</si>
  <si>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</si>
  <si>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</si>
  <si>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今治市</t>
  </si>
  <si>
    <t>南会津町</t>
  </si>
  <si>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</si>
  <si>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</si>
  <si>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</si>
  <si>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</si>
  <si>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</si>
  <si>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</si>
  <si>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</si>
  <si>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</si>
  <si>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</si>
  <si>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</si>
  <si>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</si>
  <si>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</si>
  <si>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</si>
  <si>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</si>
  <si>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</si>
  <si>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</si>
  <si>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</si>
  <si>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</si>
  <si>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</si>
  <si>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</si>
  <si>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</si>
  <si>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</si>
  <si>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</si>
  <si>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</si>
  <si>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</si>
  <si>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</si>
  <si>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</si>
  <si>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</si>
  <si>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</si>
  <si>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</si>
  <si>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</si>
  <si>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</si>
  <si>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</si>
  <si>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</si>
  <si>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r>
      <t>南部町</t>
    </r>
    <r>
      <rPr>
        <sz val="11"/>
        <color auto="1"/>
        <rFont val="ＭＳ Ｐゴシック"/>
      </rPr>
      <t>（青森県）</t>
    </r>
    <rPh sb="4" eb="7">
      <t>アオモリケン</t>
    </rPh>
    <phoneticPr fontId="21"/>
  </si>
  <si>
    <t>瀬戸市</t>
    <rPh sb="0" eb="3">
      <t>セトシ</t>
    </rPh>
    <phoneticPr fontId="97"/>
  </si>
  <si>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</si>
  <si>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</si>
  <si>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</si>
  <si>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</si>
  <si>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</si>
  <si>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</si>
  <si>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</si>
  <si>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</si>
  <si>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</si>
  <si>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</si>
  <si>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</si>
  <si>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</si>
  <si>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</si>
  <si>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</si>
  <si>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⑰厚生労働省が示している「生産性向上ガイドライン」に基づき、業務改善活動の体制構築（委員会やプロジェクトチームの立ち上げ、外部の研修会の活用等）を行っている</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</si>
  <si>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</si>
  <si>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</si>
  <si>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</si>
  <si>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</si>
  <si>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</si>
  <si>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</si>
  <si>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</si>
  <si>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</si>
  <si>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茨城県</t>
  </si>
  <si>
    <t>亘理町</t>
  </si>
  <si>
    <t>西ノ島町</t>
  </si>
  <si>
    <t>（介護予防）短期入所療養介護（老健）</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</si>
  <si>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</si>
  <si>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</si>
  <si>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</si>
  <si>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</si>
  <si>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</si>
  <si>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</si>
  <si>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</si>
  <si>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北本市</t>
  </si>
  <si>
    <t>水戸市</t>
  </si>
  <si>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</si>
  <si>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</si>
  <si>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</si>
  <si>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</si>
  <si>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和光市</t>
  </si>
  <si>
    <t>訪問入浴介護</t>
  </si>
  <si>
    <t>富士宮市</t>
  </si>
  <si>
    <t>蟹江町</t>
  </si>
  <si>
    <t>中札内村</t>
  </si>
  <si>
    <t>表４　１単位あたりの単価</t>
    <rPh sb="0" eb="1">
      <t>ヒョウ</t>
    </rPh>
    <rPh sb="4" eb="6">
      <t>タンイ</t>
    </rPh>
    <rPh sb="10" eb="12">
      <t>タンカ</t>
    </rPh>
    <phoneticPr fontId="21"/>
  </si>
  <si>
    <t>川崎市</t>
  </si>
  <si>
    <t>宮崎市</t>
  </si>
  <si>
    <t>安平町</t>
  </si>
  <si>
    <t>田舎館村</t>
  </si>
  <si>
    <t>古河市</t>
  </si>
  <si>
    <t>通し番号</t>
    <rPh sb="0" eb="1">
      <t>トオ</t>
    </rPh>
    <rPh sb="2" eb="4">
      <t>バンゴウ</t>
    </rPh>
    <phoneticPr fontId="21"/>
  </si>
  <si>
    <t>太子町</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</si>
  <si>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</si>
  <si>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</si>
  <si>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</si>
  <si>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</si>
  <si>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</si>
  <si>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</si>
  <si>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</si>
  <si>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</si>
  <si>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白川町</t>
  </si>
  <si>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</si>
  <si>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</si>
  <si>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</si>
  <si>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</si>
  <si>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</si>
  <si>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</si>
  <si>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</si>
  <si>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</si>
  <si>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垂水市</t>
  </si>
  <si>
    <t>１つの対象月を
選んでいるか</t>
    <rPh sb="3" eb="5">
      <t>タイショウ</t>
    </rPh>
    <rPh sb="5" eb="6">
      <t>ツキ</t>
    </rPh>
    <rPh sb="8" eb="9">
      <t>エラ</t>
    </rPh>
    <phoneticPr fontId="21"/>
  </si>
  <si>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</si>
  <si>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</si>
  <si>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</si>
  <si>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</si>
  <si>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</si>
  <si>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</si>
  <si>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</si>
  <si>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</si>
  <si>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</si>
  <si>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</si>
  <si>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</si>
  <si>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</si>
  <si>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</si>
  <si>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</si>
  <si>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</si>
  <si>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</si>
  <si>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例１：共通版</t>
    <rPh sb="0" eb="1">
      <t xml:space="preserve">レイ </t>
    </rPh>
    <rPh sb="3" eb="5">
      <t>キョウツウ</t>
    </rPh>
    <rPh sb="5" eb="6">
      <t>バン</t>
    </rPh>
    <phoneticPr fontId="21"/>
  </si>
  <si>
    <t>美作市</t>
  </si>
  <si>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</si>
  <si>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</si>
  <si>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</si>
  <si>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</si>
  <si>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</si>
  <si>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</si>
  <si>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</si>
  <si>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</si>
  <si>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</si>
  <si>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</si>
  <si>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</si>
  <si>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</si>
  <si>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</si>
  <si>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</si>
  <si>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大豊町</t>
  </si>
  <si>
    <t>主任</t>
    <rPh sb="0" eb="2">
      <t>シュニン</t>
    </rPh>
    <phoneticPr fontId="21"/>
  </si>
  <si>
    <t>●年以上
介護福祉士
介護職員実務者研修修了</t>
    <rPh sb="5" eb="7">
      <t>カイゴ</t>
    </rPh>
    <rPh sb="7" eb="10">
      <t>フクシシ</t>
    </rPh>
    <phoneticPr fontId="21"/>
  </si>
  <si>
    <t>山形市</t>
  </si>
  <si>
    <t>天理市</t>
  </si>
  <si>
    <t>狛江市</t>
  </si>
  <si>
    <t>銚子市</t>
  </si>
  <si>
    <t>中級職</t>
    <rPh sb="2" eb="3">
      <t>ショク</t>
    </rPh>
    <phoneticPr fontId="21"/>
  </si>
  <si>
    <t>飛騨市</t>
  </si>
  <si>
    <t>通常の介護業務
他の従業員への助言</t>
    <rPh sb="3" eb="5">
      <t>カイゴ</t>
    </rPh>
    <phoneticPr fontId="21"/>
  </si>
  <si>
    <t>常勤（月給）
・基本給 ●●●円～
・資格手当 ＋●●円
非常勤（時給）
・●●　円
・資格手当 ＋●●円</t>
    <rPh sb="0" eb="2">
      <t>ジョウキン</t>
    </rPh>
    <rPh sb="19" eb="21">
      <t>シカク</t>
    </rPh>
    <rPh sb="30" eb="33">
      <t>ヒジョウキンジキュウ</t>
    </rPh>
    <phoneticPr fontId="21"/>
  </si>
  <si>
    <t>羽島市</t>
  </si>
  <si>
    <t>介護予防短期入所療養介護 （病院等（老健以外）)</t>
  </si>
  <si>
    <t>実務研修</t>
    <rPh sb="0" eb="2">
      <t>ジツム</t>
    </rPh>
    <rPh sb="2" eb="4">
      <t>ケンシュウ</t>
    </rPh>
    <phoneticPr fontId="21"/>
  </si>
  <si>
    <t>大月町</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</si>
  <si>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</si>
  <si>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小松市</t>
  </si>
  <si>
    <t>職位・役職</t>
    <rPh sb="0" eb="2">
      <t>ショクイ</t>
    </rPh>
    <rPh sb="3" eb="5">
      <t>ヤクショク</t>
    </rPh>
    <phoneticPr fontId="21"/>
  </si>
  <si>
    <t>処遇改善加算Ⅴ（８）</t>
  </si>
  <si>
    <t>山口県</t>
  </si>
  <si>
    <t>伊根町</t>
  </si>
  <si>
    <t>韮崎市</t>
  </si>
  <si>
    <t>館林市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</si>
  <si>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</si>
  <si>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</si>
  <si>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</si>
  <si>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</si>
  <si>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</si>
  <si>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</si>
  <si>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</si>
  <si>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</si>
  <si>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</si>
  <si>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御所市</t>
  </si>
  <si>
    <t>常勤（月給）
・基本給 ●●●円～
・資格手当 ＋●●円</t>
    <rPh sb="0" eb="2">
      <t>ジョウキン</t>
    </rPh>
    <rPh sb="19" eb="21">
      <t>シカク</t>
    </rPh>
    <phoneticPr fontId="21"/>
  </si>
  <si>
    <t>軽井沢町</t>
  </si>
  <si>
    <t>常勤（月給）
・基本給 ●●●円～
・資格手当 ＋●●円</t>
    <rPh sb="0" eb="2">
      <t>ジョウキン</t>
    </rPh>
    <rPh sb="19" eb="21">
      <t>シカク</t>
    </rPh>
    <rPh sb="21" eb="23">
      <t>テアテ</t>
    </rPh>
    <rPh sb="27" eb="28">
      <t>エン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</si>
  <si>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</si>
  <si>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</si>
  <si>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</si>
  <si>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</si>
  <si>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</si>
  <si>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</si>
  <si>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</si>
  <si>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</si>
  <si>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</si>
  <si>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</si>
  <si>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</si>
  <si>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</si>
  <si>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</si>
  <si>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</si>
  <si>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</si>
  <si>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</si>
  <si>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</si>
  <si>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</si>
  <si>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</si>
  <si>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</si>
  <si>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</si>
  <si>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</si>
  <si>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</si>
  <si>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</si>
  <si>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伊奈町</t>
  </si>
  <si>
    <t>共和町</t>
  </si>
  <si>
    <t>11</t>
  </si>
  <si>
    <t>（ウ）その他の金額　（② 介護職員等の業務の洗い出しや棚卸しなど、現場の課題の見える化）</t>
  </si>
  <si>
    <t>会津若松市</t>
  </si>
  <si>
    <t>杉並区</t>
    <rPh sb="0" eb="3">
      <t>スギナミク</t>
    </rPh>
    <phoneticPr fontId="97"/>
  </si>
  <si>
    <t>東みよし町</t>
  </si>
  <si>
    <t>北海道</t>
  </si>
  <si>
    <t>苫前町</t>
  </si>
  <si>
    <t>通所型サービス（独自／定額）</t>
    <rPh sb="0" eb="2">
      <t>ツウショ</t>
    </rPh>
    <rPh sb="2" eb="3">
      <t>ガタ</t>
    </rPh>
    <rPh sb="8" eb="10">
      <t>ドクジ</t>
    </rPh>
    <rPh sb="11" eb="13">
      <t>テイガク</t>
    </rPh>
    <phoneticPr fontId="21"/>
  </si>
  <si>
    <t>訪問介護</t>
  </si>
  <si>
    <t>介護予防訪問入浴介護</t>
    <rPh sb="0" eb="2">
      <t>カイゴ</t>
    </rPh>
    <rPh sb="2" eb="4">
      <t>ヨボウ</t>
    </rPh>
    <rPh sb="4" eb="6">
      <t>ホウモン</t>
    </rPh>
    <rPh sb="6" eb="8">
      <t>ニュウヨク</t>
    </rPh>
    <rPh sb="8" eb="10">
      <t>カイゴ</t>
    </rPh>
    <phoneticPr fontId="21"/>
  </si>
  <si>
    <r>
      <t>朝日町</t>
    </r>
    <r>
      <rPr>
        <sz val="11"/>
        <color auto="1"/>
        <rFont val="ＭＳ Ｐゴシック"/>
      </rPr>
      <t>（山形県）</t>
    </r>
    <rPh sb="4" eb="7">
      <t>ヤマガタケン</t>
    </rPh>
    <phoneticPr fontId="21"/>
  </si>
  <si>
    <t>西会津町</t>
  </si>
  <si>
    <t>富里市</t>
    <rPh sb="0" eb="3">
      <t>トミサトシ</t>
    </rPh>
    <phoneticPr fontId="97"/>
  </si>
  <si>
    <t>加算様式を指定権者に提出</t>
    <rPh sb="10" eb="12">
      <t>テイシュツ</t>
    </rPh>
    <phoneticPr fontId="21"/>
  </si>
  <si>
    <t>✓</t>
  </si>
  <si>
    <t>氷見市</t>
  </si>
  <si>
    <t>生産性
向上のため
の取組</t>
  </si>
  <si>
    <t>夜間対応型訪問介護</t>
    <rPh sb="0" eb="2">
      <t>ヤカン</t>
    </rPh>
    <rPh sb="2" eb="4">
      <t>タイオウ</t>
    </rPh>
    <rPh sb="4" eb="5">
      <t>ガタ</t>
    </rPh>
    <rPh sb="5" eb="7">
      <t>ホウモン</t>
    </rPh>
    <rPh sb="7" eb="9">
      <t>カイゴ</t>
    </rPh>
    <phoneticPr fontId="21"/>
  </si>
  <si>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</si>
  <si>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</si>
  <si>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</si>
  <si>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</si>
  <si>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</si>
  <si>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</si>
  <si>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</si>
  <si>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</si>
  <si>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</si>
  <si>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</si>
  <si>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豊田市</t>
  </si>
  <si>
    <t>大空町</t>
  </si>
  <si>
    <t>岸和田市</t>
  </si>
  <si>
    <t>定期巡回・随時対応型訪問介護看護</t>
  </si>
  <si>
    <t>大町市</t>
  </si>
  <si>
    <t>宮城県</t>
  </si>
  <si>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</si>
  <si>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旭川市</t>
  </si>
  <si>
    <t>秋田県</t>
  </si>
  <si>
    <t>（ウ）その他の金額　（③ 業務改善活動の体制構築）</t>
  </si>
  <si>
    <t>我孫子市</t>
  </si>
  <si>
    <t>守谷市</t>
  </si>
  <si>
    <t>通所介護</t>
  </si>
  <si>
    <t>八郎潟町</t>
  </si>
  <si>
    <t>壮瞥町</t>
  </si>
  <si>
    <t>利尻町</t>
  </si>
  <si>
    <t>帯広市</t>
  </si>
  <si>
    <t>長岡市</t>
  </si>
  <si>
    <t>阿南市</t>
  </si>
  <si>
    <t>A6</t>
  </si>
  <si>
    <t>野田村</t>
  </si>
  <si>
    <t>地域密着型通所介護</t>
  </si>
  <si>
    <t>複合型サービス（看護小規模多機能型居宅介護・短期利用型）</t>
  </si>
  <si>
    <t>北見市</t>
  </si>
  <si>
    <t>高石市</t>
  </si>
  <si>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</si>
  <si>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</si>
  <si>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</si>
  <si>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</si>
  <si>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</si>
  <si>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</si>
  <si>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</si>
  <si>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</si>
  <si>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</si>
  <si>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</si>
  <si>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</si>
  <si>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江府町</t>
  </si>
  <si>
    <t>人件費割合</t>
    <rPh sb="0" eb="3">
      <t>ジンケンヒ</t>
    </rPh>
    <rPh sb="3" eb="5">
      <t>ワリアイ</t>
    </rPh>
    <phoneticPr fontId="98"/>
  </si>
  <si>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</si>
  <si>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</si>
  <si>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</si>
  <si>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</si>
  <si>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</si>
  <si>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</si>
  <si>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</si>
  <si>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宮代町</t>
  </si>
  <si>
    <t>苫小牧市</t>
  </si>
  <si>
    <t>府中市</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</si>
  <si>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</si>
  <si>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</si>
  <si>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</si>
  <si>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地域密着型特定施設入居者生活介護</t>
  </si>
  <si>
    <t>稚内市</t>
  </si>
  <si>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</si>
  <si>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</si>
  <si>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</si>
  <si>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</si>
  <si>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</si>
  <si>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</si>
  <si>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</si>
  <si>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7"/>
  </si>
  <si>
    <t>浦安市</t>
  </si>
  <si>
    <t>対象</t>
    <rPh sb="0" eb="2">
      <t>タイショウ</t>
    </rPh>
    <phoneticPr fontId="21"/>
  </si>
  <si>
    <t>竹田市</t>
  </si>
  <si>
    <t>新郷村</t>
  </si>
  <si>
    <t>認知症対応型通所介護</t>
  </si>
  <si>
    <t>富山県</t>
  </si>
  <si>
    <t>丸森町</t>
  </si>
  <si>
    <t>藤沢市</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</si>
  <si>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</si>
  <si>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</si>
  <si>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</si>
  <si>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</si>
  <si>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</si>
  <si>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</si>
  <si>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小規模多機能型居宅介護</t>
  </si>
  <si>
    <t>福井県</t>
  </si>
  <si>
    <t>色麻町</t>
  </si>
  <si>
    <t>湯梨浜町</t>
  </si>
  <si>
    <t>梼原町</t>
  </si>
  <si>
    <t>すさみ町</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</si>
  <si>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</si>
  <si>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</si>
  <si>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</si>
  <si>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</si>
  <si>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</si>
  <si>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</si>
  <si>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</si>
  <si>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</si>
  <si>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金武町</t>
  </si>
  <si>
    <t>介護予防小規模多機能型居宅介護</t>
  </si>
  <si>
    <t>介護予防小規模多機能型居宅介護（短期利用型）</t>
  </si>
  <si>
    <t>丹波山村</t>
  </si>
  <si>
    <t>泉佐野市</t>
  </si>
  <si>
    <t>志免町</t>
  </si>
  <si>
    <t>岐阜県</t>
  </si>
  <si>
    <t>売木村</t>
  </si>
  <si>
    <t>山北町</t>
    <rPh sb="0" eb="3">
      <t>ヤマキタマチ</t>
    </rPh>
    <phoneticPr fontId="97"/>
  </si>
  <si>
    <t>佐久市</t>
  </si>
  <si>
    <t>名寄市</t>
  </si>
  <si>
    <t>土庄町</t>
  </si>
  <si>
    <t>五戸町</t>
  </si>
  <si>
    <t>長井市</t>
  </si>
  <si>
    <t>複合型サービス（看護小規模多機能型居宅介護）</t>
  </si>
  <si>
    <t>斑鳩町</t>
  </si>
  <si>
    <t>音更町</t>
  </si>
  <si>
    <t>白浜町</t>
  </si>
  <si>
    <t>2級地</t>
    <rPh sb="1" eb="3">
      <t>キュウチ</t>
    </rPh>
    <phoneticPr fontId="2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</si>
  <si>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</si>
  <si>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</si>
  <si>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</si>
  <si>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</si>
  <si>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</si>
  <si>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</si>
  <si>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</si>
  <si>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</si>
  <si>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</si>
  <si>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</si>
  <si>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</si>
  <si>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</si>
  <si>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浜中町</t>
  </si>
  <si>
    <t>介護人材確保・職場環境改善等事業計画書（施設・事業所別個表）</t>
    <rPh sb="14" eb="16">
      <t>ジギョウ</t>
    </rPh>
    <rPh sb="16" eb="19">
      <t>ケイカクショ</t>
    </rPh>
    <rPh sb="20" eb="22">
      <t>シセツ</t>
    </rPh>
    <rPh sb="23" eb="26">
      <t>ジギョウショ</t>
    </rPh>
    <rPh sb="26" eb="27">
      <t>ベツ</t>
    </rPh>
    <rPh sb="27" eb="29">
      <t>コヒョウ</t>
    </rPh>
    <phoneticPr fontId="21"/>
  </si>
  <si>
    <t>介護予防認知症対応型共同生活介護（短期利用型）</t>
    <rPh sb="0" eb="2">
      <t>カイゴ</t>
    </rPh>
    <rPh sb="2" eb="4">
      <t>ヨボウ</t>
    </rPh>
    <phoneticPr fontId="21"/>
  </si>
  <si>
    <t>滝沢市</t>
    <rPh sb="2" eb="3">
      <t>シ</t>
    </rPh>
    <phoneticPr fontId="97"/>
  </si>
  <si>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</si>
  <si>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</si>
  <si>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</si>
  <si>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</si>
  <si>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7"/>
  </si>
  <si>
    <t>歌志内市</t>
  </si>
  <si>
    <t>神奈川県</t>
    <rPh sb="0" eb="4">
      <t>カナガワケン</t>
    </rPh>
    <phoneticPr fontId="21"/>
  </si>
  <si>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</si>
  <si>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</si>
  <si>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</si>
  <si>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</si>
  <si>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</si>
  <si>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</si>
  <si>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</si>
  <si>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</si>
  <si>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</si>
  <si>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地域密着型介護老人福祉施設</t>
  </si>
  <si>
    <t>泊村</t>
  </si>
  <si>
    <t>函南町</t>
  </si>
  <si>
    <t>剣淵町</t>
  </si>
  <si>
    <t>新城市</t>
  </si>
  <si>
    <t>大阪府</t>
    <rPh sb="0" eb="3">
      <t>オオサカフ</t>
    </rPh>
    <phoneticPr fontId="21"/>
  </si>
  <si>
    <t>青ヶ島村</t>
  </si>
  <si>
    <t>綾瀬市</t>
  </si>
  <si>
    <t>和歌山県</t>
  </si>
  <si>
    <t>短期入所療養介護 （病院等（老健以外）)</t>
  </si>
  <si>
    <t>登別市</t>
  </si>
  <si>
    <t>萩市</t>
  </si>
  <si>
    <t>高砂市</t>
  </si>
  <si>
    <t>さいたま市</t>
  </si>
  <si>
    <t>介護予防短期入所生活介護</t>
  </si>
  <si>
    <t>屋久島町</t>
  </si>
  <si>
    <t>鳥取県</t>
  </si>
  <si>
    <t>更別村</t>
  </si>
  <si>
    <t>座間市</t>
  </si>
  <si>
    <t>千葉市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</si>
  <si>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</si>
  <si>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</si>
  <si>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</si>
  <si>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</si>
  <si>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</si>
  <si>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香川県</t>
  </si>
  <si>
    <t>岡山県</t>
  </si>
  <si>
    <t>北広島市</t>
  </si>
  <si>
    <t>おおい町</t>
  </si>
  <si>
    <t>東松島市</t>
  </si>
  <si>
    <t>サービス提供体制強化加算Ⅰ</t>
    <rPh sb="4" eb="8">
      <t>テイキョウ</t>
    </rPh>
    <rPh sb="8" eb="10">
      <t>キョウカ</t>
    </rPh>
    <rPh sb="10" eb="12">
      <t>カサン</t>
    </rPh>
    <phoneticPr fontId="97"/>
  </si>
  <si>
    <t>武蔵野市</t>
  </si>
  <si>
    <t>広島県</t>
  </si>
  <si>
    <t>北斗市</t>
  </si>
  <si>
    <t>三島村</t>
  </si>
  <si>
    <t>介護医療院サービス</t>
    <rPh sb="0" eb="2">
      <t>カイゴ</t>
    </rPh>
    <rPh sb="2" eb="4">
      <t>イリョウ</t>
    </rPh>
    <rPh sb="4" eb="5">
      <t>イン</t>
    </rPh>
    <phoneticPr fontId="21"/>
  </si>
  <si>
    <t>介護医療院サービス</t>
  </si>
  <si>
    <t>益子町</t>
  </si>
  <si>
    <t>調布市</t>
  </si>
  <si>
    <t>介護予防短期入所療養介護（介護医療院）</t>
  </si>
  <si>
    <t>小金井市</t>
  </si>
  <si>
    <t>訪問型サービス（独自）</t>
    <rPh sb="0" eb="2">
      <t>ホウモン</t>
    </rPh>
    <rPh sb="2" eb="3">
      <t>ガタ</t>
    </rPh>
    <rPh sb="8" eb="10">
      <t>ドクジ</t>
    </rPh>
    <phoneticPr fontId="21"/>
  </si>
  <si>
    <t>神恵内村</t>
  </si>
  <si>
    <t>A2</t>
  </si>
  <si>
    <t>西米良村</t>
  </si>
  <si>
    <t>甲佐町</t>
  </si>
  <si>
    <t>高知県</t>
  </si>
  <si>
    <t>勝央町</t>
  </si>
  <si>
    <t>高島市</t>
  </si>
  <si>
    <t>日野市</t>
  </si>
  <si>
    <t>東海村</t>
  </si>
  <si>
    <t>木古内町</t>
  </si>
  <si>
    <t>長崎県</t>
  </si>
  <si>
    <t>忠岡町</t>
  </si>
  <si>
    <t>七飯町</t>
  </si>
  <si>
    <t>通所型サービス（独自／定率）</t>
    <rPh sb="0" eb="2">
      <t>ツウショ</t>
    </rPh>
    <rPh sb="2" eb="3">
      <t>ガタ</t>
    </rPh>
    <rPh sb="8" eb="10">
      <t>ドクジ</t>
    </rPh>
    <rPh sb="11" eb="13">
      <t>テイリツ</t>
    </rPh>
    <phoneticPr fontId="21"/>
  </si>
  <si>
    <t>牧之原市</t>
  </si>
  <si>
    <t>熊本県</t>
  </si>
  <si>
    <t>鹿部町</t>
  </si>
  <si>
    <t>国立市</t>
  </si>
  <si>
    <t>春日部市</t>
  </si>
  <si>
    <t>森町</t>
  </si>
  <si>
    <t>東久留米市</t>
  </si>
  <si>
    <t>鹿児島県</t>
  </si>
  <si>
    <t>周防大島町</t>
  </si>
  <si>
    <t>平群町</t>
  </si>
  <si>
    <t>稲城市</t>
  </si>
  <si>
    <t>江差町</t>
  </si>
  <si>
    <t>西東京市</t>
  </si>
  <si>
    <t>留別村</t>
  </si>
  <si>
    <t>上ノ国町</t>
  </si>
  <si>
    <t>奥尻町</t>
  </si>
  <si>
    <t>青森市</t>
  </si>
  <si>
    <t>大東市</t>
  </si>
  <si>
    <t>今金町</t>
  </si>
  <si>
    <t>門真市</t>
  </si>
  <si>
    <t>那珂川市</t>
    <rPh sb="0" eb="3">
      <t>ナカガワ</t>
    </rPh>
    <rPh sb="3" eb="4">
      <t>シ</t>
    </rPh>
    <phoneticPr fontId="97"/>
  </si>
  <si>
    <t>平泉町</t>
  </si>
  <si>
    <t>東成瀬村</t>
  </si>
  <si>
    <t>四條畷市</t>
  </si>
  <si>
    <t>村山市</t>
  </si>
  <si>
    <t>館山市</t>
  </si>
  <si>
    <t>西宮市</t>
  </si>
  <si>
    <t>寿都町</t>
  </si>
  <si>
    <t>刈羽村</t>
  </si>
  <si>
    <t>大山町</t>
  </si>
  <si>
    <t>芦屋市</t>
  </si>
  <si>
    <t>赤磐市</t>
  </si>
  <si>
    <t>平谷村</t>
  </si>
  <si>
    <t>宝塚市</t>
  </si>
  <si>
    <t>幸手市</t>
  </si>
  <si>
    <t>柏崎市</t>
  </si>
  <si>
    <t>表５</t>
    <rPh sb="0" eb="1">
      <t>ヒョウ</t>
    </rPh>
    <phoneticPr fontId="21"/>
  </si>
  <si>
    <t>蘭越町</t>
  </si>
  <si>
    <t>4級地</t>
    <rPh sb="1" eb="3">
      <t>キュウチ</t>
    </rPh>
    <phoneticPr fontId="21"/>
  </si>
  <si>
    <t>牛久市</t>
  </si>
  <si>
    <t>神流町</t>
  </si>
  <si>
    <t>ニセコ町</t>
  </si>
  <si>
    <t>朝霞市</t>
  </si>
  <si>
    <t>東大阪市</t>
  </si>
  <si>
    <t>幕別町</t>
  </si>
  <si>
    <t>佐川町</t>
  </si>
  <si>
    <t>留寿都村</t>
  </si>
  <si>
    <t>大垣市</t>
  </si>
  <si>
    <t>喜茂別町</t>
  </si>
  <si>
    <t>船橋市</t>
  </si>
  <si>
    <t>倶知安町</t>
  </si>
  <si>
    <t>習志野市</t>
  </si>
  <si>
    <t>昭島市</t>
  </si>
  <si>
    <t>亀岡市</t>
  </si>
  <si>
    <t>東大和市</t>
  </si>
  <si>
    <t>積丹町</t>
  </si>
  <si>
    <t>池田市</t>
  </si>
  <si>
    <t>相模原市</t>
  </si>
  <si>
    <t>特定施設入居者生活介護（短期利用型）</t>
  </si>
  <si>
    <t>中川町</t>
  </si>
  <si>
    <t>古平町</t>
  </si>
  <si>
    <t>大阪市</t>
  </si>
  <si>
    <t>台東区</t>
  </si>
  <si>
    <t>仁木町</t>
  </si>
  <si>
    <t>石川町</t>
  </si>
  <si>
    <t>併設本体施設において処遇改善加算Ⅰの届出あり</t>
    <rPh sb="2" eb="4">
      <t>ホンタイ</t>
    </rPh>
    <rPh sb="4" eb="6">
      <t>シセツ</t>
    </rPh>
    <rPh sb="18" eb="20">
      <t>トドケデ</t>
    </rPh>
    <phoneticPr fontId="21"/>
  </si>
  <si>
    <t>久米南町</t>
  </si>
  <si>
    <t>逗子市</t>
  </si>
  <si>
    <t>余市町</t>
  </si>
  <si>
    <t>厚木市</t>
  </si>
  <si>
    <t>南幌町</t>
  </si>
  <si>
    <t>奈井江町</t>
  </si>
  <si>
    <t>東通村</t>
  </si>
  <si>
    <t>芳賀町</t>
  </si>
  <si>
    <t>上砂川町</t>
  </si>
  <si>
    <t>由仁町</t>
  </si>
  <si>
    <t>長沼町</t>
  </si>
  <si>
    <t>東神楽町</t>
  </si>
  <si>
    <t>矢掛町</t>
  </si>
  <si>
    <t>西尾市</t>
  </si>
  <si>
    <t>鉾田市</t>
  </si>
  <si>
    <t>吹田市</t>
  </si>
  <si>
    <t>栗山町</t>
  </si>
  <si>
    <t>筑紫野市</t>
  </si>
  <si>
    <t>八百津町</t>
  </si>
  <si>
    <t>月形町</t>
  </si>
  <si>
    <t>南箕輪村</t>
  </si>
  <si>
    <t>寝屋川市</t>
  </si>
  <si>
    <t>伊予市</t>
  </si>
  <si>
    <t>小田原市</t>
  </si>
  <si>
    <t>妹背牛町</t>
  </si>
  <si>
    <t>高山市</t>
  </si>
  <si>
    <t>5級地</t>
    <rPh sb="1" eb="3">
      <t>キュウチ</t>
    </rPh>
    <phoneticPr fontId="21"/>
  </si>
  <si>
    <t>春日井市</t>
  </si>
  <si>
    <t>秩父別町</t>
  </si>
  <si>
    <t>雨竜町</t>
  </si>
  <si>
    <t>龍ケ崎市</t>
  </si>
  <si>
    <t>北竜町</t>
  </si>
  <si>
    <t>東海市</t>
  </si>
  <si>
    <t>取手市</t>
  </si>
  <si>
    <t>つくば市</t>
  </si>
  <si>
    <t>新座市</t>
  </si>
  <si>
    <t>飯南町</t>
  </si>
  <si>
    <t>様似町</t>
  </si>
  <si>
    <t>当麻町</t>
  </si>
  <si>
    <t>市川市</t>
  </si>
  <si>
    <t>愛別町</t>
  </si>
  <si>
    <t>処遇改善加算Ⅴ（９）</t>
  </si>
  <si>
    <t>市原市</t>
  </si>
  <si>
    <t>美瑛町</t>
  </si>
  <si>
    <t>上富良野町</t>
  </si>
  <si>
    <t>占冠村</t>
  </si>
  <si>
    <t>有田町</t>
  </si>
  <si>
    <t>あきる野市</t>
  </si>
  <si>
    <t>日の出町</t>
  </si>
  <si>
    <t>横須賀市</t>
  </si>
  <si>
    <t>富田林市</t>
  </si>
  <si>
    <t>平塚市</t>
  </si>
  <si>
    <t>八峰町</t>
  </si>
  <si>
    <t>音威子府村</t>
  </si>
  <si>
    <t>大和市</t>
  </si>
  <si>
    <t>増毛町</t>
  </si>
  <si>
    <t>野迫川村</t>
  </si>
  <si>
    <t>伊勢原市</t>
  </si>
  <si>
    <t>三宅村</t>
  </si>
  <si>
    <t>初山別村</t>
  </si>
  <si>
    <t>愛川町</t>
  </si>
  <si>
    <t>遠別町</t>
  </si>
  <si>
    <t>天塩町</t>
  </si>
  <si>
    <t>猿払村</t>
  </si>
  <si>
    <t>天栄村</t>
  </si>
  <si>
    <t>神河町</t>
  </si>
  <si>
    <t>草津市</t>
  </si>
  <si>
    <t>大島町</t>
  </si>
  <si>
    <t>粟島浦村</t>
  </si>
  <si>
    <t>明石市</t>
  </si>
  <si>
    <t>浜頓別町</t>
  </si>
  <si>
    <t>沖縄市</t>
  </si>
  <si>
    <t>中頓別町</t>
  </si>
  <si>
    <t>中標津町</t>
  </si>
  <si>
    <t>山元町</t>
  </si>
  <si>
    <t>広尾町</t>
  </si>
  <si>
    <t>吉岡町</t>
  </si>
  <si>
    <t>京都市</t>
  </si>
  <si>
    <t>川西市</t>
  </si>
  <si>
    <t>豊富町</t>
  </si>
  <si>
    <t>富加町</t>
  </si>
  <si>
    <t>礼文町</t>
  </si>
  <si>
    <t>八尾市</t>
  </si>
  <si>
    <t>甲府市</t>
  </si>
  <si>
    <t>足立区</t>
    <rPh sb="0" eb="3">
      <t>アダチク</t>
    </rPh>
    <phoneticPr fontId="97"/>
  </si>
  <si>
    <t>利尻富士町</t>
  </si>
  <si>
    <t>幌延町</t>
  </si>
  <si>
    <t>摂津市</t>
  </si>
  <si>
    <t>吉川市</t>
  </si>
  <si>
    <t>津別町</t>
  </si>
  <si>
    <t>和光市</t>
    <rPh sb="0" eb="3">
      <t>ワコウシ</t>
    </rPh>
    <phoneticPr fontId="97"/>
  </si>
  <si>
    <t>富士見市</t>
  </si>
  <si>
    <t>斜里町</t>
  </si>
  <si>
    <t>蓮田市</t>
  </si>
  <si>
    <t>越谷市</t>
  </si>
  <si>
    <t>清里町</t>
  </si>
  <si>
    <t>吉富町</t>
  </si>
  <si>
    <t>盛岡市</t>
  </si>
  <si>
    <t>尼崎市</t>
  </si>
  <si>
    <t>伊丹市</t>
  </si>
  <si>
    <t>訓子府町</t>
  </si>
  <si>
    <t>聖籠町</t>
  </si>
  <si>
    <t>佐呂間町</t>
  </si>
  <si>
    <t>滝上町</t>
  </si>
  <si>
    <t>おいらせ町</t>
  </si>
  <si>
    <t>王寺町</t>
  </si>
  <si>
    <t>かすみがうら市</t>
  </si>
  <si>
    <t>大多喜町</t>
  </si>
  <si>
    <t>玉城町</t>
  </si>
  <si>
    <t>文京区</t>
    <rPh sb="0" eb="3">
      <t>ブンキョウク</t>
    </rPh>
    <phoneticPr fontId="97"/>
  </si>
  <si>
    <t>仙台市</t>
  </si>
  <si>
    <t>御宿町</t>
  </si>
  <si>
    <t>白老町</t>
  </si>
  <si>
    <t>野木町</t>
  </si>
  <si>
    <t>新発田市</t>
  </si>
  <si>
    <t>洞爺湖町</t>
  </si>
  <si>
    <t>川越市</t>
  </si>
  <si>
    <t>むかわ町</t>
  </si>
  <si>
    <t>行田市</t>
  </si>
  <si>
    <t>みどり市</t>
  </si>
  <si>
    <t>平取町</t>
  </si>
  <si>
    <t>所沢市</t>
  </si>
  <si>
    <t>加須市</t>
  </si>
  <si>
    <t>東松山市</t>
  </si>
  <si>
    <t>士幌町</t>
  </si>
  <si>
    <t>上士幌町</t>
  </si>
  <si>
    <t>鹿追町</t>
  </si>
  <si>
    <t>草加市</t>
  </si>
  <si>
    <t>南三陸町</t>
  </si>
  <si>
    <t>津南町</t>
  </si>
  <si>
    <t>新得町</t>
  </si>
  <si>
    <t>菊川市</t>
  </si>
  <si>
    <t>蕨市</t>
  </si>
  <si>
    <t>芽室町</t>
  </si>
  <si>
    <t>横浜市</t>
  </si>
  <si>
    <t>戸田市</t>
  </si>
  <si>
    <t>入間市</t>
  </si>
  <si>
    <t>村上市</t>
  </si>
  <si>
    <t>福智町</t>
  </si>
  <si>
    <t>桶川市</t>
  </si>
  <si>
    <t>榛東村</t>
  </si>
  <si>
    <t>弥彦村</t>
  </si>
  <si>
    <t>みよし市</t>
  </si>
  <si>
    <t>大阪市</t>
    <rPh sb="0" eb="3">
      <t>オオサカシ</t>
    </rPh>
    <phoneticPr fontId="97"/>
  </si>
  <si>
    <t>八潮市</t>
  </si>
  <si>
    <t>坂戸市</t>
  </si>
  <si>
    <t>太良町</t>
  </si>
  <si>
    <t>陸別町</t>
  </si>
  <si>
    <t>浦幌町</t>
  </si>
  <si>
    <t>鶴ヶ島市</t>
  </si>
  <si>
    <t>吉野町</t>
  </si>
  <si>
    <t>大河原町</t>
  </si>
  <si>
    <t>釧路町</t>
  </si>
  <si>
    <t>厚岸町</t>
  </si>
  <si>
    <t>湯沢市</t>
  </si>
  <si>
    <t>大仙市</t>
  </si>
  <si>
    <t>鶴居村</t>
  </si>
  <si>
    <t>杉戸町</t>
  </si>
  <si>
    <t>松伏町</t>
  </si>
  <si>
    <t>太田市</t>
  </si>
  <si>
    <t>三木市</t>
  </si>
  <si>
    <t>野田市</t>
  </si>
  <si>
    <t>標津町</t>
  </si>
  <si>
    <t>羅臼町</t>
  </si>
  <si>
    <t>流山市</t>
  </si>
  <si>
    <t>色丹村</t>
    <rPh sb="0" eb="3">
      <t>シコタンムラ</t>
    </rPh>
    <phoneticPr fontId="97"/>
  </si>
  <si>
    <t>鎌ケ谷市</t>
  </si>
  <si>
    <t>留夜別村</t>
  </si>
  <si>
    <t>知多市</t>
  </si>
  <si>
    <t>白井市</t>
  </si>
  <si>
    <t>紗那村</t>
  </si>
  <si>
    <t>酒々井町</t>
  </si>
  <si>
    <t>七宗町</t>
  </si>
  <si>
    <t>蘂取村</t>
  </si>
  <si>
    <t>武蔵村山市</t>
  </si>
  <si>
    <t>羽村市</t>
  </si>
  <si>
    <t>香取市</t>
  </si>
  <si>
    <t>八戸市</t>
  </si>
  <si>
    <t>奥多摩町</t>
  </si>
  <si>
    <t>黒石市</t>
  </si>
  <si>
    <t>登米市</t>
  </si>
  <si>
    <t>三川町</t>
  </si>
  <si>
    <t>檜原村</t>
  </si>
  <si>
    <t>普代村</t>
  </si>
  <si>
    <t>五所川原市</t>
  </si>
  <si>
    <t>山江村</t>
  </si>
  <si>
    <t>三浦市</t>
  </si>
  <si>
    <t>十和田市</t>
  </si>
  <si>
    <t>新温泉町</t>
  </si>
  <si>
    <t>三沢市</t>
  </si>
  <si>
    <t>むつ市</t>
  </si>
  <si>
    <t>大磯町</t>
  </si>
  <si>
    <t>清川村</t>
  </si>
  <si>
    <t>平内町</t>
  </si>
  <si>
    <t>岐阜市</t>
  </si>
  <si>
    <t>鳴門市</t>
  </si>
  <si>
    <t>今別町</t>
  </si>
  <si>
    <t>会津美里町</t>
  </si>
  <si>
    <t>阿賀町</t>
  </si>
  <si>
    <t>洋野町</t>
  </si>
  <si>
    <t>岡崎市</t>
  </si>
  <si>
    <t>山ノ内町</t>
  </si>
  <si>
    <t>深浦町</t>
  </si>
  <si>
    <t>田子町</t>
  </si>
  <si>
    <t>津島市</t>
  </si>
  <si>
    <t>西目屋村</t>
  </si>
  <si>
    <t>河津町</t>
  </si>
  <si>
    <t>藤崎町</t>
  </si>
  <si>
    <t>富士市</t>
  </si>
  <si>
    <t>安城市</t>
  </si>
  <si>
    <t>大鰐町</t>
  </si>
  <si>
    <t>大治町</t>
  </si>
  <si>
    <t>稲沢市</t>
  </si>
  <si>
    <t>板柳町</t>
  </si>
  <si>
    <t>知立市</t>
  </si>
  <si>
    <t>日進市</t>
  </si>
  <si>
    <t>須賀川市</t>
  </si>
  <si>
    <t>長野市</t>
  </si>
  <si>
    <t>上峰町</t>
  </si>
  <si>
    <t>野辺地町</t>
  </si>
  <si>
    <t>愛西市</t>
  </si>
  <si>
    <t>七戸町</t>
  </si>
  <si>
    <t>飛島村</t>
  </si>
  <si>
    <t>六戸町</t>
  </si>
  <si>
    <t>北名古屋市</t>
  </si>
  <si>
    <t>鶴岡市</t>
  </si>
  <si>
    <t>見附市</t>
  </si>
  <si>
    <t>横浜町</t>
  </si>
  <si>
    <t>みやき町</t>
  </si>
  <si>
    <t>弥富市</t>
  </si>
  <si>
    <t>六ヶ所村</t>
  </si>
  <si>
    <t>大間町</t>
  </si>
  <si>
    <t>津市</t>
  </si>
  <si>
    <t>神津島村</t>
  </si>
  <si>
    <t>四日市市</t>
  </si>
  <si>
    <t>川場村</t>
  </si>
  <si>
    <t xml:space="preserve">●自動転記の仕組みを活用するため、下記の作業フローに基づき、シートを完成させてください。
　本計画書を用いて、処遇改善加算のみの申請を行う場合、様式第２号及び様式第３号の入力は不要です。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その際、様式第２号、様式第３号は自動的にグレーアウトされるようになっていますので、シートの削除は不要です。
●その後、補助金を申請する際は、「提出の目的」を「補助金様式を都道府県に提出」とし、「補助金様式の提出先」に記入した上で、
　都道府県に様式第２号、様式第３号を提出してください。
　この場合も同様に、その他の様式シート（別紙様式2-1, 2-2）の削除は不要です。
●「提出先の自治体名」を記入すると、別紙の様式の「提出先」欄も、自動で更新されます。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ヨウシキ</t>
    </rPh>
    <rPh sb="74" eb="75">
      <t>ダイ</t>
    </rPh>
    <rPh sb="76" eb="77">
      <t>ゴウ</t>
    </rPh>
    <rPh sb="77" eb="78">
      <t>オヨ</t>
    </rPh>
    <rPh sb="79" eb="81">
      <t>ヨウシキ</t>
    </rPh>
    <rPh sb="81" eb="82">
      <t>ダイ</t>
    </rPh>
    <rPh sb="83" eb="84">
      <t>ゴウ</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24" eb="225">
      <t>ダイ</t>
    </rPh>
    <rPh sb="226" eb="227">
      <t>ゴウ</t>
    </rPh>
    <rPh sb="228" eb="230">
      <t>ヨウシキ</t>
    </rPh>
    <rPh sb="230" eb="231">
      <t>ダイ</t>
    </rPh>
    <rPh sb="232" eb="233">
      <t>ゴウ</t>
    </rPh>
    <rPh sb="274" eb="275">
      <t>ゴ</t>
    </rPh>
    <rPh sb="276" eb="279">
      <t>ホジョキン</t>
    </rPh>
    <rPh sb="285" eb="286">
      <t>サイ</t>
    </rPh>
    <rPh sb="303" eb="307">
      <t>トドウフケン</t>
    </rPh>
    <rPh sb="315" eb="318">
      <t>ホジョキン</t>
    </rPh>
    <rPh sb="318" eb="320">
      <t>ヨウシキ</t>
    </rPh>
    <rPh sb="321" eb="323">
      <t>テイシュツ</t>
    </rPh>
    <rPh sb="323" eb="324">
      <t>サキ</t>
    </rPh>
    <rPh sb="326" eb="328">
      <t>キニュウ</t>
    </rPh>
    <rPh sb="330" eb="331">
      <t>ウエ</t>
    </rPh>
    <rPh sb="342" eb="343">
      <t>ダイ</t>
    </rPh>
    <rPh sb="344" eb="345">
      <t>ゴウ</t>
    </rPh>
    <rPh sb="346" eb="348">
      <t>ヨウシキ</t>
    </rPh>
    <rPh sb="348" eb="349">
      <t>ダイ</t>
    </rPh>
    <rPh sb="350" eb="351">
      <t>ゴウ</t>
    </rPh>
    <rPh sb="365" eb="367">
      <t>バアイ</t>
    </rPh>
    <rPh sb="368" eb="370">
      <t>ドウヨウ</t>
    </rPh>
    <rPh sb="374" eb="375">
      <t>タ</t>
    </rPh>
    <rPh sb="376" eb="378">
      <t>ヨウシキ</t>
    </rPh>
    <rPh sb="426" eb="428">
      <t>ヨウシキ</t>
    </rPh>
    <phoneticPr fontId="21"/>
  </si>
  <si>
    <t>桑名市</t>
  </si>
  <si>
    <t>南部町</t>
  </si>
  <si>
    <t>鈴鹿市</t>
  </si>
  <si>
    <t>桑折町</t>
  </si>
  <si>
    <t>階上町</t>
  </si>
  <si>
    <t>河北町</t>
  </si>
  <si>
    <t>亀山市</t>
  </si>
  <si>
    <t>彦根市</t>
  </si>
  <si>
    <t>宮古市</t>
  </si>
  <si>
    <t>甲賀市</t>
  </si>
  <si>
    <t>大江町</t>
  </si>
  <si>
    <t>宇治市</t>
  </si>
  <si>
    <t>北上市</t>
  </si>
  <si>
    <t>塩竈市</t>
  </si>
  <si>
    <t>久慈市</t>
  </si>
  <si>
    <t>鳥羽市</t>
  </si>
  <si>
    <t>長岡京市</t>
  </si>
  <si>
    <t>遠野市</t>
  </si>
  <si>
    <t>奈良市</t>
  </si>
  <si>
    <t>吉見町</t>
  </si>
  <si>
    <t>八幡市</t>
  </si>
  <si>
    <t>一関市</t>
  </si>
  <si>
    <t>西予市</t>
  </si>
  <si>
    <t>陸前高田市</t>
  </si>
  <si>
    <t>木津川市</t>
  </si>
  <si>
    <t>釜石市</t>
  </si>
  <si>
    <t>八幡平市</t>
  </si>
  <si>
    <t>伊勢市</t>
  </si>
  <si>
    <t>泉大津市</t>
  </si>
  <si>
    <t>足利市</t>
  </si>
  <si>
    <t>奥州市</t>
  </si>
  <si>
    <t>貝塚市</t>
  </si>
  <si>
    <t>旭市</t>
  </si>
  <si>
    <t>大阪狭山市</t>
  </si>
  <si>
    <t>雫石町</t>
  </si>
  <si>
    <t>大野町</t>
  </si>
  <si>
    <t>和泉市</t>
  </si>
  <si>
    <t>羽曳野市</t>
  </si>
  <si>
    <t>裾野市</t>
  </si>
  <si>
    <t>藤井寺市</t>
  </si>
  <si>
    <t>瑞穂市</t>
  </si>
  <si>
    <t>金ケ崎町</t>
  </si>
  <si>
    <t>岡谷市</t>
  </si>
  <si>
    <t>泉南市</t>
  </si>
  <si>
    <t>住田町</t>
  </si>
  <si>
    <t>大槌町</t>
  </si>
  <si>
    <t>富岡町</t>
  </si>
  <si>
    <r>
      <t>日野町</t>
    </r>
    <r>
      <rPr>
        <sz val="11"/>
        <color auto="1"/>
        <rFont val="ＭＳ Ｐゴシック"/>
      </rPr>
      <t>（滋賀県）</t>
    </r>
    <rPh sb="0" eb="3">
      <t>ヒノマチ</t>
    </rPh>
    <rPh sb="4" eb="7">
      <t>シガケン</t>
    </rPh>
    <phoneticPr fontId="97"/>
  </si>
  <si>
    <t>島本町</t>
  </si>
  <si>
    <t>橋本市</t>
  </si>
  <si>
    <t>山田町</t>
  </si>
  <si>
    <t>豊能町</t>
  </si>
  <si>
    <t>伊江村</t>
  </si>
  <si>
    <t>岩泉町</t>
  </si>
  <si>
    <t>美濃市</t>
  </si>
  <si>
    <t>能勢町</t>
  </si>
  <si>
    <t>田野畑村</t>
  </si>
  <si>
    <t>琴浦町</t>
  </si>
  <si>
    <t>浜田市</t>
  </si>
  <si>
    <t>熊取町</t>
  </si>
  <si>
    <t>軽米町</t>
  </si>
  <si>
    <t>田尻町</t>
  </si>
  <si>
    <t>飯豊町</t>
  </si>
  <si>
    <t>岬町</t>
  </si>
  <si>
    <t>気仙沼市</t>
  </si>
  <si>
    <t>西脇市</t>
  </si>
  <si>
    <t>河南町</t>
  </si>
  <si>
    <t>由利本荘市</t>
  </si>
  <si>
    <t>菰野町</t>
  </si>
  <si>
    <t>一戸町</t>
  </si>
  <si>
    <t>千早赤阪村</t>
  </si>
  <si>
    <t>石巻市</t>
  </si>
  <si>
    <t>大和高田市</t>
  </si>
  <si>
    <t>三種町</t>
  </si>
  <si>
    <t>白石市</t>
  </si>
  <si>
    <t>昭和村</t>
  </si>
  <si>
    <t>長島町</t>
  </si>
  <si>
    <t>郡上市</t>
  </si>
  <si>
    <t>大川市</t>
  </si>
  <si>
    <t>大和郡山市</t>
  </si>
  <si>
    <t>名取市</t>
  </si>
  <si>
    <t>生駒市</t>
  </si>
  <si>
    <t>福津市</t>
  </si>
  <si>
    <t>和歌山市</t>
  </si>
  <si>
    <t>岩沼市</t>
  </si>
  <si>
    <t>大野城市</t>
  </si>
  <si>
    <t>太宰府市</t>
  </si>
  <si>
    <t>内灘町</t>
  </si>
  <si>
    <t>大野市</t>
  </si>
  <si>
    <t>市川三郷町</t>
  </si>
  <si>
    <t>糸島市</t>
  </si>
  <si>
    <t>大崎市</t>
  </si>
  <si>
    <t>廿日市市</t>
  </si>
  <si>
    <t>八重瀬町</t>
  </si>
  <si>
    <t>富谷市</t>
    <rPh sb="2" eb="3">
      <t>シ</t>
    </rPh>
    <phoneticPr fontId="97"/>
  </si>
  <si>
    <t>涌谷町</t>
  </si>
  <si>
    <t>蔵王町</t>
  </si>
  <si>
    <t>7級地</t>
    <rPh sb="1" eb="3">
      <t>キュウチ</t>
    </rPh>
    <phoneticPr fontId="21"/>
  </si>
  <si>
    <t>七ヶ宿町</t>
  </si>
  <si>
    <t>結城市</t>
  </si>
  <si>
    <t>村田町</t>
  </si>
  <si>
    <t>常総市</t>
  </si>
  <si>
    <t>東村</t>
  </si>
  <si>
    <t>柴田町</t>
  </si>
  <si>
    <t>笠間市</t>
  </si>
  <si>
    <t>長浜市</t>
  </si>
  <si>
    <t>飯舘村</t>
  </si>
  <si>
    <t>桐生市</t>
  </si>
  <si>
    <t>川崎町</t>
  </si>
  <si>
    <t>長門市</t>
  </si>
  <si>
    <t>ひたちなか市</t>
  </si>
  <si>
    <t>那珂市</t>
  </si>
  <si>
    <t>東栄町</t>
  </si>
  <si>
    <t>坂東市</t>
  </si>
  <si>
    <t>栗東市</t>
    <rPh sb="0" eb="3">
      <t>リットウシ</t>
    </rPh>
    <phoneticPr fontId="97"/>
  </si>
  <si>
    <t>松島町</t>
  </si>
  <si>
    <t>七ヶ浜町</t>
  </si>
  <si>
    <t>つくばみらい市</t>
  </si>
  <si>
    <t>伊豆の国市</t>
  </si>
  <si>
    <t>昭和町</t>
  </si>
  <si>
    <t>利府町</t>
  </si>
  <si>
    <t>大月市</t>
  </si>
  <si>
    <t>小松島市</t>
  </si>
  <si>
    <t>大洗町</t>
  </si>
  <si>
    <t>高原町</t>
  </si>
  <si>
    <t>大和町</t>
  </si>
  <si>
    <t>三島市</t>
  </si>
  <si>
    <t>宜野湾市</t>
  </si>
  <si>
    <t>阿見町</t>
  </si>
  <si>
    <t>大衡村</t>
  </si>
  <si>
    <t>八千代町</t>
  </si>
  <si>
    <t>五霞町</t>
  </si>
  <si>
    <t>加美町</t>
  </si>
  <si>
    <t>境町</t>
  </si>
  <si>
    <t>栃木市</t>
  </si>
  <si>
    <t>杵築市</t>
  </si>
  <si>
    <t>美里町</t>
  </si>
  <si>
    <t>鹿沼市</t>
  </si>
  <si>
    <t>秋田市</t>
  </si>
  <si>
    <t>能代市</t>
  </si>
  <si>
    <t>横手市</t>
  </si>
  <si>
    <t>大分市</t>
  </si>
  <si>
    <t>さくら市</t>
  </si>
  <si>
    <t>大館市</t>
  </si>
  <si>
    <t>壬生町</t>
  </si>
  <si>
    <t>男鹿市</t>
  </si>
  <si>
    <t>伊勢崎市</t>
  </si>
  <si>
    <r>
      <t>森町</t>
    </r>
    <r>
      <rPr>
        <sz val="11"/>
        <color auto="1"/>
        <rFont val="ＭＳ Ｐゴシック"/>
      </rPr>
      <t>（北海道）</t>
    </r>
    <rPh sb="3" eb="6">
      <t>ホッカイドウ</t>
    </rPh>
    <phoneticPr fontId="21"/>
  </si>
  <si>
    <t>鹿角市</t>
  </si>
  <si>
    <t>通所型サービス（総合事業）</t>
  </si>
  <si>
    <t>渋川市</t>
  </si>
  <si>
    <t>瀬戸市</t>
  </si>
  <si>
    <t>潟上市</t>
  </si>
  <si>
    <t>玉村町</t>
  </si>
  <si>
    <t>大玉村</t>
  </si>
  <si>
    <t>北秋田市</t>
  </si>
  <si>
    <t>深谷市</t>
  </si>
  <si>
    <t>にかほ市</t>
  </si>
  <si>
    <t>様式第３号</t>
    <rPh sb="0" eb="2">
      <t>ヨウシキ</t>
    </rPh>
    <rPh sb="2" eb="3">
      <t>ダイ</t>
    </rPh>
    <rPh sb="4" eb="5">
      <t>ゴウ</t>
    </rPh>
    <phoneticPr fontId="21"/>
  </si>
  <si>
    <t>日高市</t>
  </si>
  <si>
    <t>仙北市</t>
  </si>
  <si>
    <t>毛呂山町</t>
  </si>
  <si>
    <t>小坂町</t>
  </si>
  <si>
    <t>筑北村</t>
  </si>
  <si>
    <t>越生町</t>
  </si>
  <si>
    <t>滑川町</t>
  </si>
  <si>
    <t>川島町</t>
  </si>
  <si>
    <t>小矢部市</t>
  </si>
  <si>
    <t>宝達志水町</t>
  </si>
  <si>
    <t>鳩山町</t>
  </si>
  <si>
    <t>五城目町</t>
  </si>
  <si>
    <t>木更津市</t>
  </si>
  <si>
    <t>熱海市</t>
  </si>
  <si>
    <t>井川町</t>
  </si>
  <si>
    <t>美祢市</t>
  </si>
  <si>
    <t>君津市</t>
  </si>
  <si>
    <t>松本市</t>
  </si>
  <si>
    <t>美郷町</t>
  </si>
  <si>
    <t>富津市</t>
  </si>
  <si>
    <t>皆野町</t>
  </si>
  <si>
    <t>八街市</t>
  </si>
  <si>
    <t>勝浦市</t>
  </si>
  <si>
    <t>山武市</t>
  </si>
  <si>
    <t>米沢市</t>
  </si>
  <si>
    <t>長柄町</t>
  </si>
  <si>
    <t>酒田市</t>
  </si>
  <si>
    <t>長南町</t>
  </si>
  <si>
    <t>楢葉町</t>
  </si>
  <si>
    <t>上山市</t>
  </si>
  <si>
    <t>富山市</t>
  </si>
  <si>
    <t>金沢市</t>
  </si>
  <si>
    <t>越前市</t>
  </si>
  <si>
    <t>天童市</t>
  </si>
  <si>
    <t>東根市</t>
  </si>
  <si>
    <t>多摩市</t>
  </si>
  <si>
    <t>福井市</t>
  </si>
  <si>
    <t>尾花沢市</t>
  </si>
  <si>
    <t>中山町</t>
  </si>
  <si>
    <t>古賀市</t>
  </si>
  <si>
    <t>西川町</t>
  </si>
  <si>
    <t>広陵町</t>
  </si>
  <si>
    <t>多治見市</t>
  </si>
  <si>
    <t>氷川町</t>
  </si>
  <si>
    <t>朝日町</t>
  </si>
  <si>
    <t>久山町</t>
  </si>
  <si>
    <t>各務原市</t>
  </si>
  <si>
    <t>可児市</t>
  </si>
  <si>
    <t>塙町</t>
  </si>
  <si>
    <t>大石田町</t>
  </si>
  <si>
    <t>沼津市</t>
  </si>
  <si>
    <t>下諏訪町</t>
  </si>
  <si>
    <t>最上町</t>
  </si>
  <si>
    <t>真室川町</t>
  </si>
  <si>
    <t>島田市</t>
  </si>
  <si>
    <t>竜王町</t>
  </si>
  <si>
    <t>江戸川区</t>
  </si>
  <si>
    <t>大蔵村</t>
  </si>
  <si>
    <t>鮭川村</t>
  </si>
  <si>
    <t>海老名市</t>
  </si>
  <si>
    <t>磐田市</t>
  </si>
  <si>
    <t>焼津市</t>
  </si>
  <si>
    <t>掛川市</t>
  </si>
  <si>
    <t>藤枝市</t>
  </si>
  <si>
    <t>小国町</t>
  </si>
  <si>
    <t>白鷹町</t>
  </si>
  <si>
    <t>遊佐町</t>
  </si>
  <si>
    <t>中種子町</t>
  </si>
  <si>
    <t>福島市</t>
  </si>
  <si>
    <t>小山町</t>
  </si>
  <si>
    <t>川根本町</t>
  </si>
  <si>
    <t>美浦村</t>
  </si>
  <si>
    <t>郡山市</t>
  </si>
  <si>
    <t>いわき市</t>
  </si>
  <si>
    <t>雲仙市</t>
  </si>
  <si>
    <t>白河市</t>
  </si>
  <si>
    <t>糸満市</t>
  </si>
  <si>
    <t>喜多方市</t>
  </si>
  <si>
    <t>勝山市</t>
  </si>
  <si>
    <t>豊川市</t>
  </si>
  <si>
    <t>蒲郡市</t>
  </si>
  <si>
    <t>二本松市</t>
  </si>
  <si>
    <t>井手町</t>
  </si>
  <si>
    <t>犬山市</t>
  </si>
  <si>
    <t>田村市</t>
  </si>
  <si>
    <t>柳津町</t>
  </si>
  <si>
    <t>常滑市</t>
  </si>
  <si>
    <t>宿毛市</t>
  </si>
  <si>
    <t>田布施町</t>
  </si>
  <si>
    <t>江南市</t>
  </si>
  <si>
    <t>小牧市</t>
  </si>
  <si>
    <t>小野町</t>
  </si>
  <si>
    <t>本宮市</t>
  </si>
  <si>
    <t>大府市</t>
  </si>
  <si>
    <t>白山市</t>
  </si>
  <si>
    <t>高浜市</t>
  </si>
  <si>
    <t>岩倉市</t>
  </si>
  <si>
    <t>下郷町</t>
  </si>
  <si>
    <t>田原市</t>
  </si>
  <si>
    <t>檜枝岐村</t>
  </si>
  <si>
    <t>只見町</t>
  </si>
  <si>
    <t>扶桑町</t>
  </si>
  <si>
    <t>阿久比町</t>
  </si>
  <si>
    <t>磐梯町</t>
  </si>
  <si>
    <t>設楽町</t>
  </si>
  <si>
    <t>須坂市</t>
  </si>
  <si>
    <t>渋谷区</t>
    <rPh sb="0" eb="3">
      <t>シブヤク</t>
    </rPh>
    <phoneticPr fontId="97"/>
  </si>
  <si>
    <t>あさぎり町</t>
  </si>
  <si>
    <t>猪苗代町</t>
  </si>
  <si>
    <t>木祖村</t>
  </si>
  <si>
    <t>会津坂下町</t>
  </si>
  <si>
    <t>湯川村</t>
  </si>
  <si>
    <t>和木町</t>
  </si>
  <si>
    <t>鹿嶋市</t>
  </si>
  <si>
    <t>名張市</t>
  </si>
  <si>
    <t>いなべ市</t>
  </si>
  <si>
    <t>三島町</t>
  </si>
  <si>
    <t>伊賀市</t>
  </si>
  <si>
    <t>木曽岬町</t>
  </si>
  <si>
    <t>神川町</t>
  </si>
  <si>
    <t>川越町</t>
  </si>
  <si>
    <t>浪江町</t>
  </si>
  <si>
    <t>矢吹町</t>
  </si>
  <si>
    <t>野洲市</t>
  </si>
  <si>
    <t>室戸市</t>
  </si>
  <si>
    <t>湖南市</t>
  </si>
  <si>
    <t>東近江市</t>
  </si>
  <si>
    <t>大町町</t>
  </si>
  <si>
    <t>泰阜村</t>
  </si>
  <si>
    <t>下北山村</t>
  </si>
  <si>
    <t>鮫川村</t>
  </si>
  <si>
    <t>上田市</t>
  </si>
  <si>
    <t>南相木村</t>
  </si>
  <si>
    <t>洲本市</t>
  </si>
  <si>
    <t>玉川村</t>
  </si>
  <si>
    <t>大山崎町</t>
  </si>
  <si>
    <t>平田村</t>
  </si>
  <si>
    <t>輪島市</t>
  </si>
  <si>
    <t>古殿町</t>
  </si>
  <si>
    <t>市区町村</t>
    <rPh sb="0" eb="4">
      <t>シクチョウソン</t>
    </rPh>
    <phoneticPr fontId="97"/>
  </si>
  <si>
    <t>加古川市</t>
  </si>
  <si>
    <t>中之条町</t>
  </si>
  <si>
    <t>橿原市</t>
  </si>
  <si>
    <t>大熊町</t>
  </si>
  <si>
    <t>魚津市</t>
  </si>
  <si>
    <t>双葉町</t>
  </si>
  <si>
    <t>葛尾村</t>
  </si>
  <si>
    <t>宇陀市</t>
  </si>
  <si>
    <t>石岡市</t>
  </si>
  <si>
    <t>長洲町</t>
  </si>
  <si>
    <t>明日香村</t>
  </si>
  <si>
    <t>安中市</t>
  </si>
  <si>
    <t>与那国町</t>
  </si>
  <si>
    <t>高萩市</t>
  </si>
  <si>
    <t>薩摩川内市</t>
  </si>
  <si>
    <t>水上村</t>
  </si>
  <si>
    <t>白石町</t>
  </si>
  <si>
    <t>北茨城市</t>
  </si>
  <si>
    <t>高岡市</t>
  </si>
  <si>
    <t>河合町</t>
  </si>
  <si>
    <t>東広島市</t>
  </si>
  <si>
    <t>坂町</t>
  </si>
  <si>
    <t>潮来市</t>
  </si>
  <si>
    <t>信濃町</t>
  </si>
  <si>
    <t>令和７年度中に満たす</t>
    <rPh sb="0" eb="2">
      <t>レイワ</t>
    </rPh>
    <rPh sb="3" eb="4">
      <t>ネン</t>
    </rPh>
    <rPh sb="4" eb="5">
      <t>ド</t>
    </rPh>
    <rPh sb="5" eb="6">
      <t>チュウ</t>
    </rPh>
    <rPh sb="7" eb="8">
      <t>ミ</t>
    </rPh>
    <phoneticPr fontId="21"/>
  </si>
  <si>
    <t>周南市</t>
  </si>
  <si>
    <t>北大東村</t>
  </si>
  <si>
    <t>常陸大宮市</t>
  </si>
  <si>
    <t>上野原市</t>
  </si>
  <si>
    <t>高松市</t>
  </si>
  <si>
    <t>飯塚市</t>
  </si>
  <si>
    <t>敦賀市</t>
  </si>
  <si>
    <t>行方市</t>
  </si>
  <si>
    <t>小美玉市</t>
  </si>
  <si>
    <t>城里町</t>
  </si>
  <si>
    <t>大子町</t>
  </si>
  <si>
    <t>佐野市</t>
  </si>
  <si>
    <t>矢板市</t>
  </si>
  <si>
    <t>佐渡市</t>
  </si>
  <si>
    <t>那須塩原市</t>
  </si>
  <si>
    <t>那須烏山市</t>
  </si>
  <si>
    <t>安曇野市</t>
  </si>
  <si>
    <t>上三川町</t>
  </si>
  <si>
    <t>茂木町</t>
  </si>
  <si>
    <t>市貝町</t>
  </si>
  <si>
    <t>塩谷町</t>
  </si>
  <si>
    <t>中野市</t>
  </si>
  <si>
    <t>台東区</t>
    <rPh sb="0" eb="3">
      <t>タイトウク</t>
    </rPh>
    <phoneticPr fontId="97"/>
  </si>
  <si>
    <t>高根沢町</t>
  </si>
  <si>
    <t>津和野町</t>
  </si>
  <si>
    <t>那須町</t>
  </si>
  <si>
    <t>沼田市</t>
  </si>
  <si>
    <t>藤岡市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</si>
  <si>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</si>
  <si>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</si>
  <si>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</si>
  <si>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</si>
  <si>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</si>
  <si>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</si>
  <si>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</si>
  <si>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</si>
  <si>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</si>
  <si>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</si>
  <si>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</si>
  <si>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</si>
  <si>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</si>
  <si>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</si>
  <si>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</si>
  <si>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</si>
  <si>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</si>
  <si>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</si>
  <si>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</si>
  <si>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</si>
  <si>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</si>
  <si>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白岡市</t>
    <rPh sb="0" eb="2">
      <t>シラオカ</t>
    </rPh>
    <rPh sb="2" eb="3">
      <t>シ</t>
    </rPh>
    <phoneticPr fontId="97"/>
  </si>
  <si>
    <t>嵐山町</t>
  </si>
  <si>
    <t>横瀬町</t>
  </si>
  <si>
    <t>飛島村</t>
    <rPh sb="0" eb="3">
      <t>トビシマムラ</t>
    </rPh>
    <phoneticPr fontId="97"/>
  </si>
  <si>
    <t>長瀞町</t>
  </si>
  <si>
    <t>小鹿野町</t>
  </si>
  <si>
    <t>川崎市</t>
    <rPh sb="0" eb="3">
      <t>カワサキシ</t>
    </rPh>
    <phoneticPr fontId="97"/>
  </si>
  <si>
    <t>新島村</t>
  </si>
  <si>
    <t>上里町</t>
  </si>
  <si>
    <t>富里市</t>
  </si>
  <si>
    <t>豊丘村</t>
  </si>
  <si>
    <t>南房総市</t>
  </si>
  <si>
    <t>匝瑳市</t>
  </si>
  <si>
    <t>いすみ市</t>
  </si>
  <si>
    <t>大網白里市</t>
    <rPh sb="4" eb="5">
      <t>シ</t>
    </rPh>
    <phoneticPr fontId="97"/>
  </si>
  <si>
    <t>基山町</t>
  </si>
  <si>
    <t>神崎町</t>
  </si>
  <si>
    <t>雲南市</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</si>
  <si>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</si>
  <si>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</si>
  <si>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</si>
  <si>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</si>
  <si>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</si>
  <si>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</si>
  <si>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</si>
  <si>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</si>
  <si>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</si>
  <si>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</si>
  <si>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</si>
  <si>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</si>
  <si>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</si>
  <si>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</si>
  <si>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</si>
  <si>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</si>
  <si>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</si>
  <si>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</si>
  <si>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</si>
  <si>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</si>
  <si>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葛飾区</t>
  </si>
  <si>
    <t>町田市</t>
  </si>
  <si>
    <t>福生市</t>
  </si>
  <si>
    <t>利島村</t>
  </si>
  <si>
    <t>南国市</t>
  </si>
  <si>
    <t>福知山市</t>
  </si>
  <si>
    <t>御蔵島村</t>
  </si>
  <si>
    <t>南足柄市</t>
  </si>
  <si>
    <t>大鹿村</t>
  </si>
  <si>
    <t>中井町</t>
  </si>
  <si>
    <t>飯綱町</t>
  </si>
  <si>
    <t>松田町</t>
  </si>
  <si>
    <t>山北町</t>
  </si>
  <si>
    <t>真鶴町</t>
  </si>
  <si>
    <t>日野町</t>
    <rPh sb="0" eb="3">
      <t>ヒノマチ</t>
    </rPh>
    <phoneticPr fontId="97"/>
  </si>
  <si>
    <t>出水市</t>
  </si>
  <si>
    <t>妙高市</t>
  </si>
  <si>
    <t>本部町</t>
  </si>
  <si>
    <t>湯河原町</t>
  </si>
  <si>
    <t>三条市</t>
  </si>
  <si>
    <t>小千谷市</t>
  </si>
  <si>
    <t>松茂町</t>
  </si>
  <si>
    <t>糸魚川市</t>
  </si>
  <si>
    <t>加賀市</t>
  </si>
  <si>
    <t>五泉市</t>
  </si>
  <si>
    <t>阿賀野市</t>
  </si>
  <si>
    <t>魚沼市</t>
  </si>
  <si>
    <t>奥出雲町</t>
  </si>
  <si>
    <t>南魚沼市</t>
  </si>
  <si>
    <t>胎内市</t>
  </si>
  <si>
    <t>神埼市</t>
  </si>
  <si>
    <t>田上町</t>
  </si>
  <si>
    <t>湯沢町</t>
  </si>
  <si>
    <t>黒部市</t>
  </si>
  <si>
    <t>砺波市</t>
  </si>
  <si>
    <t>南砺市</t>
  </si>
  <si>
    <t>射水市</t>
  </si>
  <si>
    <t>上市町</t>
  </si>
  <si>
    <t>防府市</t>
  </si>
  <si>
    <t>入善町</t>
  </si>
  <si>
    <t>七尾市</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</si>
  <si>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</si>
  <si>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</si>
  <si>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</si>
  <si>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</si>
  <si>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</si>
  <si>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</si>
  <si>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</si>
  <si>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</si>
  <si>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</si>
  <si>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</si>
  <si>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</si>
  <si>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</si>
  <si>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</si>
  <si>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</si>
  <si>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</si>
  <si>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</si>
  <si>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</si>
  <si>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</si>
  <si>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</si>
  <si>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</si>
  <si>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早川町</t>
  </si>
  <si>
    <t>福岡県</t>
    <rPh sb="0" eb="3">
      <t>フクオカケン</t>
    </rPh>
    <phoneticPr fontId="97"/>
  </si>
  <si>
    <t>富士川町</t>
  </si>
  <si>
    <t>南丹市</t>
  </si>
  <si>
    <t>西桂町</t>
  </si>
  <si>
    <t>遠賀町</t>
  </si>
  <si>
    <t>鳴沢村</t>
  </si>
  <si>
    <t>木曽町</t>
  </si>
  <si>
    <t>富士河口湖町</t>
  </si>
  <si>
    <t>諏訪市</t>
  </si>
  <si>
    <t>小諸市</t>
  </si>
  <si>
    <t>駒ヶ根市</t>
  </si>
  <si>
    <t>佐久穂町</t>
  </si>
  <si>
    <t>茅野市</t>
  </si>
  <si>
    <t>千曲市</t>
  </si>
  <si>
    <t>立科町</t>
  </si>
  <si>
    <t>長和町</t>
  </si>
  <si>
    <t>富士見町</t>
  </si>
  <si>
    <t>栗東市</t>
  </si>
  <si>
    <t>原村</t>
  </si>
  <si>
    <t>南知多町</t>
  </si>
  <si>
    <t>印南町</t>
  </si>
  <si>
    <t>辰野町</t>
  </si>
  <si>
    <t>吉田町</t>
  </si>
  <si>
    <t>中川村</t>
  </si>
  <si>
    <t>宮田村</t>
  </si>
  <si>
    <t>看護小規模多機能型居宅介護</t>
  </si>
  <si>
    <t>松川町</t>
  </si>
  <si>
    <t>高森町</t>
  </si>
  <si>
    <t>天龍村</t>
  </si>
  <si>
    <t>喬木村</t>
  </si>
  <si>
    <t>上松町</t>
  </si>
  <si>
    <t>山形村</t>
  </si>
  <si>
    <t>松川村</t>
  </si>
  <si>
    <t>白馬村</t>
  </si>
  <si>
    <t>小谷村</t>
  </si>
  <si>
    <t>坂城町</t>
  </si>
  <si>
    <t>南足柄市</t>
    <rPh sb="0" eb="3">
      <t>ミナミアシガラ</t>
    </rPh>
    <rPh sb="3" eb="4">
      <t>シ</t>
    </rPh>
    <phoneticPr fontId="97"/>
  </si>
  <si>
    <t>野沢温泉村</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</si>
  <si>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</si>
  <si>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</si>
  <si>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</si>
  <si>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</si>
  <si>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</si>
  <si>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</si>
  <si>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</si>
  <si>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</si>
  <si>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</si>
  <si>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</si>
  <si>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</si>
  <si>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</si>
  <si>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</si>
  <si>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</si>
  <si>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</si>
  <si>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</si>
  <si>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</si>
  <si>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</si>
  <si>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</si>
  <si>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</si>
  <si>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</si>
  <si>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</si>
  <si>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</si>
  <si>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</si>
  <si>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</si>
  <si>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</si>
  <si>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</si>
  <si>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</si>
  <si>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</si>
  <si>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</si>
  <si>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</si>
  <si>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</si>
  <si>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</si>
  <si>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</si>
  <si>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紀宝町</t>
  </si>
  <si>
    <t>南関町</t>
  </si>
  <si>
    <t>米原市</t>
  </si>
  <si>
    <t>愛荘町</t>
  </si>
  <si>
    <t>豊郷町</t>
  </si>
  <si>
    <t>甲良町</t>
  </si>
  <si>
    <t>多賀町</t>
  </si>
  <si>
    <t>舞鶴市</t>
  </si>
  <si>
    <t>墨田区</t>
    <rPh sb="0" eb="3">
      <t>スミダク</t>
    </rPh>
    <phoneticPr fontId="97"/>
  </si>
  <si>
    <t>綾部市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</si>
  <si>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</si>
  <si>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</si>
  <si>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</si>
  <si>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</si>
  <si>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</si>
  <si>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</si>
  <si>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</si>
  <si>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</si>
  <si>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</si>
  <si>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</si>
  <si>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</si>
  <si>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</si>
  <si>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</si>
  <si>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</si>
  <si>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</si>
  <si>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</si>
  <si>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</si>
  <si>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</si>
  <si>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</si>
  <si>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</si>
  <si>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</si>
  <si>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</si>
  <si>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</si>
  <si>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</si>
  <si>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</si>
  <si>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</si>
  <si>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</si>
  <si>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</si>
  <si>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</si>
  <si>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</si>
  <si>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</si>
  <si>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</si>
  <si>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</si>
  <si>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</si>
  <si>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</si>
  <si>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</si>
  <si>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</si>
  <si>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</si>
  <si>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</si>
  <si>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</si>
  <si>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</si>
  <si>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</si>
  <si>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</si>
  <si>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</si>
  <si>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</si>
  <si>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北栄町</t>
  </si>
  <si>
    <t>日吉津村</t>
  </si>
  <si>
    <t>伯耆町</t>
  </si>
  <si>
    <t>日南町</t>
  </si>
  <si>
    <t>笠岡市</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</si>
  <si>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</si>
  <si>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</si>
  <si>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</si>
  <si>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</si>
  <si>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</si>
  <si>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</si>
  <si>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</si>
  <si>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</si>
  <si>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</si>
  <si>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</si>
  <si>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</si>
  <si>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</si>
  <si>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</si>
  <si>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</si>
  <si>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</si>
  <si>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</si>
  <si>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</si>
  <si>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</si>
  <si>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</si>
  <si>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</si>
  <si>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</si>
  <si>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</si>
  <si>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</si>
  <si>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</si>
  <si>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</si>
  <si>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</si>
  <si>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</si>
  <si>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</si>
  <si>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</si>
  <si>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</si>
  <si>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</si>
  <si>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</si>
  <si>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</si>
  <si>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</si>
  <si>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</si>
  <si>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</si>
  <si>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</si>
  <si>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</si>
  <si>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</si>
  <si>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</si>
  <si>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</si>
  <si>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</si>
  <si>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</si>
  <si>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</si>
  <si>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</si>
  <si>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</si>
  <si>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</si>
  <si>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</si>
  <si>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</si>
  <si>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</si>
  <si>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</si>
  <si>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</si>
  <si>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</si>
  <si>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</si>
  <si>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</si>
  <si>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</si>
  <si>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</si>
  <si>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</si>
  <si>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</si>
  <si>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</si>
  <si>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</si>
  <si>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</si>
  <si>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</si>
  <si>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</si>
  <si>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</si>
  <si>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</si>
  <si>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</si>
  <si>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</si>
  <si>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</si>
  <si>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</si>
  <si>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</si>
  <si>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</si>
  <si>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</si>
  <si>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</si>
  <si>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</si>
  <si>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</si>
  <si>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</si>
  <si>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</si>
  <si>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</si>
  <si>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</si>
  <si>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</si>
  <si>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</si>
  <si>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</si>
  <si>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</si>
  <si>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</si>
  <si>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</si>
  <si>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</si>
  <si>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</si>
  <si>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</si>
  <si>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</si>
  <si>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</si>
  <si>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</si>
  <si>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</si>
  <si>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</si>
  <si>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</si>
  <si>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</si>
  <si>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</si>
  <si>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</si>
  <si>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</si>
  <si>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</si>
  <si>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</si>
  <si>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</si>
  <si>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7"/>
  </si>
  <si>
    <t>いの町</t>
  </si>
  <si>
    <t>仁淀川町</t>
  </si>
  <si>
    <t>多摩市</t>
    <rPh sb="0" eb="3">
      <t>タマシ</t>
    </rPh>
    <phoneticPr fontId="97"/>
  </si>
  <si>
    <t>五木村</t>
  </si>
  <si>
    <t>中土佐町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</si>
  <si>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</si>
  <si>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</si>
  <si>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</si>
  <si>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</si>
  <si>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</si>
  <si>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</si>
  <si>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</si>
  <si>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</si>
  <si>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</si>
  <si>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</si>
  <si>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</si>
  <si>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</si>
  <si>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7"/>
  </si>
  <si>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</si>
  <si>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</si>
  <si>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</si>
  <si>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</si>
  <si>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</si>
  <si>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</si>
  <si>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</si>
  <si>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</si>
  <si>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</si>
  <si>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</si>
  <si>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</si>
  <si>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</si>
  <si>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</si>
  <si>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</si>
  <si>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</si>
  <si>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</si>
  <si>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</si>
  <si>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</si>
  <si>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</si>
  <si>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</si>
  <si>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</si>
  <si>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</si>
  <si>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</si>
  <si>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</si>
  <si>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</si>
  <si>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</si>
  <si>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</si>
  <si>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</si>
  <si>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</si>
  <si>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</si>
  <si>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</si>
  <si>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</si>
  <si>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</si>
  <si>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</si>
  <si>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</si>
  <si>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</si>
  <si>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</si>
  <si>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</si>
  <si>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</si>
  <si>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</si>
  <si>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</si>
  <si>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</si>
  <si>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</si>
  <si>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</si>
  <si>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（介護予防）短期入所療養介護（医療院）</t>
  </si>
  <si>
    <t>時津町</t>
  </si>
  <si>
    <t>東彼杵町</t>
  </si>
  <si>
    <r>
      <t>清水町</t>
    </r>
    <r>
      <rPr>
        <sz val="11"/>
        <color auto="1"/>
        <rFont val="ＭＳ Ｐゴシック"/>
      </rPr>
      <t>（静岡県）</t>
    </r>
    <rPh sb="4" eb="6">
      <t>シズオカ</t>
    </rPh>
    <rPh sb="6" eb="7">
      <t>ケン</t>
    </rPh>
    <phoneticPr fontId="21"/>
  </si>
  <si>
    <t>川棚町</t>
  </si>
  <si>
    <t>波佐見町</t>
  </si>
  <si>
    <t>豊見城市</t>
  </si>
  <si>
    <t>小値賀町</t>
  </si>
  <si>
    <t>佐々町</t>
  </si>
  <si>
    <t>新上五島町</t>
  </si>
  <si>
    <t>八代市</t>
  </si>
  <si>
    <t>人吉市</t>
  </si>
  <si>
    <t>江東区</t>
    <rPh sb="0" eb="3">
      <t>コウトウク</t>
    </rPh>
    <phoneticPr fontId="97"/>
  </si>
  <si>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</si>
  <si>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</si>
  <si>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</si>
  <si>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</si>
  <si>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</si>
  <si>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</si>
  <si>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</si>
  <si>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</si>
  <si>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</si>
  <si>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</si>
  <si>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</si>
  <si>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</si>
  <si>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</si>
  <si>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</si>
  <si>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</si>
  <si>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</si>
  <si>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</si>
  <si>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</si>
  <si>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</si>
  <si>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</si>
  <si>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</si>
  <si>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</si>
  <si>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</si>
  <si>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</si>
  <si>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</si>
  <si>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</si>
  <si>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</si>
  <si>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</si>
  <si>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</si>
  <si>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</si>
  <si>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</si>
  <si>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</si>
  <si>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</si>
  <si>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</si>
  <si>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</si>
  <si>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</si>
  <si>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</si>
  <si>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</si>
  <si>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</si>
  <si>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</si>
  <si>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</si>
  <si>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</si>
  <si>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</si>
  <si>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</si>
  <si>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</si>
  <si>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</si>
  <si>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</si>
  <si>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</si>
  <si>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</si>
  <si>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</si>
  <si>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</si>
  <si>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</si>
  <si>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</si>
  <si>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</si>
  <si>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</si>
  <si>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</si>
  <si>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</si>
  <si>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</si>
  <si>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</si>
  <si>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</si>
  <si>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</si>
  <si>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</si>
  <si>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</si>
  <si>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</si>
  <si>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</si>
  <si>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</si>
  <si>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</si>
  <si>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</si>
  <si>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</si>
  <si>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</si>
  <si>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</si>
  <si>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</si>
  <si>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</si>
  <si>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</si>
  <si>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</si>
  <si>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</si>
  <si>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</si>
  <si>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</si>
  <si>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</si>
  <si>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</si>
  <si>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</si>
  <si>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</si>
  <si>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</si>
  <si>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</si>
  <si>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</si>
  <si>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</si>
  <si>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</si>
  <si>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</si>
  <si>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</si>
  <si>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処遇改善加算Ⅳ</t>
  </si>
  <si>
    <t>読谷村</t>
  </si>
  <si>
    <t>北中城村</t>
  </si>
  <si>
    <t>中城村</t>
  </si>
  <si>
    <t>西原町</t>
  </si>
  <si>
    <t>与那原町</t>
  </si>
  <si>
    <t>南風原町</t>
  </si>
  <si>
    <t>伊平屋村</t>
  </si>
  <si>
    <t>伊是名村</t>
  </si>
  <si>
    <t>久米島町</t>
  </si>
  <si>
    <t>多良間村</t>
  </si>
  <si>
    <t>竹富町</t>
  </si>
  <si>
    <t>事業所の所在地（都道府県）</t>
    <rPh sb="8" eb="12">
      <t>トドウフケン</t>
    </rPh>
    <phoneticPr fontId="21"/>
  </si>
  <si>
    <t>事業所の所在地（市区町村）</t>
    <rPh sb="0" eb="3">
      <t>ジギョウショ</t>
    </rPh>
    <rPh sb="4" eb="7">
      <t>ショザイチ</t>
    </rPh>
    <rPh sb="8" eb="12">
      <t>シクチョウソン</t>
    </rPh>
    <phoneticPr fontId="97"/>
  </si>
  <si>
    <t>1単位あたりの単価</t>
    <rPh sb="1" eb="3">
      <t>タンイ</t>
    </rPh>
    <rPh sb="7" eb="9">
      <t>タンカ</t>
    </rPh>
    <phoneticPr fontId="97"/>
  </si>
  <si>
    <t>都道府県</t>
    <rPh sb="0" eb="4">
      <t>トドウフケン</t>
    </rPh>
    <phoneticPr fontId="97"/>
  </si>
  <si>
    <t>市区町村</t>
    <rPh sb="0" eb="4">
      <t>シクチョウソン</t>
    </rPh>
    <phoneticPr fontId="98"/>
  </si>
  <si>
    <t>介護サービス</t>
    <rPh sb="0" eb="2">
      <t>カイゴ</t>
    </rPh>
    <phoneticPr fontId="98"/>
  </si>
  <si>
    <t>千代田区</t>
    <rPh sb="0" eb="4">
      <t>チヨダク</t>
    </rPh>
    <phoneticPr fontId="97"/>
  </si>
  <si>
    <t>中央区</t>
    <rPh sb="0" eb="3">
      <t>チュウオウク</t>
    </rPh>
    <phoneticPr fontId="97"/>
  </si>
  <si>
    <t>新宿区</t>
    <rPh sb="0" eb="3">
      <t>シンジュクク</t>
    </rPh>
    <phoneticPr fontId="97"/>
  </si>
  <si>
    <t>（介護予防）訪問入浴介護</t>
  </si>
  <si>
    <t>（介護予防）通所リハビリテーション</t>
  </si>
  <si>
    <t>品川区</t>
    <rPh sb="0" eb="3">
      <t>シナガワク</t>
    </rPh>
    <phoneticPr fontId="97"/>
  </si>
  <si>
    <t>目黒区</t>
    <rPh sb="0" eb="3">
      <t>メグロク</t>
    </rPh>
    <phoneticPr fontId="97"/>
  </si>
  <si>
    <t>特定加算Ⅰ</t>
    <rPh sb="0" eb="2">
      <t>トクテイ</t>
    </rPh>
    <rPh sb="2" eb="4">
      <t>カサン</t>
    </rPh>
    <phoneticPr fontId="21"/>
  </si>
  <si>
    <t>（介護予防）認知症対応型通所介護</t>
  </si>
  <si>
    <t>（介護予防）小規模多機能型居宅介護</t>
  </si>
  <si>
    <t>（介護予防）認知症対応型共同生活介護</t>
  </si>
  <si>
    <t>中野区</t>
    <rPh sb="0" eb="3">
      <t>ナカノク</t>
    </rPh>
    <phoneticPr fontId="97"/>
  </si>
  <si>
    <t>介護老人福祉施設</t>
  </si>
  <si>
    <t>（介護予防）短期入所生活介護</t>
  </si>
  <si>
    <t>北区</t>
    <rPh sb="0" eb="2">
      <t>キタク</t>
    </rPh>
    <phoneticPr fontId="97"/>
  </si>
  <si>
    <t>介護老人保健施設</t>
  </si>
  <si>
    <t>横浜市</t>
    <rPh sb="0" eb="3">
      <t>ヨコハマシ</t>
    </rPh>
    <phoneticPr fontId="97"/>
  </si>
  <si>
    <t>荒川区</t>
    <rPh sb="0" eb="3">
      <t>アラカワク</t>
    </rPh>
    <phoneticPr fontId="97"/>
  </si>
  <si>
    <t>板橋区</t>
    <rPh sb="0" eb="3">
      <t>イタバシク</t>
    </rPh>
    <phoneticPr fontId="97"/>
  </si>
  <si>
    <t>葛飾区</t>
    <rPh sb="0" eb="3">
      <t>カツシカク</t>
    </rPh>
    <phoneticPr fontId="97"/>
  </si>
  <si>
    <t>訪問型サービス（総合事業）</t>
  </si>
  <si>
    <t>江戸川区</t>
    <rPh sb="0" eb="4">
      <t>エドガワク</t>
    </rPh>
    <phoneticPr fontId="97"/>
  </si>
  <si>
    <t>町田市</t>
    <rPh sb="0" eb="3">
      <t>マチダシ</t>
    </rPh>
    <phoneticPr fontId="97"/>
  </si>
  <si>
    <t>狛江市</t>
    <rPh sb="0" eb="3">
      <t>コマエシ</t>
    </rPh>
    <phoneticPr fontId="97"/>
  </si>
  <si>
    <r>
      <t>府中市</t>
    </r>
    <r>
      <rPr>
        <sz val="11"/>
        <color auto="1"/>
        <rFont val="ＭＳ Ｐゴシック"/>
      </rPr>
      <t>（東京都）</t>
    </r>
    <rPh sb="4" eb="7">
      <t>トウキョウト</t>
    </rPh>
    <phoneticPr fontId="21"/>
  </si>
  <si>
    <t>東村山市</t>
    <rPh sb="0" eb="4">
      <t>ヒガシムラヤマシ</t>
    </rPh>
    <phoneticPr fontId="97"/>
  </si>
  <si>
    <t>清瀬市</t>
    <rPh sb="0" eb="3">
      <t>キヨセシ</t>
    </rPh>
    <phoneticPr fontId="97"/>
  </si>
  <si>
    <t>志木市</t>
    <rPh sb="0" eb="3">
      <t>シキシ</t>
    </rPh>
    <phoneticPr fontId="97"/>
  </si>
  <si>
    <t>海老名市</t>
    <rPh sb="0" eb="4">
      <t>エビナシ</t>
    </rPh>
    <phoneticPr fontId="97"/>
  </si>
  <si>
    <t>福生市</t>
    <rPh sb="0" eb="3">
      <t>フッサシ</t>
    </rPh>
    <phoneticPr fontId="97"/>
  </si>
  <si>
    <t>福岡市</t>
    <rPh sb="0" eb="3">
      <t>フクオカシ</t>
    </rPh>
    <phoneticPr fontId="97"/>
  </si>
  <si>
    <t>春日市</t>
    <rPh sb="0" eb="3">
      <t>カスガシ</t>
    </rPh>
    <phoneticPr fontId="97"/>
  </si>
  <si>
    <r>
      <t>清水町</t>
    </r>
    <r>
      <rPr>
        <sz val="11"/>
        <color auto="1"/>
        <rFont val="ＭＳ Ｐゴシック"/>
      </rPr>
      <t>（北海道）</t>
    </r>
    <rPh sb="4" eb="7">
      <t>ホッカイドウ</t>
    </rPh>
    <phoneticPr fontId="21"/>
  </si>
  <si>
    <t>瑞穂町</t>
    <rPh sb="0" eb="3">
      <t>ミズホマチ</t>
    </rPh>
    <phoneticPr fontId="97"/>
  </si>
  <si>
    <t>清須市</t>
    <rPh sb="0" eb="3">
      <t>キヨスシ</t>
    </rPh>
    <phoneticPr fontId="97"/>
  </si>
  <si>
    <r>
      <t>太子町</t>
    </r>
    <r>
      <rPr>
        <sz val="11"/>
        <color auto="1"/>
        <rFont val="ＭＳ Ｐゴシック"/>
      </rPr>
      <t>（大阪府）</t>
    </r>
    <rPh sb="4" eb="7">
      <t>オオサカフ</t>
    </rPh>
    <phoneticPr fontId="21"/>
  </si>
  <si>
    <t>特定加算なし</t>
    <rPh sb="0" eb="2">
      <t>トクテイ</t>
    </rPh>
    <rPh sb="2" eb="4">
      <t>カサン</t>
    </rPh>
    <phoneticPr fontId="21"/>
  </si>
  <si>
    <t>那珂川市</t>
    <rPh sb="3" eb="4">
      <t>シ</t>
    </rPh>
    <phoneticPr fontId="97"/>
  </si>
  <si>
    <t>榛東村</t>
    <rPh sb="0" eb="3">
      <t>シントウムラ</t>
    </rPh>
    <phoneticPr fontId="97"/>
  </si>
  <si>
    <t>吉岡町</t>
    <rPh sb="0" eb="3">
      <t>ヨシオカチョウ</t>
    </rPh>
    <phoneticPr fontId="97"/>
  </si>
  <si>
    <t>南アルプス市</t>
    <rPh sb="0" eb="1">
      <t>ミナミ</t>
    </rPh>
    <rPh sb="5" eb="6">
      <t>シ</t>
    </rPh>
    <phoneticPr fontId="97"/>
  </si>
  <si>
    <r>
      <t>南部町</t>
    </r>
    <r>
      <rPr>
        <sz val="11"/>
        <color auto="1"/>
        <rFont val="ＭＳ Ｐゴシック"/>
      </rPr>
      <t>（山梨県）</t>
    </r>
    <rPh sb="0" eb="3">
      <t>ナンブチョウ</t>
    </rPh>
    <rPh sb="4" eb="7">
      <t>ヤマナシケン</t>
    </rPh>
    <phoneticPr fontId="97"/>
  </si>
  <si>
    <r>
      <t>川西町</t>
    </r>
    <r>
      <rPr>
        <sz val="11"/>
        <color auto="1"/>
        <rFont val="ＭＳ Ｐゴシック"/>
      </rPr>
      <t>（山形県）</t>
    </r>
    <rPh sb="4" eb="7">
      <t>ヤマガタケン</t>
    </rPh>
    <phoneticPr fontId="21"/>
  </si>
  <si>
    <r>
      <t>朝日町</t>
    </r>
    <r>
      <rPr>
        <sz val="11"/>
        <color auto="1"/>
        <rFont val="ＭＳ Ｐゴシック"/>
      </rPr>
      <t>（三重県）</t>
    </r>
    <rPh sb="4" eb="7">
      <t>ミエケン</t>
    </rPh>
    <phoneticPr fontId="21"/>
  </si>
  <si>
    <t>高島市</t>
    <rPh sb="0" eb="3">
      <t>タカシマシ</t>
    </rPh>
    <phoneticPr fontId="97"/>
  </si>
  <si>
    <t>竜王町</t>
    <rPh sb="0" eb="3">
      <t>リュウオウチョウ</t>
    </rPh>
    <phoneticPr fontId="97"/>
  </si>
  <si>
    <t>熊野町</t>
    <rPh sb="0" eb="3">
      <t>クマノチョウ</t>
    </rPh>
    <phoneticPr fontId="97"/>
  </si>
  <si>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</si>
  <si>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</si>
  <si>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</si>
  <si>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</si>
  <si>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</si>
  <si>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</si>
  <si>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府中市</t>
    </r>
    <r>
      <rPr>
        <sz val="11"/>
        <color auto="1"/>
        <rFont val="ＭＳ Ｐゴシック"/>
      </rPr>
      <t>（広島県）</t>
    </r>
    <rPh sb="4" eb="7">
      <t>ヒロシマケン</t>
    </rPh>
    <phoneticPr fontId="21"/>
  </si>
  <si>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</si>
  <si>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</si>
  <si>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</si>
  <si>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</si>
  <si>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</si>
  <si>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</si>
  <si>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</si>
  <si>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</si>
  <si>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</si>
  <si>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</si>
  <si>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</si>
  <si>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</si>
  <si>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</si>
  <si>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</si>
  <si>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</si>
  <si>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</si>
  <si>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処遇改善加算Ⅱ</t>
  </si>
  <si>
    <t>旧処遇改善加算Ⅱ</t>
  </si>
  <si>
    <t>旧処遇改善加算なし</t>
  </si>
  <si>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</si>
  <si>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</si>
  <si>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</si>
  <si>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</si>
  <si>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</si>
  <si>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</si>
  <si>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</si>
  <si>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</si>
  <si>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</si>
  <si>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</si>
  <si>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</si>
  <si>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</si>
  <si>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</si>
  <si>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サービス提供体制強化加算Ⅱ</t>
    <rPh sb="4" eb="8">
      <t>テイキョウ</t>
    </rPh>
    <rPh sb="8" eb="10">
      <t>キョウカ</t>
    </rPh>
    <rPh sb="10" eb="12">
      <t>カサン</t>
    </rPh>
    <phoneticPr fontId="97"/>
  </si>
  <si>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</si>
  <si>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</si>
  <si>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7"/>
  </si>
  <si>
    <t>併設本体施設において処遇改善加算Ⅰの届出あり</t>
  </si>
  <si>
    <t>訪問型サービス（独自）</t>
  </si>
  <si>
    <t>併設本体事業所において処遇改善加算Ⅰの届出あり</t>
    <rPh sb="4" eb="6">
      <t>ジギョウ</t>
    </rPh>
    <rPh sb="6" eb="7">
      <t>ショ</t>
    </rPh>
    <phoneticPr fontId="99"/>
  </si>
  <si>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</si>
  <si>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</si>
  <si>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</si>
  <si>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</si>
  <si>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</si>
  <si>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</si>
  <si>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</si>
  <si>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7"/>
  </si>
  <si>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7"/>
  </si>
  <si>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</si>
  <si>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令和７年４月以降の加算（見込額）のうち、新たに
増加する旧ベースアップ等加算相当の見込額</t>
  </si>
  <si>
    <t>上記①を原資として実施する新たな賃金改善の見込額</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</si>
  <si>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</si>
  <si>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</si>
  <si>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</si>
  <si>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</si>
  <si>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 xml:space="preserve"> ①　人件費の改善の実施</t>
    <rPh sb="7" eb="9">
      <t>カイゼン</t>
    </rPh>
    <phoneticPr fontId="21"/>
  </si>
  <si>
    <t xml:space="preserve"> ②　職場環境改善経費への充当</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</si>
  <si>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</si>
  <si>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21"/>
  </si>
  <si>
    <t>下表に必要事項を入力してください。記入内容が別紙の様式に反映されます。</t>
    <rPh sb="0" eb="2">
      <t>カヒョウ</t>
    </rPh>
    <rPh sb="3" eb="5">
      <t>ヒツヨウ</t>
    </rPh>
    <rPh sb="5" eb="7">
      <t>ジコウ</t>
    </rPh>
    <rPh sb="8" eb="10">
      <t>ニュウリョク</t>
    </rPh>
    <rPh sb="17" eb="19">
      <t>キニュウ</t>
    </rPh>
    <rPh sb="19" eb="21">
      <t>ナイヨウ</t>
    </rPh>
    <rPh sb="22" eb="24">
      <t>ベッシ</t>
    </rPh>
    <rPh sb="25" eb="27">
      <t>ヨウシキ</t>
    </rPh>
    <rPh sb="28" eb="30">
      <t>ハンエイ</t>
    </rPh>
    <phoneticPr fontId="21"/>
  </si>
  <si>
    <t>（令和６年度介護人材確保・職場環境改善等事業実施要綱　別紙様式２－３）</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21"/>
  </si>
  <si>
    <t>（令和６年度介護人材確保・職場環境改善等事業実施要綱　別紙様式２－４）</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21"/>
  </si>
  <si>
    <t>【記入上の注意】
・都道府県ごとに補助金の要件を満たす必要があり、都道府県ごとに振込先の指定方法等、様式が異なる
　場合もあることから、　補助金の計画書は都道府県ごとに作成することが望ましい。
　都道府県をまたいで法人一括での作成を行う場合、様式第３号の補助金の見込額には、提出先の都道
　府県内に所在する　事業所・施設のみの合計額が記載される。
・事業所の数が多く、１枚に記載しきれない場合は、適宜、行を追加すること。</t>
    <rPh sb="121" eb="123">
      <t>ヨウシキ</t>
    </rPh>
    <rPh sb="123" eb="124">
      <t>ダイ</t>
    </rPh>
    <rPh sb="125" eb="126">
      <t>ゴウ</t>
    </rPh>
    <phoneticPr fontId="21"/>
  </si>
  <si>
    <r>
      <t>【重要】
①本計画書は、介護人材確保・職場環境改善等事業費補助金（以下「補助金」という。）及び介護職員等処遇改善加算（以下「処遇改善加算」という。）の共通様式です。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処遇改善加算を申請する場合は、各事業所の指定権者に別紙様式2-1、2-2を、補助金を申請する場合は、各事業所の所在する都道府県に様式第２号、第３号を、それぞれ提出してください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28" eb="29">
      <t>ヒ</t>
    </rPh>
    <rPh sb="29" eb="32">
      <t>ホジョキン</t>
    </rPh>
    <rPh sb="33" eb="35">
      <t>イカ</t>
    </rPh>
    <rPh sb="36" eb="39">
      <t>ホジョキン</t>
    </rPh>
    <rPh sb="45" eb="46">
      <t>オヨ</t>
    </rPh>
    <rPh sb="47" eb="49">
      <t>カイゴ</t>
    </rPh>
    <rPh sb="49" eb="51">
      <t>ショクイン</t>
    </rPh>
    <rPh sb="51" eb="52">
      <t>トウ</t>
    </rPh>
    <rPh sb="52" eb="54">
      <t>ショグウ</t>
    </rPh>
    <rPh sb="54" eb="56">
      <t>カイゼン</t>
    </rPh>
    <rPh sb="56" eb="58">
      <t>カサン</t>
    </rPh>
    <rPh sb="59" eb="61">
      <t>イカ</t>
    </rPh>
    <rPh sb="62" eb="64">
      <t>ショグウ</t>
    </rPh>
    <rPh sb="64" eb="66">
      <t>カイゼン</t>
    </rPh>
    <rPh sb="66" eb="68">
      <t>カサン</t>
    </rPh>
    <rPh sb="75" eb="77">
      <t>キョウツウ</t>
    </rPh>
    <rPh sb="77" eb="79">
      <t>ヨウシキ</t>
    </rPh>
    <rPh sb="150" eb="151">
      <t>ダイ</t>
    </rPh>
    <rPh sb="152" eb="153">
      <t>ゴウ</t>
    </rPh>
    <rPh sb="154" eb="155">
      <t>ダイ</t>
    </rPh>
    <rPh sb="156" eb="157">
      <t>ゴウ</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</si>
  <si>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</si>
  <si>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</si>
  <si>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</si>
  <si>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97"/>
  </si>
  <si>
    <t>介護人材確保・職場環境改善等事業計画書</t>
    <rPh sb="14" eb="16">
      <t>ジギョウ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</si>
</sst>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Red]\(#,##0\)"/>
    <numFmt numFmtId="179" formatCode="0.0%"/>
    <numFmt numFmtId="180" formatCode="#,##0_ ;[Red]\-#,##0\ "/>
    <numFmt numFmtId="181" formatCode="0.000"/>
    <numFmt numFmtId="182" formatCode="0.000_);[Red]\(0.000\)"/>
    <numFmt numFmtId="183" formatCode="0_);[Red]\(0\)"/>
    <numFmt numFmtId="184" formatCode="#,##0.00_ ;[Red]\-#,##0.00\ "/>
    <numFmt numFmtId="185" formatCode="0.0"/>
    <numFmt numFmtId="186" formatCode="0.0000"/>
  </numFmts>
  <fonts count="10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6"/>
      <color auto="1"/>
      <name val="游ゴシック"/>
      <family val="3"/>
    </font>
    <font>
      <sz val="10.5"/>
      <color auto="1"/>
      <name val="ＭＳ Ｐゴシック"/>
      <family val="3"/>
    </font>
    <font>
      <b/>
      <sz val="10"/>
      <color theme="1"/>
      <name val="ＭＳ Ｐゴシック"/>
      <family val="3"/>
    </font>
    <font>
      <sz val="11"/>
      <color rgb="FFFF0000"/>
      <name val="ＭＳ Ｐゴシック"/>
      <family val="3"/>
    </font>
    <font>
      <sz val="9"/>
      <color theme="1"/>
      <name val="ＭＳ Ｐゴシック"/>
      <family val="3"/>
    </font>
    <font>
      <b/>
      <sz val="10.5"/>
      <color theme="1"/>
      <name val="ＭＳ Ｐゴシック"/>
      <family val="3"/>
    </font>
    <font>
      <sz val="10"/>
      <color rgb="FF000000"/>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top style="thin">
        <color indexed="64"/>
      </top>
      <bottom/>
      <diagonal/>
    </border>
    <border>
      <left/>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auto="1"/>
      </bottom>
      <diagonal/>
    </border>
    <border>
      <left/>
      <right style="thin">
        <color auto="1"/>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36">
    <xf numFmtId="0" fontId="0" fillId="0" borderId="0" xfId="0">
      <alignment vertical="center"/>
    </xf>
    <xf numFmtId="0" fontId="0" fillId="0" borderId="0" xfId="0" applyProtection="1">
      <alignment vertical="center"/>
    </xf>
    <xf numFmtId="0" fontId="0" fillId="24" borderId="0" xfId="0" applyFont="1" applyFill="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Alignment="1" applyProtection="1">
      <alignment horizontal="center" vertical="center" wrapText="1"/>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12" fillId="0" borderId="0" xfId="0" applyFont="1" applyAlignment="1" applyProtection="1">
      <alignment horizontal="left" vertical="top" wrapText="1"/>
    </xf>
    <xf numFmtId="0" fontId="26" fillId="0" borderId="0" xfId="0" applyFont="1" applyProtection="1">
      <alignment vertical="center"/>
    </xf>
    <xf numFmtId="0" fontId="27"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9" fillId="0" borderId="1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12" fillId="0" borderId="14" xfId="0" applyFont="1" applyBorder="1" applyAlignment="1" applyProtection="1">
      <alignment horizontal="left" vertical="center"/>
    </xf>
    <xf numFmtId="0" fontId="30" fillId="0" borderId="15" xfId="0" applyFont="1" applyBorder="1" applyAlignment="1" applyProtection="1">
      <alignment horizontal="left" vertical="center"/>
    </xf>
    <xf numFmtId="0" fontId="30" fillId="0" borderId="16" xfId="0" applyFont="1" applyBorder="1" applyAlignment="1" applyProtection="1">
      <alignment horizontal="left" vertical="center"/>
    </xf>
    <xf numFmtId="0" fontId="30" fillId="0" borderId="15"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15"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18" xfId="0" applyFont="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12" fillId="0" borderId="0" xfId="0" applyFont="1" applyProtection="1">
      <alignment vertical="center"/>
    </xf>
    <xf numFmtId="0" fontId="31" fillId="0" borderId="1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Protection="1">
      <alignment vertical="center"/>
    </xf>
    <xf numFmtId="0" fontId="32" fillId="0" borderId="0" xfId="0" applyFont="1" applyAlignment="1" applyProtection="1">
      <alignment horizontal="right" vertical="top" wrapText="1"/>
    </xf>
    <xf numFmtId="0" fontId="33" fillId="0" borderId="0" xfId="0" applyFont="1" applyProtection="1">
      <alignment vertic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30" fillId="0" borderId="19"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0" xfId="0" applyFont="1" applyBorder="1" applyAlignment="1" applyProtection="1">
      <alignment horizontal="center" vertical="center"/>
    </xf>
    <xf numFmtId="0" fontId="30" fillId="0" borderId="10" xfId="0" applyFont="1" applyBorder="1" applyAlignment="1" applyProtection="1">
      <alignment vertical="center"/>
    </xf>
    <xf numFmtId="0" fontId="30" fillId="0" borderId="11"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49" fontId="30" fillId="25" borderId="22" xfId="0" applyNumberFormat="1" applyFont="1" applyFill="1" applyBorder="1" applyAlignment="1" applyProtection="1">
      <alignment horizontal="center" vertical="center"/>
      <protection locked="0"/>
    </xf>
    <xf numFmtId="49" fontId="30" fillId="25" borderId="23" xfId="0" applyNumberFormat="1" applyFont="1" applyFill="1" applyBorder="1" applyAlignment="1" applyProtection="1">
      <alignment horizontal="center" vertical="center"/>
      <protection locked="0"/>
    </xf>
    <xf numFmtId="0" fontId="32" fillId="0" borderId="0" xfId="0" applyFont="1" applyAlignment="1" applyProtection="1">
      <alignment horizontal="left" vertical="top" wrapText="1"/>
    </xf>
    <xf numFmtId="0" fontId="30" fillId="0" borderId="13" xfId="0" applyFont="1" applyBorder="1" applyAlignment="1" applyProtection="1">
      <alignment horizontal="center" vertical="center" wrapText="1"/>
    </xf>
    <xf numFmtId="0" fontId="30" fillId="0" borderId="24" xfId="0" applyFont="1" applyBorder="1" applyAlignment="1" applyProtection="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0" xfId="0" applyNumberFormat="1" applyFont="1" applyFill="1" applyBorder="1" applyAlignment="1" applyProtection="1">
      <alignment horizontal="center" vertical="center"/>
      <protection locked="0"/>
    </xf>
    <xf numFmtId="0" fontId="30" fillId="0" borderId="19" xfId="0" applyFont="1" applyBorder="1" applyAlignment="1" applyProtection="1">
      <alignment horizontal="center" vertical="center"/>
    </xf>
    <xf numFmtId="0" fontId="30" fillId="0" borderId="25" xfId="0" applyFont="1" applyBorder="1" applyAlignment="1" applyProtection="1">
      <alignment horizontal="center" vertical="center" wrapText="1"/>
    </xf>
    <xf numFmtId="0" fontId="30" fillId="0" borderId="26" xfId="0" applyFont="1" applyBorder="1" applyAlignment="1" applyProtection="1">
      <alignment horizontal="center" vertical="center" wrapText="1"/>
    </xf>
    <xf numFmtId="49" fontId="30" fillId="25" borderId="19"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26" fillId="25" borderId="20"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0" xfId="0" applyFont="1" applyFill="1" applyBorder="1" applyAlignment="1" applyProtection="1">
      <alignment horizontal="left" vertical="center"/>
      <protection locked="0"/>
    </xf>
    <xf numFmtId="0" fontId="32" fillId="25" borderId="20" xfId="0" applyFont="1" applyFill="1" applyBorder="1" applyAlignment="1" applyProtection="1">
      <alignment horizontal="left" vertical="center"/>
      <protection locked="0"/>
    </xf>
    <xf numFmtId="49" fontId="32" fillId="25" borderId="20" xfId="0" applyNumberFormat="1"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20" xfId="0" applyFont="1" applyFill="1" applyBorder="1" applyAlignment="1" applyProtection="1">
      <alignment vertical="center" wrapText="1"/>
      <protection locked="0"/>
    </xf>
    <xf numFmtId="49" fontId="12" fillId="25" borderId="27" xfId="0" applyNumberFormat="1" applyFont="1" applyFill="1" applyBorder="1" applyAlignment="1" applyProtection="1">
      <alignment horizontal="center" vertical="center"/>
      <protection locked="0"/>
    </xf>
    <xf numFmtId="0" fontId="12" fillId="24" borderId="28" xfId="0" applyFont="1" applyFill="1" applyBorder="1" applyAlignment="1" applyProtection="1">
      <alignment horizontal="center" vertical="center"/>
    </xf>
    <xf numFmtId="0" fontId="30" fillId="25" borderId="19" xfId="0" applyFont="1" applyFill="1" applyBorder="1" applyAlignment="1" applyProtection="1">
      <alignment vertical="center" wrapText="1"/>
      <protection locked="0"/>
    </xf>
    <xf numFmtId="49" fontId="12" fillId="25" borderId="29" xfId="0" quotePrefix="1" applyNumberFormat="1" applyFont="1" applyFill="1" applyBorder="1" applyAlignment="1" applyProtection="1">
      <alignment horizontal="center" vertical="center"/>
      <protection locked="0"/>
    </xf>
    <xf numFmtId="0" fontId="31" fillId="0" borderId="14" xfId="0" applyFont="1" applyBorder="1" applyAlignment="1" applyProtection="1">
      <alignment horizontal="left" vertical="center" wrapText="1"/>
    </xf>
    <xf numFmtId="0" fontId="30" fillId="0" borderId="18" xfId="0" applyFont="1" applyBorder="1" applyAlignment="1" applyProtection="1">
      <alignment horizontal="center" vertical="center" wrapText="1"/>
    </xf>
    <xf numFmtId="0" fontId="30" fillId="0" borderId="30" xfId="0" applyFont="1" applyBorder="1" applyAlignment="1" applyProtection="1">
      <alignment horizontal="center" vertical="center" wrapText="1"/>
    </xf>
    <xf numFmtId="0" fontId="30" fillId="25" borderId="16" xfId="0" applyFont="1" applyFill="1" applyBorder="1" applyAlignment="1" applyProtection="1">
      <alignment vertical="center"/>
      <protection locked="0"/>
    </xf>
    <xf numFmtId="49" fontId="12" fillId="25" borderId="20" xfId="0" quotePrefix="1" applyNumberFormat="1" applyFont="1" applyFill="1" applyBorder="1" applyAlignment="1" applyProtection="1">
      <alignment horizontal="center" vertical="center"/>
      <protection locked="0"/>
    </xf>
    <xf numFmtId="0" fontId="30" fillId="0" borderId="20" xfId="0" applyFont="1" applyBorder="1" applyAlignment="1" applyProtection="1">
      <alignment horizontal="center" vertical="center" wrapText="1"/>
    </xf>
    <xf numFmtId="0" fontId="30" fillId="0" borderId="30" xfId="0" applyFont="1" applyBorder="1" applyAlignment="1" applyProtection="1">
      <alignment horizontal="center" vertical="center"/>
    </xf>
    <xf numFmtId="0" fontId="12" fillId="0" borderId="25"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49" fontId="12" fillId="25" borderId="19"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wrapText="1"/>
    </xf>
    <xf numFmtId="0" fontId="26" fillId="25" borderId="10" xfId="0" applyFont="1" applyFill="1" applyBorder="1" applyAlignment="1" applyProtection="1">
      <alignment horizontal="center" vertical="center"/>
      <protection locked="0"/>
    </xf>
    <xf numFmtId="49" fontId="32" fillId="25" borderId="19" xfId="0" applyNumberFormat="1" applyFont="1" applyFill="1" applyBorder="1" applyAlignment="1" applyProtection="1">
      <alignment horizontal="left" vertical="center"/>
      <protection locked="0"/>
    </xf>
    <xf numFmtId="0" fontId="30" fillId="0" borderId="19"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26" fillId="25" borderId="20"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wrapText="1"/>
    </xf>
    <xf numFmtId="0" fontId="30" fillId="0" borderId="15" xfId="0" applyFont="1" applyBorder="1" applyAlignment="1" applyProtection="1">
      <alignment horizontal="center" vertical="center" wrapText="1"/>
    </xf>
    <xf numFmtId="0" fontId="30" fillId="25" borderId="10" xfId="0" applyFont="1" applyFill="1" applyBorder="1" applyAlignment="1" applyProtection="1">
      <alignment vertical="center" wrapText="1"/>
      <protection locked="0"/>
    </xf>
    <xf numFmtId="0" fontId="32" fillId="25" borderId="19" xfId="0" applyFont="1" applyFill="1" applyBorder="1" applyAlignment="1" applyProtection="1">
      <alignment horizontal="left" vertical="center"/>
      <protection locked="0"/>
    </xf>
    <xf numFmtId="0" fontId="35" fillId="25" borderId="19"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33" xfId="0" applyFont="1" applyFill="1" applyBorder="1" applyAlignment="1" applyProtection="1">
      <alignment horizontal="center" vertical="center" wrapText="1"/>
      <protection locked="0"/>
    </xf>
    <xf numFmtId="0" fontId="26" fillId="25" borderId="19" xfId="0" applyFont="1" applyFill="1" applyBorder="1" applyAlignment="1" applyProtection="1">
      <alignment horizontal="center" vertical="center"/>
      <protection locked="0"/>
    </xf>
    <xf numFmtId="0" fontId="30" fillId="0" borderId="15" xfId="0" applyFont="1" applyBorder="1" applyAlignment="1" applyProtection="1">
      <alignment horizontal="center" vertical="center" textRotation="255"/>
    </xf>
    <xf numFmtId="0" fontId="30" fillId="0" borderId="32" xfId="0" applyFont="1" applyBorder="1" applyAlignment="1" applyProtection="1">
      <alignment horizontal="center" vertical="center" textRotation="255"/>
    </xf>
    <xf numFmtId="0" fontId="30" fillId="0" borderId="0" xfId="0" applyFont="1" applyAlignment="1" applyProtection="1">
      <alignment horizontal="center" vertical="center" wrapText="1"/>
    </xf>
    <xf numFmtId="0" fontId="30" fillId="0" borderId="14" xfId="0" applyFont="1" applyBorder="1" applyAlignment="1" applyProtection="1">
      <alignment horizontal="center" vertical="center" wrapText="1"/>
    </xf>
    <xf numFmtId="0" fontId="32" fillId="0" borderId="0" xfId="0" applyFont="1" applyAlignment="1" applyProtection="1">
      <alignment horizontal="left" vertical="center"/>
    </xf>
    <xf numFmtId="0" fontId="11" fillId="0" borderId="15"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176" fontId="26" fillId="25" borderId="22" xfId="0" applyNumberFormat="1" applyFont="1" applyFill="1" applyBorder="1" applyAlignment="1" applyProtection="1">
      <alignment vertical="center" shrinkToFit="1"/>
      <protection locked="0"/>
    </xf>
    <xf numFmtId="176" fontId="26" fillId="25" borderId="34" xfId="0" applyNumberFormat="1" applyFont="1" applyFill="1" applyBorder="1" applyAlignment="1" applyProtection="1">
      <alignment vertical="center" shrinkToFit="1"/>
      <protection locked="0"/>
    </xf>
    <xf numFmtId="0" fontId="36" fillId="0" borderId="0" xfId="0" applyFont="1" applyProtection="1">
      <alignment vertical="center"/>
    </xf>
    <xf numFmtId="176" fontId="26" fillId="25" borderId="35" xfId="0" applyNumberFormat="1" applyFont="1" applyFill="1" applyBorder="1" applyAlignment="1" applyProtection="1">
      <alignment vertical="center" shrinkToFit="1"/>
      <protection locked="0"/>
    </xf>
    <xf numFmtId="176" fontId="26" fillId="25" borderId="36" xfId="0" applyNumberFormat="1" applyFont="1" applyFill="1" applyBorder="1" applyAlignment="1" applyProtection="1">
      <alignment vertical="center" shrinkToFit="1"/>
      <protection locked="0"/>
    </xf>
    <xf numFmtId="176" fontId="26" fillId="0" borderId="37" xfId="0" applyNumberFormat="1" applyFont="1" applyBorder="1" applyAlignment="1" applyProtection="1">
      <alignment vertical="center" shrinkToFit="1"/>
    </xf>
    <xf numFmtId="176" fontId="26" fillId="0" borderId="19" xfId="0" applyNumberFormat="1" applyFont="1" applyBorder="1" applyAlignment="1" applyProtection="1">
      <alignment vertical="center" shrinkToFit="1"/>
    </xf>
    <xf numFmtId="176" fontId="26" fillId="0" borderId="31" xfId="0" applyNumberFormat="1" applyFont="1" applyBorder="1" applyAlignment="1" applyProtection="1">
      <alignment vertical="center" shrinkToFit="1"/>
    </xf>
    <xf numFmtId="0" fontId="26" fillId="25" borderId="19" xfId="0" applyFont="1" applyFill="1" applyBorder="1" applyAlignment="1" applyProtection="1">
      <alignment horizontal="left" vertical="center" wrapText="1"/>
      <protection locked="0"/>
    </xf>
    <xf numFmtId="0" fontId="26" fillId="25" borderId="19" xfId="0" applyFont="1" applyFill="1" applyBorder="1" applyAlignment="1" applyProtection="1">
      <alignment horizontal="left" vertical="center"/>
      <protection locked="0"/>
    </xf>
    <xf numFmtId="0" fontId="31" fillId="0" borderId="18" xfId="0" applyFont="1" applyBorder="1" applyAlignment="1" applyProtection="1">
      <alignment horizontal="left" vertical="center" wrapText="1"/>
    </xf>
    <xf numFmtId="177" fontId="32" fillId="0" borderId="12" xfId="0" applyNumberFormat="1" applyFont="1" applyBorder="1" applyAlignment="1" applyProtection="1">
      <alignment horizontal="right" vertical="center" shrinkToFit="1"/>
      <protection locked="0"/>
    </xf>
    <xf numFmtId="0" fontId="24" fillId="25" borderId="38" xfId="0" applyFont="1" applyFill="1" applyBorder="1" applyAlignment="1" applyProtection="1">
      <alignment horizontal="center" vertical="center"/>
      <protection locked="0"/>
    </xf>
    <xf numFmtId="0" fontId="33" fillId="25" borderId="39" xfId="0" applyFont="1" applyFill="1" applyBorder="1" applyAlignment="1" applyProtection="1">
      <alignment horizontal="center" vertical="center" wrapText="1"/>
      <protection locked="0"/>
    </xf>
    <xf numFmtId="0" fontId="33" fillId="25" borderId="34"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wrapText="1"/>
    </xf>
    <xf numFmtId="0" fontId="26" fillId="0" borderId="0" xfId="0" applyFont="1" applyAlignment="1" applyProtection="1">
      <alignment horizontal="center" vertical="center"/>
    </xf>
    <xf numFmtId="0" fontId="26" fillId="24" borderId="0" xfId="0" applyFont="1" applyFill="1" applyAlignment="1" applyProtection="1">
      <alignment horizontal="center" vertical="center"/>
    </xf>
    <xf numFmtId="0" fontId="32" fillId="24" borderId="0" xfId="0" applyFont="1" applyFill="1" applyAlignment="1" applyProtection="1">
      <alignment horizontal="center" vertical="center"/>
    </xf>
    <xf numFmtId="0" fontId="11" fillId="0" borderId="0" xfId="0" applyFont="1" applyAlignment="1" applyProtection="1">
      <alignment horizontal="center" vertical="center" wrapText="1"/>
    </xf>
    <xf numFmtId="0" fontId="30" fillId="24" borderId="0" xfId="0" applyFont="1" applyFill="1" applyAlignment="1" applyProtection="1">
      <alignment horizontal="center" vertical="center" wrapText="1"/>
    </xf>
    <xf numFmtId="0" fontId="26" fillId="24" borderId="0" xfId="0" applyFont="1" applyFill="1" applyProtection="1">
      <alignment vertical="center"/>
    </xf>
    <xf numFmtId="0" fontId="27" fillId="24" borderId="0" xfId="0" applyFont="1" applyFill="1" applyProtection="1">
      <alignment vertical="center"/>
    </xf>
    <xf numFmtId="0" fontId="38" fillId="0" borderId="40" xfId="0" applyFont="1" applyBorder="1" applyAlignment="1" applyProtection="1">
      <alignment horizontal="left" vertical="center" wrapText="1"/>
    </xf>
    <xf numFmtId="0" fontId="38" fillId="0" borderId="41" xfId="0" applyFont="1" applyBorder="1" applyAlignment="1" applyProtection="1">
      <alignment horizontal="left" vertical="center" wrapText="1"/>
    </xf>
    <xf numFmtId="0" fontId="38" fillId="0" borderId="42" xfId="0" applyFont="1" applyBorder="1" applyAlignment="1" applyProtection="1">
      <alignment horizontal="left" vertical="center" wrapText="1"/>
    </xf>
    <xf numFmtId="0" fontId="38" fillId="0" borderId="38" xfId="0" applyFont="1" applyBorder="1" applyAlignment="1" applyProtection="1">
      <alignment horizontal="center" vertical="center" wrapText="1"/>
    </xf>
    <xf numFmtId="0" fontId="38" fillId="0" borderId="43"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44" xfId="0" applyFont="1" applyBorder="1" applyAlignment="1" applyProtection="1">
      <alignment vertical="center" wrapText="1"/>
    </xf>
    <xf numFmtId="0" fontId="38" fillId="0" borderId="45" xfId="0" applyFont="1" applyBorder="1" applyAlignment="1" applyProtection="1">
      <alignment vertical="center" wrapText="1"/>
    </xf>
    <xf numFmtId="0" fontId="24" fillId="0" borderId="0" xfId="0" applyFont="1" applyAlignment="1" applyProtection="1">
      <alignment horizontal="center" vertical="center"/>
    </xf>
    <xf numFmtId="0" fontId="28" fillId="24" borderId="0" xfId="0" applyFont="1" applyFill="1" applyProtection="1">
      <alignment vertical="center"/>
    </xf>
    <xf numFmtId="0" fontId="38" fillId="0" borderId="46" xfId="0" applyFont="1" applyBorder="1" applyAlignment="1" applyProtection="1">
      <alignment horizontal="left" vertical="center" wrapText="1"/>
    </xf>
    <xf numFmtId="0" fontId="38" fillId="0" borderId="0" xfId="0" applyFont="1" applyAlignment="1" applyProtection="1">
      <alignment horizontal="left" vertical="center" wrapText="1"/>
    </xf>
    <xf numFmtId="0" fontId="38" fillId="0" borderId="24" xfId="0" applyFont="1" applyBorder="1" applyAlignment="1" applyProtection="1">
      <alignment horizontal="left" vertical="center" wrapText="1"/>
    </xf>
    <xf numFmtId="0" fontId="38" fillId="24" borderId="47" xfId="0" applyFont="1" applyFill="1" applyBorder="1" applyAlignment="1" applyProtection="1">
      <alignment horizontal="center" vertical="center" wrapText="1"/>
    </xf>
    <xf numFmtId="49" fontId="38" fillId="0" borderId="31" xfId="0" applyNumberFormat="1" applyFont="1" applyBorder="1" applyAlignment="1" applyProtection="1">
      <alignment vertical="center" wrapText="1"/>
    </xf>
    <xf numFmtId="0" fontId="38" fillId="0" borderId="19" xfId="0" applyFont="1" applyBorder="1" applyAlignment="1" applyProtection="1">
      <alignment vertical="center" wrapText="1"/>
    </xf>
    <xf numFmtId="0" fontId="38" fillId="0" borderId="48" xfId="0" applyFont="1" applyBorder="1" applyAlignment="1" applyProtection="1">
      <alignment vertical="center" wrapText="1"/>
    </xf>
    <xf numFmtId="0" fontId="38" fillId="24" borderId="49" xfId="0" applyFont="1" applyFill="1" applyBorder="1" applyAlignment="1" applyProtection="1">
      <alignment horizontal="center" vertical="center" wrapText="1"/>
    </xf>
    <xf numFmtId="49" fontId="38" fillId="0" borderId="12" xfId="0" applyNumberFormat="1" applyFont="1" applyBorder="1" applyAlignment="1" applyProtection="1">
      <alignment horizontal="center" vertical="center"/>
    </xf>
    <xf numFmtId="49" fontId="38" fillId="0" borderId="18" xfId="0" applyNumberFormat="1" applyFont="1" applyBorder="1" applyAlignment="1" applyProtection="1">
      <alignment horizontal="center" vertical="center"/>
    </xf>
    <xf numFmtId="49" fontId="38" fillId="0" borderId="50" xfId="0" applyNumberFormat="1" applyFont="1" applyBorder="1" applyAlignment="1" applyProtection="1">
      <alignment horizontal="center" vertical="center"/>
    </xf>
    <xf numFmtId="0" fontId="38" fillId="24" borderId="51" xfId="0" applyFont="1" applyFill="1" applyBorder="1" applyAlignment="1" applyProtection="1">
      <alignment horizontal="center" vertical="center" wrapText="1"/>
    </xf>
    <xf numFmtId="0" fontId="38" fillId="0" borderId="52" xfId="0" applyFont="1" applyBorder="1" applyProtection="1">
      <alignment vertical="center"/>
    </xf>
    <xf numFmtId="0" fontId="38" fillId="0" borderId="34" xfId="0" applyFont="1" applyBorder="1" applyProtection="1">
      <alignment vertical="center"/>
    </xf>
    <xf numFmtId="0" fontId="38" fillId="0" borderId="53" xfId="0" applyFont="1" applyBorder="1" applyProtection="1">
      <alignment vertical="center"/>
    </xf>
    <xf numFmtId="0" fontId="38" fillId="0" borderId="54" xfId="0" applyFont="1" applyBorder="1" applyAlignment="1" applyProtection="1">
      <alignment horizontal="left" vertical="center" wrapText="1"/>
    </xf>
    <xf numFmtId="0" fontId="38" fillId="0" borderId="55" xfId="0" applyFont="1" applyBorder="1" applyAlignment="1" applyProtection="1">
      <alignment horizontal="left" vertical="center" wrapText="1"/>
    </xf>
    <xf numFmtId="0" fontId="38" fillId="0" borderId="56" xfId="0" applyFont="1" applyBorder="1" applyAlignment="1" applyProtection="1">
      <alignment horizontal="left" vertical="center" wrapText="1"/>
    </xf>
    <xf numFmtId="0" fontId="38" fillId="24" borderId="57" xfId="0" applyFont="1" applyFill="1" applyBorder="1" applyAlignment="1" applyProtection="1">
      <alignment horizontal="center" vertical="center" wrapText="1"/>
    </xf>
    <xf numFmtId="0" fontId="38" fillId="0" borderId="58" xfId="0" applyFont="1" applyBorder="1" applyAlignment="1" applyProtection="1">
      <alignment horizontal="left" vertical="center" wrapText="1"/>
    </xf>
    <xf numFmtId="0" fontId="38" fillId="0" borderId="36" xfId="0" applyFont="1" applyBorder="1" applyAlignment="1" applyProtection="1">
      <alignment horizontal="left" vertical="center" wrapText="1"/>
    </xf>
    <xf numFmtId="0" fontId="38" fillId="0" borderId="59" xfId="0" applyFont="1" applyBorder="1" applyAlignment="1" applyProtection="1">
      <alignment horizontal="left" vertical="center" wrapText="1"/>
    </xf>
    <xf numFmtId="0" fontId="24" fillId="24" borderId="0" xfId="0" applyFont="1" applyFill="1" applyAlignment="1" applyProtection="1">
      <alignment vertical="top" wrapText="1"/>
    </xf>
    <xf numFmtId="0" fontId="39" fillId="0" borderId="0" xfId="0" applyFont="1" applyProtection="1">
      <alignment vertical="center"/>
    </xf>
    <xf numFmtId="0" fontId="40" fillId="0" borderId="60" xfId="0" applyFont="1" applyBorder="1" applyProtection="1">
      <alignment vertical="center"/>
    </xf>
    <xf numFmtId="0" fontId="31" fillId="0" borderId="0" xfId="0" applyFont="1" applyProtection="1">
      <alignment vertical="center"/>
    </xf>
    <xf numFmtId="0" fontId="42" fillId="0" borderId="0" xfId="0" applyFont="1" applyProtection="1">
      <alignment vertical="center"/>
    </xf>
    <xf numFmtId="0" fontId="0" fillId="0" borderId="0" xfId="0" applyFont="1" applyAlignment="1" applyProtection="1">
      <alignment vertical="center" wrapText="1"/>
    </xf>
    <xf numFmtId="0" fontId="43" fillId="24" borderId="0" xfId="0" applyFont="1" applyFill="1" applyAlignment="1" applyProtection="1">
      <alignment vertical="top"/>
    </xf>
    <xf numFmtId="0" fontId="44" fillId="24" borderId="0" xfId="0" applyFont="1" applyFill="1" applyAlignment="1" applyProtection="1">
      <alignment horizontal="left" vertical="center" shrinkToFit="1"/>
    </xf>
    <xf numFmtId="0" fontId="25" fillId="24" borderId="0" xfId="0" applyFont="1" applyFill="1" applyProtection="1">
      <alignment vertical="center"/>
    </xf>
    <xf numFmtId="0" fontId="45" fillId="24" borderId="61" xfId="0" applyFont="1" applyFill="1" applyBorder="1" applyAlignment="1" applyProtection="1">
      <alignment horizontal="center" vertical="center"/>
    </xf>
    <xf numFmtId="0" fontId="45" fillId="24" borderId="12" xfId="0" applyFont="1" applyFill="1" applyBorder="1" applyAlignment="1" applyProtection="1">
      <alignment horizontal="center" vertical="center"/>
    </xf>
    <xf numFmtId="0" fontId="45" fillId="24" borderId="11" xfId="0" applyFont="1" applyFill="1" applyBorder="1" applyAlignment="1" applyProtection="1">
      <alignment horizontal="center" vertical="center" wrapText="1"/>
    </xf>
    <xf numFmtId="0" fontId="45" fillId="24" borderId="62" xfId="0" applyFont="1" applyFill="1" applyBorder="1" applyAlignment="1" applyProtection="1">
      <alignment horizontal="center" vertical="center" wrapText="1"/>
    </xf>
    <xf numFmtId="0" fontId="45" fillId="24" borderId="61" xfId="0" applyFont="1" applyFill="1" applyBorder="1" applyAlignment="1" applyProtection="1">
      <alignment horizontal="center" vertical="center" wrapText="1"/>
    </xf>
    <xf numFmtId="0" fontId="45" fillId="24" borderId="10" xfId="0" applyFont="1" applyFill="1" applyBorder="1" applyAlignment="1" applyProtection="1">
      <alignment horizontal="center" vertical="center"/>
    </xf>
    <xf numFmtId="0" fontId="29" fillId="24" borderId="0" xfId="0" applyFont="1" applyFill="1" applyAlignment="1" applyProtection="1">
      <alignment horizontal="left" vertical="center" wrapText="1"/>
    </xf>
    <xf numFmtId="49" fontId="25" fillId="24" borderId="0" xfId="0" applyNumberFormat="1" applyFont="1" applyFill="1" applyProtection="1">
      <alignment vertical="center"/>
    </xf>
    <xf numFmtId="0" fontId="29" fillId="0" borderId="11" xfId="0" applyFont="1" applyBorder="1" applyAlignment="1" applyProtection="1">
      <alignment horizontal="left" vertical="center" wrapText="1"/>
    </xf>
    <xf numFmtId="0" fontId="31" fillId="25" borderId="63" xfId="0" applyFont="1" applyFill="1" applyBorder="1" applyAlignment="1" applyProtection="1">
      <alignment horizontal="center" vertical="center" wrapText="1"/>
      <protection locked="0"/>
    </xf>
    <xf numFmtId="0" fontId="31" fillId="25" borderId="44" xfId="0" applyFont="1" applyFill="1" applyBorder="1" applyAlignment="1" applyProtection="1">
      <alignment horizontal="center" vertical="center" wrapText="1"/>
      <protection locked="0"/>
    </xf>
    <xf numFmtId="0" fontId="31" fillId="25" borderId="45" xfId="0" applyFont="1" applyFill="1" applyBorder="1" applyAlignment="1" applyProtection="1">
      <alignment horizontal="center" vertical="center" wrapText="1"/>
      <protection locked="0"/>
    </xf>
    <xf numFmtId="0" fontId="29" fillId="0" borderId="62" xfId="0" applyFont="1" applyBorder="1" applyAlignment="1" applyProtection="1">
      <alignment horizontal="left" vertical="center" wrapText="1"/>
    </xf>
    <xf numFmtId="0" fontId="29" fillId="0" borderId="12" xfId="0" applyFont="1" applyBorder="1" applyAlignment="1" applyProtection="1">
      <alignment horizontal="center" vertical="center" wrapText="1"/>
    </xf>
    <xf numFmtId="0" fontId="45" fillId="0" borderId="0" xfId="0" applyFont="1" applyAlignment="1" applyProtection="1">
      <alignment horizontal="left" vertical="center" wrapText="1"/>
    </xf>
    <xf numFmtId="0" fontId="29" fillId="24" borderId="0" xfId="0" applyFont="1" applyFill="1" applyAlignment="1" applyProtection="1">
      <alignment horizontal="left" vertical="center"/>
    </xf>
    <xf numFmtId="0" fontId="25" fillId="24" borderId="0" xfId="0" applyFont="1" applyFill="1" applyAlignment="1" applyProtection="1">
      <alignment horizontal="left" vertical="center"/>
    </xf>
    <xf numFmtId="0" fontId="29" fillId="0" borderId="14" xfId="0" applyFont="1" applyBorder="1" applyAlignment="1" applyProtection="1">
      <alignment horizontal="left" vertical="center" wrapText="1"/>
    </xf>
    <xf numFmtId="0" fontId="43" fillId="26" borderId="11" xfId="0" applyFont="1" applyFill="1" applyBorder="1" applyAlignment="1" applyProtection="1">
      <alignment horizontal="center" vertical="center" wrapText="1"/>
    </xf>
    <xf numFmtId="0" fontId="31" fillId="25" borderId="64" xfId="0" applyFont="1" applyFill="1" applyBorder="1" applyAlignment="1" applyProtection="1">
      <alignment horizontal="center" vertical="center" wrapText="1"/>
      <protection locked="0"/>
    </xf>
    <xf numFmtId="0" fontId="46" fillId="24" borderId="11" xfId="0" applyFont="1" applyFill="1" applyBorder="1" applyAlignment="1" applyProtection="1">
      <alignment vertical="center" wrapText="1"/>
    </xf>
    <xf numFmtId="0" fontId="46" fillId="24" borderId="0" xfId="0" applyFont="1" applyFill="1" applyAlignment="1" applyProtection="1">
      <alignment vertical="center" wrapText="1"/>
    </xf>
    <xf numFmtId="0" fontId="0" fillId="24" borderId="62" xfId="0" applyFont="1" applyFill="1" applyBorder="1" applyProtection="1">
      <alignment vertical="center"/>
    </xf>
    <xf numFmtId="0" fontId="46" fillId="24" borderId="62" xfId="0" applyFont="1" applyFill="1" applyBorder="1" applyAlignment="1" applyProtection="1">
      <alignment vertical="center" wrapText="1"/>
    </xf>
    <xf numFmtId="0" fontId="46" fillId="24" borderId="62" xfId="0" applyFont="1" applyFill="1" applyBorder="1" applyProtection="1">
      <alignment vertical="center"/>
    </xf>
    <xf numFmtId="0" fontId="46" fillId="24" borderId="12" xfId="0" applyFont="1" applyFill="1" applyBorder="1" applyProtection="1">
      <alignment vertical="center"/>
    </xf>
    <xf numFmtId="0" fontId="30" fillId="0" borderId="0" xfId="0" applyFont="1" applyAlignment="1" applyProtection="1">
      <alignment horizontal="left" vertical="center" wrapText="1"/>
    </xf>
    <xf numFmtId="0" fontId="24" fillId="24" borderId="0" xfId="0" applyFont="1" applyFill="1" applyProtection="1">
      <alignment vertical="center"/>
    </xf>
    <xf numFmtId="0" fontId="31" fillId="24" borderId="0" xfId="0" applyFont="1" applyFill="1" applyProtection="1">
      <alignment vertical="center"/>
    </xf>
    <xf numFmtId="0" fontId="31" fillId="24" borderId="0" xfId="0" applyFont="1" applyFill="1" applyAlignment="1" applyProtection="1">
      <alignment horizontal="left" vertical="center"/>
    </xf>
    <xf numFmtId="0" fontId="31" fillId="27" borderId="18" xfId="0" applyFont="1" applyFill="1" applyBorder="1" applyAlignment="1" applyProtection="1">
      <alignment horizontal="left" vertical="center"/>
    </xf>
    <xf numFmtId="0" fontId="31" fillId="0" borderId="18" xfId="0" quotePrefix="1" applyFont="1" applyBorder="1" applyAlignment="1" applyProtection="1">
      <alignment horizontal="left" vertical="center"/>
    </xf>
    <xf numFmtId="0" fontId="31" fillId="0" borderId="61" xfId="0" quotePrefix="1" applyFont="1" applyBorder="1" applyAlignment="1" applyProtection="1">
      <alignment horizontal="left" vertical="center"/>
    </xf>
    <xf numFmtId="0" fontId="31" fillId="0" borderId="65" xfId="0" quotePrefix="1" applyFont="1" applyBorder="1" applyAlignment="1" applyProtection="1">
      <alignment horizontal="left" vertical="center"/>
    </xf>
    <xf numFmtId="0" fontId="31" fillId="27" borderId="11" xfId="0" applyFont="1" applyFill="1" applyBorder="1" applyAlignment="1" applyProtection="1">
      <alignment horizontal="left" vertical="center"/>
    </xf>
    <xf numFmtId="0" fontId="31" fillId="0" borderId="66" xfId="0" quotePrefix="1" applyFont="1" applyBorder="1" applyAlignment="1" applyProtection="1">
      <alignment horizontal="left" vertical="center"/>
    </xf>
    <xf numFmtId="0" fontId="0" fillId="24" borderId="0" xfId="0" applyFont="1" applyFill="1" applyAlignment="1" applyProtection="1">
      <alignment horizontal="center" vertical="center"/>
    </xf>
    <xf numFmtId="0" fontId="47" fillId="24" borderId="0" xfId="0" applyFont="1" applyFill="1" applyAlignment="1" applyProtection="1">
      <alignment horizontal="center" vertical="center"/>
    </xf>
    <xf numFmtId="0" fontId="12" fillId="24" borderId="0" xfId="0" applyFont="1" applyFill="1" applyProtection="1">
      <alignment vertical="center"/>
    </xf>
    <xf numFmtId="0" fontId="45" fillId="24" borderId="67" xfId="0" applyFont="1" applyFill="1" applyBorder="1" applyAlignment="1" applyProtection="1">
      <alignment horizontal="center" vertical="center"/>
    </xf>
    <xf numFmtId="0" fontId="45" fillId="24" borderId="14" xfId="0" applyFont="1" applyFill="1" applyBorder="1" applyAlignment="1" applyProtection="1">
      <alignment horizontal="center" vertical="center"/>
    </xf>
    <xf numFmtId="0" fontId="45" fillId="24" borderId="13" xfId="0" applyFont="1" applyFill="1" applyBorder="1" applyAlignment="1" applyProtection="1">
      <alignment horizontal="center" vertical="center" wrapText="1"/>
    </xf>
    <xf numFmtId="0" fontId="45" fillId="24" borderId="0" xfId="0" applyFont="1" applyFill="1" applyAlignment="1" applyProtection="1">
      <alignment horizontal="center" vertical="center" wrapText="1"/>
    </xf>
    <xf numFmtId="0" fontId="45" fillId="24" borderId="67" xfId="0" applyFont="1" applyFill="1" applyBorder="1" applyAlignment="1" applyProtection="1">
      <alignment horizontal="center" vertical="center" wrapText="1"/>
    </xf>
    <xf numFmtId="0" fontId="29" fillId="24" borderId="0" xfId="0" applyFont="1" applyFill="1" applyProtection="1">
      <alignment vertical="center"/>
    </xf>
    <xf numFmtId="0" fontId="29" fillId="0" borderId="20" xfId="0" applyFont="1" applyBorder="1" applyAlignment="1" applyProtection="1">
      <alignment horizontal="left" vertical="center" wrapText="1"/>
    </xf>
    <xf numFmtId="0" fontId="29" fillId="0" borderId="20" xfId="0" applyFont="1" applyBorder="1" applyAlignment="1" applyProtection="1">
      <alignment horizontal="center" vertical="center" wrapText="1"/>
    </xf>
    <xf numFmtId="0" fontId="43" fillId="26" borderId="13" xfId="0" applyFont="1" applyFill="1" applyBorder="1" applyAlignment="1" applyProtection="1">
      <alignment horizontal="center" vertical="center" wrapText="1"/>
    </xf>
    <xf numFmtId="0" fontId="29" fillId="24" borderId="20" xfId="0" applyFont="1" applyFill="1" applyBorder="1" applyAlignment="1" applyProtection="1">
      <alignment horizontal="left" vertical="center" wrapText="1"/>
    </xf>
    <xf numFmtId="0" fontId="29" fillId="24" borderId="20" xfId="0" applyFont="1" applyFill="1" applyBorder="1" applyAlignment="1" applyProtection="1">
      <alignment horizontal="left" vertical="center"/>
    </xf>
    <xf numFmtId="0" fontId="46" fillId="24" borderId="13" xfId="0" applyFont="1" applyFill="1" applyBorder="1" applyAlignment="1" applyProtection="1">
      <alignment vertical="center" wrapText="1"/>
    </xf>
    <xf numFmtId="0" fontId="38" fillId="25" borderId="38"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xf>
    <xf numFmtId="0" fontId="31" fillId="24" borderId="0" xfId="0" applyFont="1" applyFill="1" applyAlignment="1" applyProtection="1">
      <alignment horizontal="left" vertical="center" wrapText="1"/>
    </xf>
    <xf numFmtId="0" fontId="38" fillId="25" borderId="68" xfId="0" applyFont="1" applyFill="1" applyBorder="1" applyAlignment="1" applyProtection="1">
      <alignment horizontal="center" vertical="center" wrapText="1"/>
      <protection locked="0"/>
    </xf>
    <xf numFmtId="0" fontId="45" fillId="24" borderId="0" xfId="0" applyFont="1" applyFill="1" applyProtection="1">
      <alignment vertical="center"/>
    </xf>
    <xf numFmtId="0" fontId="46" fillId="25" borderId="69" xfId="0" applyFont="1" applyFill="1" applyBorder="1" applyAlignment="1" applyProtection="1">
      <alignment horizontal="center" vertical="center"/>
      <protection locked="0"/>
    </xf>
    <xf numFmtId="0" fontId="48" fillId="24" borderId="14" xfId="0" applyFont="1" applyFill="1" applyBorder="1" applyProtection="1">
      <alignment vertical="center"/>
    </xf>
    <xf numFmtId="0" fontId="48" fillId="24" borderId="0" xfId="0" applyFont="1" applyFill="1" applyProtection="1">
      <alignment vertical="center"/>
    </xf>
    <xf numFmtId="0" fontId="49" fillId="24" borderId="0" xfId="0" applyFont="1" applyFill="1" applyProtection="1">
      <alignment vertical="center"/>
    </xf>
    <xf numFmtId="0" fontId="31" fillId="27" borderId="20" xfId="0" applyFont="1" applyFill="1" applyBorder="1" applyAlignment="1" applyProtection="1">
      <alignment horizontal="left" vertical="center"/>
    </xf>
    <xf numFmtId="0" fontId="31" fillId="0" borderId="20" xfId="0" quotePrefix="1" applyFont="1" applyBorder="1" applyAlignment="1" applyProtection="1">
      <alignment horizontal="left" vertical="center"/>
    </xf>
    <xf numFmtId="0" fontId="31" fillId="0" borderId="67" xfId="0" quotePrefix="1" applyFont="1" applyBorder="1" applyAlignment="1" applyProtection="1">
      <alignment horizontal="left" vertical="center"/>
    </xf>
    <xf numFmtId="0" fontId="31" fillId="0" borderId="70" xfId="0" quotePrefix="1" applyFont="1" applyBorder="1" applyAlignment="1" applyProtection="1">
      <alignment horizontal="left" vertical="center"/>
    </xf>
    <xf numFmtId="0" fontId="31" fillId="27" borderId="71" xfId="0" applyFont="1" applyFill="1" applyBorder="1" applyAlignment="1" applyProtection="1">
      <alignment horizontal="left" vertical="center"/>
    </xf>
    <xf numFmtId="0" fontId="31" fillId="0" borderId="72" xfId="0" quotePrefix="1" applyFont="1" applyBorder="1" applyAlignment="1" applyProtection="1">
      <alignment horizontal="left" vertical="center"/>
    </xf>
    <xf numFmtId="0" fontId="30" fillId="24" borderId="13" xfId="0" applyFont="1" applyFill="1" applyBorder="1" applyAlignment="1" applyProtection="1">
      <alignment vertical="top" wrapText="1"/>
    </xf>
    <xf numFmtId="0" fontId="30" fillId="24" borderId="0" xfId="0" applyFont="1" applyFill="1" applyAlignment="1" applyProtection="1">
      <alignment vertical="top" wrapText="1"/>
    </xf>
    <xf numFmtId="0" fontId="43" fillId="24" borderId="41" xfId="0" applyFont="1" applyFill="1" applyBorder="1" applyAlignment="1" applyProtection="1">
      <alignment horizontal="left" vertical="center" wrapText="1"/>
    </xf>
    <xf numFmtId="0" fontId="43" fillId="24" borderId="0" xfId="0" applyFont="1" applyFill="1" applyAlignment="1" applyProtection="1">
      <alignment horizontal="left" vertical="center" wrapText="1"/>
    </xf>
    <xf numFmtId="0" fontId="46" fillId="25" borderId="73" xfId="0" applyFont="1" applyFill="1" applyBorder="1" applyAlignment="1" applyProtection="1">
      <alignment horizontal="center" vertical="center"/>
      <protection locked="0"/>
    </xf>
    <xf numFmtId="0" fontId="46" fillId="24" borderId="14" xfId="0" applyFont="1" applyFill="1" applyBorder="1" applyProtection="1">
      <alignment vertical="center"/>
    </xf>
    <xf numFmtId="0" fontId="46" fillId="24" borderId="0" xfId="0" applyFont="1" applyFill="1" applyProtection="1">
      <alignment vertical="center"/>
    </xf>
    <xf numFmtId="38" fontId="31" fillId="24" borderId="0" xfId="100" applyFont="1" applyFill="1" applyBorder="1" applyAlignment="1" applyProtection="1">
      <alignment horizontal="right" vertical="center" wrapText="1"/>
    </xf>
    <xf numFmtId="0" fontId="46" fillId="24" borderId="0" xfId="0" applyFont="1" applyFill="1" applyAlignment="1" applyProtection="1">
      <alignment horizontal="left" vertical="center" wrapText="1"/>
    </xf>
    <xf numFmtId="0" fontId="46" fillId="25" borderId="74" xfId="0" applyFont="1" applyFill="1" applyBorder="1" applyAlignment="1" applyProtection="1">
      <alignment horizontal="center" vertical="center"/>
      <protection locked="0"/>
    </xf>
    <xf numFmtId="0" fontId="45" fillId="24" borderId="75" xfId="0" applyFont="1" applyFill="1" applyBorder="1" applyAlignment="1" applyProtection="1">
      <alignment horizontal="center" vertical="center"/>
    </xf>
    <xf numFmtId="0" fontId="45" fillId="24" borderId="31" xfId="0" applyFont="1" applyFill="1" applyBorder="1" applyAlignment="1" applyProtection="1">
      <alignment horizontal="center" vertical="center"/>
    </xf>
    <xf numFmtId="0" fontId="45" fillId="24" borderId="25" xfId="0" applyFont="1" applyFill="1" applyBorder="1" applyAlignment="1" applyProtection="1">
      <alignment horizontal="center" vertical="center" wrapText="1"/>
    </xf>
    <xf numFmtId="0" fontId="45" fillId="24" borderId="37" xfId="0" applyFont="1" applyFill="1" applyBorder="1" applyAlignment="1" applyProtection="1">
      <alignment horizontal="center" vertical="center" wrapText="1"/>
    </xf>
    <xf numFmtId="0" fontId="45" fillId="24" borderId="75" xfId="0" applyFont="1" applyFill="1" applyBorder="1" applyAlignment="1" applyProtection="1">
      <alignment horizontal="center" vertical="center" wrapText="1"/>
    </xf>
    <xf numFmtId="0" fontId="45" fillId="24" borderId="61" xfId="0" applyFont="1" applyFill="1" applyBorder="1" applyAlignment="1" applyProtection="1">
      <alignment vertical="center"/>
    </xf>
    <xf numFmtId="0" fontId="45" fillId="24" borderId="65" xfId="0" applyFont="1" applyFill="1" applyBorder="1" applyAlignment="1" applyProtection="1">
      <alignment vertical="center" wrapText="1"/>
    </xf>
    <xf numFmtId="0" fontId="45" fillId="24" borderId="76" xfId="0" applyFont="1" applyFill="1" applyBorder="1" applyProtection="1">
      <alignment vertical="center"/>
    </xf>
    <xf numFmtId="0" fontId="45" fillId="24" borderId="62" xfId="0" applyFont="1" applyFill="1" applyBorder="1" applyAlignment="1" applyProtection="1">
      <alignment horizontal="left" vertical="center"/>
    </xf>
    <xf numFmtId="0" fontId="45" fillId="24" borderId="12" xfId="0" applyFont="1" applyFill="1" applyBorder="1" applyAlignment="1" applyProtection="1">
      <alignment horizontal="left" vertical="center"/>
    </xf>
    <xf numFmtId="0" fontId="45" fillId="24" borderId="61" xfId="0" applyFont="1" applyFill="1" applyBorder="1" applyAlignment="1" applyProtection="1">
      <alignment horizontal="left" vertical="center"/>
    </xf>
    <xf numFmtId="0" fontId="45" fillId="24" borderId="65" xfId="0" applyFont="1" applyFill="1" applyBorder="1" applyAlignment="1" applyProtection="1">
      <alignment horizontal="left" vertical="center"/>
    </xf>
    <xf numFmtId="0" fontId="45" fillId="0" borderId="19" xfId="0" applyFont="1" applyBorder="1" applyAlignment="1" applyProtection="1">
      <alignment horizontal="center" vertical="center"/>
    </xf>
    <xf numFmtId="0" fontId="45" fillId="24" borderId="67" xfId="0" applyFont="1" applyFill="1" applyBorder="1" applyAlignment="1" applyProtection="1">
      <alignment vertical="center"/>
    </xf>
    <xf numFmtId="0" fontId="45" fillId="24" borderId="70" xfId="0" applyFont="1" applyFill="1" applyBorder="1" applyAlignment="1" applyProtection="1">
      <alignment vertical="center" wrapText="1"/>
    </xf>
    <xf numFmtId="0" fontId="45" fillId="24" borderId="76" xfId="0" applyFont="1" applyFill="1" applyBorder="1" applyAlignment="1" applyProtection="1">
      <alignment horizontal="left" vertical="center"/>
    </xf>
    <xf numFmtId="0" fontId="45" fillId="24" borderId="0" xfId="0" applyFont="1" applyFill="1" applyAlignment="1" applyProtection="1">
      <alignment horizontal="left" vertical="center"/>
    </xf>
    <xf numFmtId="0" fontId="45" fillId="24" borderId="14" xfId="0" applyFont="1" applyFill="1" applyBorder="1" applyAlignment="1" applyProtection="1">
      <alignment horizontal="left" vertical="center"/>
    </xf>
    <xf numFmtId="0" fontId="45" fillId="24" borderId="67" xfId="0" applyFont="1" applyFill="1" applyBorder="1" applyAlignment="1" applyProtection="1">
      <alignment horizontal="left" vertical="center"/>
    </xf>
    <xf numFmtId="0" fontId="45" fillId="24" borderId="70" xfId="0" applyFont="1" applyFill="1" applyBorder="1" applyAlignment="1" applyProtection="1">
      <alignment horizontal="left" vertical="center"/>
    </xf>
    <xf numFmtId="0" fontId="45" fillId="0" borderId="10" xfId="0" applyFont="1" applyBorder="1" applyAlignment="1" applyProtection="1">
      <alignment horizontal="center" vertical="center"/>
    </xf>
    <xf numFmtId="0" fontId="12" fillId="25" borderId="74" xfId="0" applyFont="1" applyFill="1" applyBorder="1" applyAlignment="1" applyProtection="1">
      <alignment horizontal="center" vertical="center"/>
      <protection locked="0"/>
    </xf>
    <xf numFmtId="38" fontId="31" fillId="24" borderId="0" xfId="100" applyFont="1" applyFill="1" applyBorder="1" applyAlignment="1" applyProtection="1">
      <alignment horizontal="center" vertical="center" wrapText="1"/>
    </xf>
    <xf numFmtId="0" fontId="31" fillId="24" borderId="0" xfId="0" applyFont="1" applyFill="1" applyAlignment="1" applyProtection="1">
      <alignment vertical="center" wrapText="1"/>
    </xf>
    <xf numFmtId="0" fontId="45" fillId="24" borderId="18" xfId="0" applyFont="1" applyFill="1" applyBorder="1" applyAlignment="1" applyProtection="1">
      <alignment horizontal="left" vertical="center" shrinkToFit="1"/>
    </xf>
    <xf numFmtId="0" fontId="45" fillId="24" borderId="20" xfId="0" applyFont="1" applyFill="1" applyBorder="1" applyAlignment="1" applyProtection="1">
      <alignment horizontal="left" vertical="center" shrinkToFit="1"/>
    </xf>
    <xf numFmtId="0" fontId="0" fillId="24" borderId="13" xfId="0" applyFont="1" applyFill="1" applyBorder="1" applyAlignment="1" applyProtection="1">
      <alignment horizontal="center" vertical="center"/>
    </xf>
    <xf numFmtId="0" fontId="45" fillId="24" borderId="18" xfId="0" applyFont="1" applyFill="1" applyBorder="1" applyProtection="1">
      <alignment vertical="center"/>
    </xf>
    <xf numFmtId="0" fontId="29" fillId="25" borderId="69" xfId="0" applyFont="1" applyFill="1" applyBorder="1" applyAlignment="1" applyProtection="1">
      <alignment horizontal="center" vertical="center" shrinkToFit="1"/>
      <protection locked="0"/>
    </xf>
    <xf numFmtId="0" fontId="45" fillId="24" borderId="20" xfId="0" applyFont="1" applyFill="1" applyBorder="1" applyProtection="1">
      <alignment vertical="center"/>
    </xf>
    <xf numFmtId="0" fontId="29" fillId="25" borderId="73"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xf>
    <xf numFmtId="0" fontId="46" fillId="24" borderId="0" xfId="0" applyFont="1" applyFill="1" applyAlignment="1" applyProtection="1">
      <alignment horizontal="center" vertical="center" wrapText="1"/>
    </xf>
    <xf numFmtId="0" fontId="29" fillId="24" borderId="0" xfId="0" applyFont="1" applyFill="1" applyAlignment="1" applyProtection="1">
      <alignment horizontal="center" vertical="center"/>
    </xf>
    <xf numFmtId="0" fontId="46" fillId="24" borderId="0" xfId="0" applyFont="1" applyFill="1" applyAlignment="1" applyProtection="1">
      <alignment horizontal="center" vertical="center" shrinkToFit="1"/>
    </xf>
    <xf numFmtId="0" fontId="50" fillId="24" borderId="0" xfId="0" applyFont="1" applyFill="1" applyAlignment="1" applyProtection="1">
      <alignment horizontal="center" vertical="center"/>
    </xf>
    <xf numFmtId="0" fontId="46" fillId="24" borderId="14" xfId="0" applyFont="1" applyFill="1" applyBorder="1" applyAlignment="1" applyProtection="1">
      <alignment horizontal="center" vertical="center"/>
    </xf>
    <xf numFmtId="0" fontId="46" fillId="24" borderId="0" xfId="0" applyFont="1" applyFill="1" applyAlignment="1" applyProtection="1">
      <alignment vertical="center" shrinkToFit="1"/>
    </xf>
    <xf numFmtId="0" fontId="45" fillId="24" borderId="19" xfId="0" applyFont="1" applyFill="1" applyBorder="1" applyAlignment="1" applyProtection="1">
      <alignment horizontal="left" vertical="center" shrinkToFit="1"/>
    </xf>
    <xf numFmtId="0" fontId="31" fillId="24" borderId="0" xfId="0" applyFont="1" applyFill="1" applyAlignment="1" applyProtection="1">
      <alignment horizontal="center" vertical="center" wrapText="1"/>
    </xf>
    <xf numFmtId="0" fontId="45" fillId="24" borderId="18" xfId="0" applyFont="1" applyFill="1" applyBorder="1" applyAlignment="1" applyProtection="1">
      <alignment horizontal="center" vertical="center"/>
    </xf>
    <xf numFmtId="0" fontId="45" fillId="24" borderId="20" xfId="0" applyFont="1" applyFill="1" applyBorder="1" applyAlignment="1" applyProtection="1">
      <alignment horizontal="center" vertical="center"/>
    </xf>
    <xf numFmtId="0" fontId="46" fillId="24" borderId="14" xfId="0" applyFont="1" applyFill="1" applyBorder="1" applyAlignment="1" applyProtection="1">
      <alignment vertical="center" shrinkToFit="1"/>
    </xf>
    <xf numFmtId="0" fontId="45" fillId="24" borderId="19" xfId="0" applyFont="1" applyFill="1" applyBorder="1" applyAlignment="1" applyProtection="1">
      <alignment horizontal="center" vertical="center"/>
    </xf>
    <xf numFmtId="0" fontId="50" fillId="24" borderId="0" xfId="0" applyFont="1" applyFill="1" applyAlignment="1" applyProtection="1">
      <alignment horizontal="center" vertical="center" shrinkToFit="1"/>
    </xf>
    <xf numFmtId="176" fontId="29" fillId="24" borderId="0" xfId="0" quotePrefix="1" applyNumberFormat="1" applyFont="1" applyFill="1" applyAlignment="1" applyProtection="1">
      <alignment horizontal="center" vertical="center"/>
    </xf>
    <xf numFmtId="0" fontId="43" fillId="26" borderId="25" xfId="0" applyFont="1" applyFill="1" applyBorder="1" applyAlignment="1" applyProtection="1">
      <alignment horizontal="center" vertical="center" wrapText="1"/>
    </xf>
    <xf numFmtId="0" fontId="29" fillId="24" borderId="19" xfId="0" applyFont="1" applyFill="1" applyBorder="1" applyAlignment="1" applyProtection="1">
      <alignment horizontal="left" vertical="center" wrapText="1"/>
    </xf>
    <xf numFmtId="0" fontId="29" fillId="24" borderId="19" xfId="0" applyFont="1" applyFill="1" applyBorder="1" applyAlignment="1" applyProtection="1">
      <alignment horizontal="left" vertical="center"/>
    </xf>
    <xf numFmtId="0" fontId="29" fillId="0" borderId="19" xfId="0" applyFont="1" applyBorder="1" applyAlignment="1" applyProtection="1">
      <alignment horizontal="left" vertical="center" wrapText="1"/>
    </xf>
    <xf numFmtId="0" fontId="29" fillId="26" borderId="11" xfId="0" applyFont="1" applyFill="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10" xfId="0" applyFont="1" applyBorder="1" applyAlignment="1" applyProtection="1">
      <alignment horizontal="left" vertical="center" wrapText="1"/>
    </xf>
    <xf numFmtId="0" fontId="29" fillId="0" borderId="10" xfId="0" applyFont="1" applyBorder="1" applyAlignment="1" applyProtection="1">
      <alignment horizontal="left" vertical="center"/>
    </xf>
    <xf numFmtId="0" fontId="27" fillId="24" borderId="69" xfId="0" applyFont="1" applyFill="1" applyBorder="1" applyAlignment="1" applyProtection="1">
      <alignment horizontal="center" vertical="center"/>
    </xf>
    <xf numFmtId="0" fontId="27" fillId="24" borderId="0" xfId="0" applyFont="1" applyFill="1" applyAlignment="1" applyProtection="1">
      <alignment horizontal="center" vertical="center"/>
    </xf>
    <xf numFmtId="0" fontId="29" fillId="26" borderId="13" xfId="0" applyFont="1" applyFill="1" applyBorder="1" applyAlignment="1" applyProtection="1">
      <alignment horizontal="center" vertical="center"/>
    </xf>
    <xf numFmtId="0" fontId="27" fillId="24" borderId="73" xfId="0" applyFont="1" applyFill="1" applyBorder="1" applyAlignment="1" applyProtection="1">
      <alignment horizontal="center" vertical="center"/>
    </xf>
    <xf numFmtId="0" fontId="31" fillId="0" borderId="77" xfId="0" quotePrefix="1" applyFont="1" applyBorder="1" applyAlignment="1" applyProtection="1">
      <alignment horizontal="left" vertical="center"/>
    </xf>
    <xf numFmtId="0" fontId="51" fillId="28" borderId="10" xfId="0" applyFont="1" applyFill="1" applyBorder="1" applyAlignment="1" applyProtection="1">
      <alignment horizontal="center" vertical="center"/>
    </xf>
    <xf numFmtId="0" fontId="51" fillId="28" borderId="19" xfId="0" applyFont="1" applyFill="1" applyBorder="1" applyAlignment="1" applyProtection="1">
      <alignment horizontal="center" vertical="center"/>
    </xf>
    <xf numFmtId="0" fontId="31" fillId="24" borderId="0" xfId="0" applyFont="1" applyFill="1" applyAlignment="1" applyProtection="1">
      <alignment horizontal="center" vertical="center"/>
    </xf>
    <xf numFmtId="0" fontId="29" fillId="0" borderId="78" xfId="0" applyFont="1" applyBorder="1" applyAlignment="1" applyProtection="1">
      <alignment horizontal="left" vertical="center" wrapText="1"/>
    </xf>
    <xf numFmtId="0" fontId="37" fillId="28" borderId="69" xfId="0" applyFont="1" applyFill="1" applyBorder="1" applyAlignment="1" applyProtection="1">
      <alignment horizontal="center" vertical="center"/>
    </xf>
    <xf numFmtId="0" fontId="25" fillId="28" borderId="69" xfId="0" applyFont="1" applyFill="1" applyBorder="1" applyAlignment="1" applyProtection="1">
      <alignment horizontal="center" vertical="center" wrapText="1"/>
    </xf>
    <xf numFmtId="0" fontId="29" fillId="26" borderId="0" xfId="0" applyFont="1" applyFill="1" applyAlignment="1" applyProtection="1">
      <alignment horizontal="center" vertical="center"/>
    </xf>
    <xf numFmtId="0" fontId="27" fillId="24" borderId="74" xfId="0" applyFont="1" applyFill="1" applyBorder="1" applyAlignment="1" applyProtection="1">
      <alignment horizontal="center" vertical="center"/>
    </xf>
    <xf numFmtId="0" fontId="37" fillId="28" borderId="74" xfId="0" applyFont="1" applyFill="1" applyBorder="1" applyAlignment="1" applyProtection="1">
      <alignment horizontal="center" vertical="center"/>
    </xf>
    <xf numFmtId="0" fontId="29" fillId="0" borderId="31" xfId="0" applyFont="1" applyBorder="1" applyAlignment="1" applyProtection="1">
      <alignment horizontal="left" vertical="center" wrapText="1"/>
    </xf>
    <xf numFmtId="0" fontId="29" fillId="0" borderId="25" xfId="0" applyFont="1" applyBorder="1" applyAlignment="1" applyProtection="1">
      <alignment horizontal="left" vertical="center" wrapText="1"/>
    </xf>
    <xf numFmtId="0" fontId="29" fillId="25" borderId="74" xfId="0" applyFont="1" applyFill="1" applyBorder="1" applyAlignment="1" applyProtection="1">
      <alignment horizontal="center" vertical="center" shrinkToFit="1"/>
      <protection locked="0"/>
    </xf>
    <xf numFmtId="0" fontId="25" fillId="28" borderId="74" xfId="0" applyFont="1" applyFill="1" applyBorder="1" applyAlignment="1" applyProtection="1">
      <alignment horizontal="center" vertical="center" wrapText="1"/>
    </xf>
    <xf numFmtId="0" fontId="29" fillId="26" borderId="37" xfId="0" applyFont="1" applyFill="1" applyBorder="1" applyAlignment="1" applyProtection="1">
      <alignment horizontal="center" vertical="center"/>
    </xf>
    <xf numFmtId="0" fontId="30" fillId="24" borderId="37" xfId="0" applyFont="1" applyFill="1" applyBorder="1" applyAlignment="1" applyProtection="1">
      <alignment vertical="top" wrapText="1"/>
    </xf>
    <xf numFmtId="0" fontId="46" fillId="24" borderId="37" xfId="0" applyFont="1" applyFill="1" applyBorder="1" applyAlignment="1" applyProtection="1">
      <alignment vertical="top" wrapText="1"/>
    </xf>
    <xf numFmtId="0" fontId="46" fillId="24" borderId="37" xfId="0" applyFont="1" applyFill="1" applyBorder="1" applyAlignment="1" applyProtection="1">
      <alignment vertical="center" wrapText="1"/>
    </xf>
    <xf numFmtId="0" fontId="48" fillId="24" borderId="37" xfId="0" applyFont="1" applyFill="1" applyBorder="1" applyProtection="1">
      <alignment vertical="center"/>
    </xf>
    <xf numFmtId="0" fontId="48" fillId="24" borderId="31" xfId="0" applyFont="1" applyFill="1" applyBorder="1" applyAlignment="1" applyProtection="1">
      <alignment horizontal="center" vertical="center"/>
    </xf>
    <xf numFmtId="0" fontId="44" fillId="24" borderId="55" xfId="0" applyFont="1" applyFill="1" applyBorder="1" applyAlignment="1" applyProtection="1">
      <alignment horizontal="left" vertical="center" shrinkToFit="1"/>
    </xf>
    <xf numFmtId="0" fontId="12" fillId="24" borderId="62" xfId="0" applyFont="1" applyFill="1" applyBorder="1" applyProtection="1">
      <alignment vertical="center"/>
    </xf>
    <xf numFmtId="0" fontId="45" fillId="24" borderId="0" xfId="0" applyFont="1" applyFill="1" applyAlignment="1" applyProtection="1">
      <alignment vertical="center" wrapText="1"/>
    </xf>
    <xf numFmtId="0" fontId="46" fillId="24" borderId="0" xfId="0" applyFont="1" applyFill="1" applyAlignment="1" applyProtection="1">
      <alignment vertical="top" wrapText="1"/>
    </xf>
    <xf numFmtId="0" fontId="30" fillId="24" borderId="0" xfId="0" applyFont="1" applyFill="1" applyAlignment="1" applyProtection="1">
      <alignment vertical="top"/>
    </xf>
    <xf numFmtId="0" fontId="31" fillId="27" borderId="19" xfId="0" applyFont="1" applyFill="1" applyBorder="1" applyAlignment="1" applyProtection="1">
      <alignment horizontal="left" vertical="center"/>
    </xf>
    <xf numFmtId="0" fontId="37" fillId="0" borderId="52" xfId="0" applyFont="1" applyBorder="1" applyAlignment="1" applyProtection="1">
      <alignment vertical="center" wrapText="1"/>
    </xf>
    <xf numFmtId="0" fontId="37" fillId="0" borderId="22" xfId="0" applyFont="1" applyBorder="1" applyAlignment="1" applyProtection="1">
      <alignment vertical="center" wrapText="1"/>
    </xf>
    <xf numFmtId="0" fontId="37" fillId="0" borderId="34" xfId="0" applyFont="1" applyBorder="1" applyAlignment="1" applyProtection="1">
      <alignment vertical="center" wrapText="1"/>
    </xf>
    <xf numFmtId="0" fontId="37" fillId="0" borderId="53" xfId="0" applyFont="1" applyBorder="1" applyAlignment="1" applyProtection="1">
      <alignment vertical="center" wrapText="1"/>
    </xf>
    <xf numFmtId="0" fontId="37" fillId="0" borderId="69" xfId="0" applyFont="1" applyBorder="1" applyAlignment="1" applyProtection="1">
      <alignment horizontal="center" vertical="center" wrapText="1"/>
    </xf>
    <xf numFmtId="0" fontId="37" fillId="0" borderId="69" xfId="0" applyFont="1" applyBorder="1" applyAlignment="1" applyProtection="1">
      <alignment horizontal="left" vertical="center" wrapText="1"/>
    </xf>
    <xf numFmtId="0" fontId="46" fillId="0" borderId="0" xfId="0" applyFont="1" applyAlignment="1" applyProtection="1">
      <alignment vertical="center" wrapText="1"/>
    </xf>
    <xf numFmtId="0" fontId="37" fillId="24" borderId="69" xfId="0" applyFont="1" applyFill="1" applyBorder="1" applyAlignment="1" applyProtection="1">
      <alignment horizontal="left" vertical="center" shrinkToFit="1"/>
    </xf>
    <xf numFmtId="0" fontId="0" fillId="0" borderId="46" xfId="0" applyBorder="1" applyProtection="1">
      <alignment vertical="center"/>
    </xf>
    <xf numFmtId="0" fontId="30" fillId="0" borderId="0" xfId="0" applyFont="1" applyAlignment="1" applyProtection="1">
      <alignment vertical="top" wrapText="1"/>
    </xf>
    <xf numFmtId="0" fontId="38" fillId="0" borderId="0" xfId="0" applyFont="1" applyAlignment="1" applyProtection="1">
      <alignment horizontal="center" vertical="center" wrapText="1"/>
    </xf>
    <xf numFmtId="0" fontId="37" fillId="0" borderId="79" xfId="0" applyFont="1" applyBorder="1" applyAlignment="1" applyProtection="1">
      <alignment vertical="center" wrapText="1"/>
    </xf>
    <xf numFmtId="0" fontId="37" fillId="0" borderId="16" xfId="0" applyFont="1" applyBorder="1" applyAlignment="1" applyProtection="1">
      <alignment vertical="center" wrapText="1"/>
    </xf>
    <xf numFmtId="0" fontId="37" fillId="0" borderId="10" xfId="0" applyFont="1" applyBorder="1" applyAlignment="1" applyProtection="1">
      <alignment vertical="center" wrapText="1"/>
    </xf>
    <xf numFmtId="0" fontId="37" fillId="0" borderId="30" xfId="0" applyFont="1" applyBorder="1" applyAlignment="1" applyProtection="1">
      <alignment vertical="center" wrapText="1"/>
    </xf>
    <xf numFmtId="0" fontId="37" fillId="0" borderId="73" xfId="0" applyFont="1" applyBorder="1" applyAlignment="1" applyProtection="1">
      <alignment horizontal="center" vertical="center" wrapText="1"/>
    </xf>
    <xf numFmtId="0" fontId="37" fillId="0" borderId="73" xfId="0" applyFont="1" applyBorder="1" applyAlignment="1" applyProtection="1">
      <alignment horizontal="left" vertical="center" wrapText="1"/>
    </xf>
    <xf numFmtId="0" fontId="37" fillId="24" borderId="73" xfId="0" applyFont="1" applyFill="1" applyBorder="1" applyAlignment="1" applyProtection="1">
      <alignment horizontal="left" vertical="center" shrinkToFit="1"/>
    </xf>
    <xf numFmtId="0" fontId="52" fillId="0" borderId="0" xfId="0" applyFont="1" applyProtection="1">
      <alignment vertical="center"/>
    </xf>
    <xf numFmtId="0" fontId="0" fillId="0" borderId="0" xfId="0" applyFont="1" applyAlignment="1" applyProtection="1">
      <alignment horizontal="left" vertical="center"/>
    </xf>
    <xf numFmtId="0" fontId="53" fillId="0" borderId="0" xfId="0" applyFont="1" applyProtection="1">
      <alignment vertical="center"/>
    </xf>
    <xf numFmtId="0" fontId="37" fillId="0" borderId="74" xfId="0" applyFont="1" applyBorder="1" applyAlignment="1" applyProtection="1">
      <alignment horizontal="center" vertical="center" wrapText="1"/>
    </xf>
    <xf numFmtId="0" fontId="37" fillId="0" borderId="74" xfId="0" applyFont="1" applyBorder="1" applyAlignment="1" applyProtection="1">
      <alignment horizontal="left" vertical="center" wrapText="1"/>
    </xf>
    <xf numFmtId="0" fontId="37" fillId="24" borderId="74" xfId="0" applyFont="1" applyFill="1" applyBorder="1" applyAlignment="1" applyProtection="1">
      <alignment horizontal="left" vertical="center" shrinkToFit="1"/>
    </xf>
    <xf numFmtId="0" fontId="37" fillId="0" borderId="58" xfId="0" applyFont="1" applyBorder="1" applyAlignment="1" applyProtection="1">
      <alignment vertical="center" wrapText="1"/>
    </xf>
    <xf numFmtId="0" fontId="37" fillId="0" borderId="35" xfId="0" applyFont="1" applyBorder="1" applyAlignment="1" applyProtection="1">
      <alignment vertical="center" wrapText="1"/>
    </xf>
    <xf numFmtId="0" fontId="37" fillId="0" borderId="36" xfId="0" applyFont="1" applyBorder="1" applyAlignment="1" applyProtection="1">
      <alignment vertical="center" wrapText="1"/>
    </xf>
    <xf numFmtId="0" fontId="37" fillId="0" borderId="59" xfId="0" applyFont="1" applyBorder="1" applyAlignment="1" applyProtection="1">
      <alignment vertical="center" wrapText="1"/>
    </xf>
    <xf numFmtId="0" fontId="40" fillId="0" borderId="0" xfId="0" applyFont="1" applyProtection="1">
      <alignment vertical="center"/>
    </xf>
    <xf numFmtId="0" fontId="38" fillId="0" borderId="0" xfId="0" applyFont="1" applyAlignment="1" applyProtection="1">
      <alignment vertical="center" wrapText="1"/>
    </xf>
    <xf numFmtId="0" fontId="37" fillId="0" borderId="0" xfId="0" applyFont="1" applyAlignment="1" applyProtection="1">
      <alignment horizontal="left" vertical="center"/>
    </xf>
    <xf numFmtId="0" fontId="40" fillId="0" borderId="80" xfId="0" applyFont="1" applyBorder="1" applyAlignment="1" applyProtection="1">
      <alignment horizontal="center" vertical="center"/>
    </xf>
    <xf numFmtId="0" fontId="37" fillId="0" borderId="0" xfId="0" applyFont="1" applyProtection="1">
      <alignment vertical="center"/>
    </xf>
    <xf numFmtId="0" fontId="0" fillId="0" borderId="0" xfId="0" applyFont="1" applyAlignment="1" applyProtection="1">
      <alignment horizontal="center" vertical="center"/>
    </xf>
    <xf numFmtId="0" fontId="43" fillId="0" borderId="0" xfId="0" applyFont="1" applyAlignment="1" applyProtection="1">
      <alignment vertical="top"/>
    </xf>
    <xf numFmtId="0" fontId="44" fillId="24" borderId="0" xfId="0" applyFont="1" applyFill="1" applyAlignment="1" applyProtection="1">
      <alignment horizontal="left" vertical="center"/>
    </xf>
    <xf numFmtId="0" fontId="32" fillId="24" borderId="10" xfId="0" applyFont="1" applyFill="1" applyBorder="1" applyAlignment="1" applyProtection="1">
      <alignment horizontal="center" vertical="center"/>
    </xf>
    <xf numFmtId="0" fontId="26" fillId="24" borderId="15" xfId="0" applyFont="1" applyFill="1" applyBorder="1" applyAlignment="1" applyProtection="1">
      <alignment vertical="center"/>
    </xf>
    <xf numFmtId="0" fontId="26" fillId="24" borderId="18" xfId="0" applyFont="1" applyFill="1" applyBorder="1" applyAlignment="1" applyProtection="1">
      <alignment horizontal="left" vertical="center"/>
    </xf>
    <xf numFmtId="0" fontId="32" fillId="24" borderId="40" xfId="0" applyFont="1" applyFill="1" applyBorder="1" applyAlignment="1" applyProtection="1">
      <alignment horizontal="center" vertical="center" textRotation="255"/>
    </xf>
    <xf numFmtId="0" fontId="32" fillId="24" borderId="41" xfId="0" applyFont="1" applyFill="1" applyBorder="1" applyAlignment="1" applyProtection="1">
      <alignment horizontal="center" vertical="center" textRotation="255"/>
    </xf>
    <xf numFmtId="0" fontId="32" fillId="24" borderId="42" xfId="0" applyFont="1" applyFill="1" applyBorder="1" applyAlignment="1" applyProtection="1">
      <alignment horizontal="center" vertical="center" textRotation="255"/>
    </xf>
    <xf numFmtId="0" fontId="32" fillId="0" borderId="16" xfId="0" applyFont="1" applyBorder="1" applyAlignment="1" applyProtection="1">
      <alignment vertical="center" wrapText="1"/>
    </xf>
    <xf numFmtId="0" fontId="32" fillId="0" borderId="10" xfId="0" applyFont="1" applyBorder="1" applyAlignment="1" applyProtection="1">
      <alignment vertical="center" wrapText="1"/>
    </xf>
    <xf numFmtId="0" fontId="32" fillId="24" borderId="18" xfId="0" applyFont="1" applyFill="1" applyBorder="1" applyAlignment="1" applyProtection="1">
      <alignment horizontal="center" vertical="center"/>
    </xf>
    <xf numFmtId="0" fontId="26" fillId="24" borderId="20" xfId="0" applyFont="1" applyFill="1" applyBorder="1" applyAlignment="1" applyProtection="1">
      <alignment horizontal="left" vertical="center"/>
    </xf>
    <xf numFmtId="0" fontId="32" fillId="24" borderId="81" xfId="0" applyFont="1" applyFill="1" applyBorder="1" applyAlignment="1" applyProtection="1">
      <alignment horizontal="center" vertical="center" wrapText="1" shrinkToFit="1"/>
    </xf>
    <xf numFmtId="0" fontId="32" fillId="24" borderId="62" xfId="0" applyFont="1" applyFill="1" applyBorder="1" applyAlignment="1" applyProtection="1">
      <alignment horizontal="center" vertical="center" wrapText="1" shrinkToFit="1"/>
    </xf>
    <xf numFmtId="0" fontId="32" fillId="24" borderId="21" xfId="0" applyFont="1" applyFill="1" applyBorder="1" applyAlignment="1" applyProtection="1">
      <alignment horizontal="center" vertical="center" wrapText="1" shrinkToFit="1"/>
    </xf>
    <xf numFmtId="0" fontId="32" fillId="0" borderId="16" xfId="0" applyFont="1" applyBorder="1" applyAlignment="1" applyProtection="1">
      <alignment horizontal="center" vertical="center"/>
    </xf>
    <xf numFmtId="0" fontId="32" fillId="0" borderId="10" xfId="0" applyFont="1" applyBorder="1" applyAlignment="1" applyProtection="1">
      <alignment horizontal="center" vertical="center"/>
    </xf>
    <xf numFmtId="0" fontId="0" fillId="24" borderId="0" xfId="0" applyFont="1" applyFill="1" applyAlignment="1" applyProtection="1">
      <alignment vertical="center" wrapText="1"/>
    </xf>
    <xf numFmtId="0" fontId="32" fillId="24" borderId="69" xfId="0" applyFont="1" applyFill="1" applyBorder="1" applyAlignment="1" applyProtection="1">
      <alignment horizontal="left" vertical="center"/>
    </xf>
    <xf numFmtId="0" fontId="32" fillId="24" borderId="0" xfId="0" applyFont="1" applyFill="1" applyAlignment="1" applyProtection="1">
      <alignment horizontal="left" vertical="center" wrapText="1"/>
    </xf>
    <xf numFmtId="0" fontId="32" fillId="24" borderId="82" xfId="0" applyFont="1" applyFill="1" applyBorder="1" applyAlignment="1" applyProtection="1">
      <alignment horizontal="center" vertical="center" wrapText="1" shrinkToFit="1"/>
    </xf>
    <xf numFmtId="0" fontId="32" fillId="24" borderId="17" xfId="0" applyFont="1" applyFill="1" applyBorder="1" applyAlignment="1" applyProtection="1">
      <alignment horizontal="center" vertical="center" wrapText="1" shrinkToFit="1"/>
    </xf>
    <xf numFmtId="0" fontId="32" fillId="24" borderId="32" xfId="0" applyFont="1" applyFill="1" applyBorder="1" applyAlignment="1" applyProtection="1">
      <alignment horizontal="center" vertical="center" wrapText="1" shrinkToFit="1"/>
    </xf>
    <xf numFmtId="0" fontId="32" fillId="0" borderId="16" xfId="0" applyFont="1" applyBorder="1" applyAlignment="1" applyProtection="1">
      <alignment horizontal="left" vertical="center" wrapText="1"/>
    </xf>
    <xf numFmtId="0" fontId="32" fillId="0" borderId="10" xfId="0" applyFont="1" applyBorder="1" applyAlignment="1" applyProtection="1">
      <alignment horizontal="left" vertical="center" wrapText="1"/>
    </xf>
    <xf numFmtId="0" fontId="0" fillId="0" borderId="0" xfId="0" applyFont="1" applyAlignment="1" applyProtection="1">
      <alignment horizontal="left" vertical="center" wrapText="1"/>
    </xf>
    <xf numFmtId="0" fontId="32" fillId="24" borderId="73" xfId="0" applyFont="1" applyFill="1" applyBorder="1" applyAlignment="1" applyProtection="1">
      <alignment horizontal="left" vertical="center"/>
    </xf>
    <xf numFmtId="0" fontId="32" fillId="24" borderId="0" xfId="0" applyFont="1" applyFill="1" applyAlignment="1" applyProtection="1">
      <alignment horizontal="left" vertical="center"/>
    </xf>
    <xf numFmtId="0" fontId="32" fillId="24" borderId="81" xfId="0" applyFont="1" applyFill="1" applyBorder="1" applyAlignment="1" applyProtection="1">
      <alignment horizontal="center" vertical="center"/>
    </xf>
    <xf numFmtId="0" fontId="32" fillId="24" borderId="62" xfId="0" applyFont="1" applyFill="1" applyBorder="1" applyAlignment="1" applyProtection="1">
      <alignment horizontal="center" vertical="center"/>
    </xf>
    <xf numFmtId="0" fontId="32" fillId="24" borderId="30" xfId="0" applyFont="1" applyFill="1" applyBorder="1" applyAlignment="1" applyProtection="1">
      <alignment horizontal="center" vertical="center" wrapText="1" shrinkToFit="1"/>
    </xf>
    <xf numFmtId="0" fontId="26" fillId="24" borderId="11" xfId="0" applyFont="1" applyFill="1" applyBorder="1" applyAlignment="1" applyProtection="1">
      <alignment vertical="center"/>
    </xf>
    <xf numFmtId="0" fontId="32" fillId="24" borderId="51" xfId="0" applyFont="1" applyFill="1" applyBorder="1" applyAlignment="1" applyProtection="1">
      <alignment horizontal="center" vertical="center"/>
    </xf>
    <xf numFmtId="0" fontId="32" fillId="24" borderId="37" xfId="0" applyFont="1" applyFill="1" applyBorder="1" applyAlignment="1" applyProtection="1">
      <alignment horizontal="center" vertical="center"/>
    </xf>
    <xf numFmtId="0" fontId="32" fillId="24" borderId="74" xfId="0" applyFont="1" applyFill="1" applyBorder="1" applyAlignment="1" applyProtection="1">
      <alignment horizontal="left" vertical="center"/>
    </xf>
    <xf numFmtId="178" fontId="32" fillId="24" borderId="68" xfId="0" applyNumberFormat="1" applyFont="1" applyFill="1" applyBorder="1" applyProtection="1">
      <alignment vertical="center"/>
    </xf>
    <xf numFmtId="178" fontId="32" fillId="24" borderId="38" xfId="0" applyNumberFormat="1" applyFont="1" applyFill="1" applyBorder="1" applyAlignment="1" applyProtection="1">
      <alignment horizontal="right" vertical="center"/>
    </xf>
    <xf numFmtId="0" fontId="32" fillId="24" borderId="82" xfId="0" applyFont="1" applyFill="1" applyBorder="1" applyAlignment="1" applyProtection="1">
      <alignment horizontal="center" vertical="center" shrinkToFit="1"/>
    </xf>
    <xf numFmtId="0" fontId="32" fillId="24" borderId="17" xfId="0" applyFont="1" applyFill="1" applyBorder="1" applyAlignment="1" applyProtection="1">
      <alignment horizontal="center" vertical="center" shrinkToFit="1"/>
    </xf>
    <xf numFmtId="0" fontId="32" fillId="24" borderId="32" xfId="0" applyFont="1" applyFill="1" applyBorder="1" applyAlignment="1" applyProtection="1">
      <alignment horizontal="center" vertical="center" shrinkToFit="1"/>
    </xf>
    <xf numFmtId="0" fontId="26" fillId="24" borderId="0" xfId="0" applyFont="1" applyFill="1" applyAlignment="1" applyProtection="1">
      <alignment horizontal="right" vertical="center"/>
    </xf>
    <xf numFmtId="0" fontId="26" fillId="24" borderId="0" xfId="0" applyFont="1" applyFill="1" applyAlignment="1" applyProtection="1">
      <alignment horizontal="left" vertical="center"/>
    </xf>
    <xf numFmtId="0" fontId="32" fillId="24" borderId="81" xfId="0" applyFont="1" applyFill="1" applyBorder="1" applyAlignment="1" applyProtection="1">
      <alignment horizontal="center" vertical="center" shrinkToFit="1"/>
    </xf>
    <xf numFmtId="0" fontId="32" fillId="24" borderId="62" xfId="0" applyFont="1" applyFill="1" applyBorder="1" applyAlignment="1" applyProtection="1">
      <alignment horizontal="center" vertical="center" shrinkToFit="1"/>
    </xf>
    <xf numFmtId="0" fontId="32" fillId="24" borderId="21" xfId="0" applyFont="1" applyFill="1" applyBorder="1" applyAlignment="1" applyProtection="1">
      <alignment horizontal="center" vertical="center" shrinkToFit="1"/>
    </xf>
    <xf numFmtId="0" fontId="32" fillId="24" borderId="0" xfId="0" applyFont="1" applyFill="1" applyAlignment="1" applyProtection="1">
      <alignment horizontal="left" vertical="top" wrapText="1"/>
    </xf>
    <xf numFmtId="0" fontId="32" fillId="24" borderId="82" xfId="0" applyFont="1" applyFill="1" applyBorder="1" applyAlignment="1" applyProtection="1">
      <alignment horizontal="center" vertical="center" textRotation="255" wrapText="1" shrinkToFit="1"/>
    </xf>
    <xf numFmtId="0" fontId="32" fillId="24" borderId="17" xfId="0" applyFont="1" applyFill="1" applyBorder="1" applyAlignment="1" applyProtection="1">
      <alignment horizontal="center" vertical="center" textRotation="255" wrapText="1" shrinkToFit="1"/>
    </xf>
    <xf numFmtId="0" fontId="32" fillId="24" borderId="32" xfId="0" applyFont="1" applyFill="1" applyBorder="1" applyAlignment="1" applyProtection="1">
      <alignment horizontal="center" vertical="center" textRotation="255" wrapText="1" shrinkToFit="1"/>
    </xf>
    <xf numFmtId="0" fontId="32" fillId="0" borderId="16"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3" fillId="0" borderId="16" xfId="0" applyFont="1" applyBorder="1" applyAlignment="1" applyProtection="1">
      <alignment horizontal="center" vertical="center"/>
    </xf>
    <xf numFmtId="0" fontId="33" fillId="0" borderId="10" xfId="0" applyFont="1" applyBorder="1" applyAlignment="1" applyProtection="1">
      <alignment horizontal="center" vertical="center"/>
    </xf>
    <xf numFmtId="0" fontId="32" fillId="24" borderId="0" xfId="0" applyFont="1" applyFill="1" applyAlignment="1" applyProtection="1">
      <alignment vertical="center" wrapText="1"/>
    </xf>
    <xf numFmtId="0" fontId="32" fillId="24" borderId="82" xfId="0" applyFont="1" applyFill="1" applyBorder="1" applyAlignment="1" applyProtection="1">
      <alignment horizontal="center" vertical="center" wrapText="1"/>
    </xf>
    <xf numFmtId="0" fontId="32" fillId="24" borderId="17" xfId="0" applyFont="1" applyFill="1" applyBorder="1" applyAlignment="1" applyProtection="1">
      <alignment horizontal="center" vertical="center" wrapText="1"/>
    </xf>
    <xf numFmtId="0" fontId="32" fillId="24" borderId="32" xfId="0" applyFont="1" applyFill="1" applyBorder="1" applyAlignment="1" applyProtection="1">
      <alignment horizontal="center" vertical="center" wrapText="1"/>
    </xf>
    <xf numFmtId="38" fontId="32" fillId="0" borderId="16" xfId="100" applyFont="1" applyFill="1" applyBorder="1" applyAlignment="1" applyProtection="1">
      <alignment vertical="center" shrinkToFit="1"/>
    </xf>
    <xf numFmtId="38" fontId="32" fillId="0" borderId="10" xfId="100" applyFont="1" applyFill="1" applyBorder="1" applyAlignment="1" applyProtection="1">
      <alignment vertical="center" shrinkToFit="1"/>
    </xf>
    <xf numFmtId="0" fontId="32" fillId="24" borderId="81" xfId="0" applyFont="1" applyFill="1" applyBorder="1" applyAlignment="1" applyProtection="1">
      <alignment horizontal="center" vertical="center" wrapText="1"/>
    </xf>
    <xf numFmtId="0" fontId="32" fillId="24" borderId="62" xfId="0" applyFont="1" applyFill="1" applyBorder="1" applyAlignment="1" applyProtection="1">
      <alignment horizontal="center" vertical="center" wrapText="1"/>
    </xf>
    <xf numFmtId="0" fontId="32" fillId="24" borderId="21" xfId="0" applyFont="1" applyFill="1" applyBorder="1" applyAlignment="1" applyProtection="1">
      <alignment horizontal="center" vertical="center" wrapText="1"/>
    </xf>
    <xf numFmtId="2" fontId="32" fillId="0" borderId="16" xfId="100" applyNumberFormat="1" applyFont="1" applyFill="1" applyBorder="1" applyAlignment="1" applyProtection="1">
      <alignment vertical="center" shrinkToFit="1"/>
    </xf>
    <xf numFmtId="2" fontId="32" fillId="0" borderId="10" xfId="100" applyNumberFormat="1" applyFont="1" applyFill="1" applyBorder="1" applyAlignment="1" applyProtection="1">
      <alignment vertical="center" shrinkToFit="1"/>
    </xf>
    <xf numFmtId="0" fontId="28" fillId="24" borderId="0" xfId="0" applyFont="1" applyFill="1" applyAlignment="1" applyProtection="1">
      <alignment horizontal="center" vertical="center"/>
    </xf>
    <xf numFmtId="0" fontId="32" fillId="24" borderId="81" xfId="0" applyFont="1" applyFill="1" applyBorder="1" applyAlignment="1" applyProtection="1">
      <alignment horizontal="center" vertical="center" textRotation="255"/>
    </xf>
    <xf numFmtId="0" fontId="32" fillId="24" borderId="62" xfId="0" applyFont="1" applyFill="1" applyBorder="1" applyAlignment="1" applyProtection="1">
      <alignment horizontal="center" vertical="center" textRotation="255"/>
    </xf>
    <xf numFmtId="0" fontId="32" fillId="24" borderId="21" xfId="0" applyFont="1" applyFill="1" applyBorder="1" applyAlignment="1" applyProtection="1">
      <alignment horizontal="center" vertical="center" textRotation="255"/>
    </xf>
    <xf numFmtId="179" fontId="32" fillId="0" borderId="16" xfId="101" applyNumberFormat="1" applyFont="1" applyFill="1" applyBorder="1" applyAlignment="1" applyProtection="1">
      <alignment vertical="center" shrinkToFit="1"/>
    </xf>
    <xf numFmtId="179" fontId="32" fillId="0" borderId="10" xfId="101" applyNumberFormat="1" applyFont="1" applyFill="1" applyBorder="1" applyAlignment="1" applyProtection="1">
      <alignment vertical="center" shrinkToFit="1"/>
    </xf>
    <xf numFmtId="0" fontId="27" fillId="24" borderId="83" xfId="0" applyFont="1" applyFill="1" applyBorder="1" applyAlignment="1" applyProtection="1">
      <alignment horizontal="center" vertical="center"/>
    </xf>
    <xf numFmtId="0" fontId="0" fillId="24" borderId="0" xfId="0" applyFont="1" applyFill="1" applyAlignment="1" applyProtection="1">
      <alignment horizontal="right" vertical="center" wrapText="1"/>
    </xf>
    <xf numFmtId="0" fontId="26" fillId="24" borderId="79" xfId="0" applyFont="1" applyFill="1" applyBorder="1" applyAlignment="1" applyProtection="1">
      <alignment horizontal="center" vertical="center" wrapText="1"/>
    </xf>
    <xf numFmtId="0" fontId="26" fillId="24" borderId="10" xfId="0" applyFont="1" applyFill="1" applyBorder="1" applyAlignment="1" applyProtection="1">
      <alignment horizontal="center" vertical="center" wrapText="1"/>
    </xf>
    <xf numFmtId="0" fontId="26" fillId="24" borderId="30" xfId="0" applyFont="1" applyFill="1" applyBorder="1" applyAlignment="1" applyProtection="1">
      <alignment horizontal="center" vertical="center" wrapText="1"/>
    </xf>
    <xf numFmtId="178" fontId="32" fillId="0" borderId="16" xfId="0" applyNumberFormat="1" applyFont="1" applyBorder="1" applyAlignment="1" applyProtection="1">
      <alignment vertical="center" wrapText="1"/>
    </xf>
    <xf numFmtId="178" fontId="32" fillId="0" borderId="10" xfId="0" applyNumberFormat="1" applyFont="1" applyBorder="1" applyAlignment="1" applyProtection="1">
      <alignment vertical="center" wrapText="1"/>
    </xf>
    <xf numFmtId="0" fontId="0" fillId="24" borderId="0" xfId="0" applyFont="1" applyFill="1" applyAlignment="1" applyProtection="1">
      <alignment horizontal="right" vertical="center"/>
    </xf>
    <xf numFmtId="0" fontId="26" fillId="24" borderId="8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32" xfId="0" applyFont="1" applyFill="1" applyBorder="1" applyAlignment="1" applyProtection="1">
      <alignment horizontal="center" vertical="center" wrapText="1"/>
    </xf>
    <xf numFmtId="178" fontId="32" fillId="25" borderId="16" xfId="0" applyNumberFormat="1" applyFont="1" applyFill="1" applyBorder="1" applyAlignment="1" applyProtection="1">
      <alignment horizontal="center" vertical="center"/>
      <protection locked="0"/>
    </xf>
    <xf numFmtId="178" fontId="32" fillId="25" borderId="10" xfId="0" applyNumberFormat="1" applyFont="1" applyFill="1" applyBorder="1" applyAlignment="1" applyProtection="1">
      <alignment horizontal="center" vertical="center"/>
      <protection locked="0"/>
    </xf>
    <xf numFmtId="0" fontId="27" fillId="24" borderId="84" xfId="0" applyFont="1" applyFill="1" applyBorder="1" applyAlignment="1" applyProtection="1">
      <alignment horizontal="center" vertical="center"/>
    </xf>
    <xf numFmtId="0" fontId="26" fillId="24" borderId="46" xfId="0" applyFont="1" applyFill="1" applyBorder="1" applyAlignment="1" applyProtection="1">
      <alignment horizontal="center" vertical="center" wrapText="1"/>
    </xf>
    <xf numFmtId="0" fontId="26" fillId="24" borderId="14" xfId="0" applyFont="1" applyFill="1" applyBorder="1" applyAlignment="1" applyProtection="1">
      <alignment horizontal="center" vertical="center" wrapText="1"/>
    </xf>
    <xf numFmtId="0" fontId="26" fillId="24" borderId="54" xfId="0" applyFont="1" applyFill="1" applyBorder="1" applyAlignment="1" applyProtection="1">
      <alignment horizontal="center" vertical="center" wrapText="1"/>
    </xf>
    <xf numFmtId="0" fontId="26" fillId="24" borderId="78" xfId="0" applyFont="1" applyFill="1" applyBorder="1" applyAlignment="1" applyProtection="1">
      <alignment horizontal="center" vertical="center" wrapText="1"/>
    </xf>
    <xf numFmtId="0" fontId="26" fillId="24" borderId="85" xfId="0" applyFont="1" applyFill="1" applyBorder="1" applyAlignment="1" applyProtection="1">
      <alignment horizontal="center" vertical="center" wrapText="1"/>
    </xf>
    <xf numFmtId="0" fontId="26" fillId="25" borderId="16" xfId="0" applyFont="1" applyFill="1" applyBorder="1" applyAlignment="1" applyProtection="1">
      <alignment horizontal="center" vertical="center"/>
      <protection locked="0"/>
    </xf>
    <xf numFmtId="0" fontId="37" fillId="24" borderId="0" xfId="0" applyFont="1" applyFill="1" applyAlignment="1" applyProtection="1">
      <alignment vertical="center" wrapText="1"/>
    </xf>
    <xf numFmtId="0" fontId="32" fillId="24" borderId="0" xfId="0" applyFont="1" applyFill="1" applyAlignment="1" applyProtection="1">
      <alignment vertical="top" wrapText="1"/>
    </xf>
    <xf numFmtId="0" fontId="54" fillId="28" borderId="74" xfId="0" applyFont="1" applyFill="1" applyBorder="1" applyAlignment="1" applyProtection="1">
      <alignment horizontal="center" vertical="center"/>
    </xf>
    <xf numFmtId="0" fontId="54" fillId="0" borderId="46"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0" fillId="24" borderId="0" xfId="0" applyFont="1" applyFill="1" applyBorder="1" applyProtection="1">
      <alignment vertical="center"/>
    </xf>
    <xf numFmtId="0" fontId="37" fillId="0" borderId="0" xfId="0" applyFont="1" applyAlignment="1" applyProtection="1">
      <alignment vertical="center" wrapText="1"/>
    </xf>
    <xf numFmtId="0" fontId="37" fillId="24" borderId="69" xfId="0" applyFont="1" applyFill="1" applyBorder="1" applyAlignment="1" applyProtection="1">
      <alignment horizontal="left" vertical="center" wrapText="1"/>
    </xf>
    <xf numFmtId="0" fontId="37" fillId="0" borderId="46"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37" fillId="24" borderId="73" xfId="0" applyFont="1" applyFill="1" applyBorder="1" applyAlignment="1" applyProtection="1">
      <alignment horizontal="left" vertical="center" wrapText="1"/>
    </xf>
    <xf numFmtId="0" fontId="37" fillId="24" borderId="74" xfId="0" applyFont="1" applyFill="1" applyBorder="1" applyAlignment="1" applyProtection="1">
      <alignment horizontal="left" vertical="center" wrapText="1"/>
    </xf>
    <xf numFmtId="0" fontId="40" fillId="24" borderId="80" xfId="0" applyFont="1" applyFill="1" applyBorder="1" applyAlignment="1" applyProtection="1">
      <alignment horizontal="center" vertical="center" wrapText="1"/>
    </xf>
    <xf numFmtId="0" fontId="37" fillId="24" borderId="0" xfId="0" applyFont="1" applyFill="1" applyAlignment="1" applyProtection="1">
      <alignment horizontal="center" vertical="center" wrapText="1"/>
    </xf>
    <xf numFmtId="0" fontId="40" fillId="0" borderId="80" xfId="0" applyFont="1" applyBorder="1" applyAlignment="1" applyProtection="1">
      <alignment horizontal="center" vertical="center" wrapText="1"/>
    </xf>
    <xf numFmtId="0" fontId="40" fillId="0" borderId="80" xfId="0" applyFont="1" applyBorder="1" applyProtection="1">
      <alignment vertical="center"/>
    </xf>
    <xf numFmtId="0" fontId="40" fillId="0" borderId="80" xfId="0" applyFont="1" applyBorder="1" applyAlignment="1" applyProtection="1">
      <alignment vertical="center" wrapText="1"/>
    </xf>
    <xf numFmtId="0" fontId="31" fillId="0" borderId="0" xfId="0" applyFont="1">
      <alignment vertical="center"/>
    </xf>
    <xf numFmtId="0" fontId="32"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0" borderId="0" xfId="0" applyFont="1">
      <alignment vertical="center"/>
    </xf>
    <xf numFmtId="0" fontId="0" fillId="24" borderId="0" xfId="0" applyFill="1">
      <alignment vertical="center"/>
    </xf>
    <xf numFmtId="0" fontId="44"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12" fillId="0" borderId="0" xfId="0" applyFont="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28" fillId="24" borderId="0" xfId="0" applyFont="1" applyFill="1">
      <alignment vertical="center"/>
    </xf>
    <xf numFmtId="0" fontId="33" fillId="24" borderId="0" xfId="0" applyFont="1" applyFill="1" applyAlignment="1">
      <alignment horizontal="center" vertical="center"/>
    </xf>
    <xf numFmtId="0" fontId="27" fillId="24" borderId="0" xfId="0" applyFont="1" applyFill="1">
      <alignment vertical="center"/>
    </xf>
    <xf numFmtId="0" fontId="29" fillId="0" borderId="61"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5" fillId="27"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5"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5" fillId="24" borderId="18"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0" fillId="24" borderId="62" xfId="0" applyFill="1" applyBorder="1" applyAlignment="1">
      <alignment horizontal="left" vertical="top"/>
    </xf>
    <xf numFmtId="0" fontId="45" fillId="24" borderId="12" xfId="0" applyFont="1" applyFill="1" applyBorder="1" applyAlignment="1">
      <alignment horizontal="left" vertical="top" wrapText="1"/>
    </xf>
    <xf numFmtId="0" fontId="25" fillId="0" borderId="0" xfId="0" applyFont="1">
      <alignment vertical="center"/>
    </xf>
    <xf numFmtId="0" fontId="45" fillId="24" borderId="0" xfId="0" applyFont="1" applyFill="1" applyAlignment="1">
      <alignment horizontal="left" vertical="center" wrapText="1"/>
    </xf>
    <xf numFmtId="0" fontId="25" fillId="0" borderId="0" xfId="0" applyFont="1" applyAlignment="1">
      <alignment horizontal="left" vertical="center"/>
    </xf>
    <xf numFmtId="0" fontId="45"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5" fillId="0" borderId="18" xfId="0" applyFont="1" applyBorder="1" applyAlignment="1">
      <alignment horizontal="left" vertical="center" wrapText="1"/>
    </xf>
    <xf numFmtId="0" fontId="43" fillId="24" borderId="0" xfId="0" applyFont="1" applyFill="1">
      <alignment vertical="center"/>
    </xf>
    <xf numFmtId="0" fontId="43" fillId="0" borderId="0" xfId="0" applyFont="1">
      <alignment vertical="center"/>
    </xf>
    <xf numFmtId="0" fontId="45" fillId="24" borderId="40" xfId="0" applyFont="1" applyFill="1" applyBorder="1">
      <alignment vertical="center"/>
    </xf>
    <xf numFmtId="0" fontId="45" fillId="24" borderId="41" xfId="0" applyFont="1" applyFill="1" applyBorder="1">
      <alignment vertical="center"/>
    </xf>
    <xf numFmtId="0" fontId="45" fillId="24" borderId="42"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5" fillId="0" borderId="11" xfId="0" applyNumberFormat="1" applyFont="1" applyBorder="1" applyAlignment="1">
      <alignment horizontal="left" vertical="center" wrapText="1"/>
    </xf>
    <xf numFmtId="49" fontId="45" fillId="0" borderId="10" xfId="0" applyNumberFormat="1" applyFont="1" applyBorder="1" applyAlignment="1">
      <alignment horizontal="left" vertical="center" wrapText="1"/>
    </xf>
    <xf numFmtId="49" fontId="45" fillId="24" borderId="0" xfId="0" applyNumberFormat="1" applyFont="1" applyFill="1" applyAlignment="1">
      <alignment horizontal="left" vertical="center" wrapText="1"/>
    </xf>
    <xf numFmtId="49" fontId="50" fillId="24" borderId="0" xfId="0" applyNumberFormat="1" applyFont="1" applyFill="1">
      <alignment vertical="center"/>
    </xf>
    <xf numFmtId="49" fontId="30" fillId="24" borderId="0" xfId="0" applyNumberFormat="1" applyFont="1" applyFill="1" applyAlignment="1">
      <alignment horizontal="center" vertical="top"/>
    </xf>
    <xf numFmtId="49" fontId="45" fillId="24" borderId="14" xfId="0" applyNumberFormat="1" applyFont="1" applyFill="1" applyBorder="1" applyAlignment="1">
      <alignment horizontal="left" vertical="center" wrapText="1"/>
    </xf>
    <xf numFmtId="49" fontId="45" fillId="27" borderId="18" xfId="0" applyNumberFormat="1"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12" xfId="0" applyFont="1" applyBorder="1" applyAlignment="1">
      <alignment horizontal="center" vertical="center" wrapText="1"/>
    </xf>
    <xf numFmtId="0" fontId="50" fillId="24" borderId="0" xfId="0" applyFont="1" applyFill="1" applyAlignment="1">
      <alignment horizontal="left" vertical="center"/>
    </xf>
    <xf numFmtId="49" fontId="45" fillId="24" borderId="0" xfId="0" applyNumberFormat="1" applyFont="1" applyFill="1" applyAlignment="1">
      <alignment horizontal="center" vertical="center"/>
    </xf>
    <xf numFmtId="0" fontId="45" fillId="24" borderId="12" xfId="0" applyFont="1" applyFill="1" applyBorder="1" applyAlignment="1">
      <alignment horizontal="center" vertical="center" wrapText="1"/>
    </xf>
    <xf numFmtId="49" fontId="12" fillId="24" borderId="0" xfId="0" applyNumberFormat="1" applyFont="1" applyFill="1">
      <alignment vertical="center"/>
    </xf>
    <xf numFmtId="0" fontId="45" fillId="24" borderId="0" xfId="0" applyFont="1" applyFill="1" applyAlignment="1">
      <alignment horizontal="center" vertical="center"/>
    </xf>
    <xf numFmtId="0" fontId="45" fillId="27" borderId="11" xfId="0" applyFont="1" applyFill="1" applyBorder="1" applyAlignment="1">
      <alignment horizontal="center" vertical="center"/>
    </xf>
    <xf numFmtId="0" fontId="30" fillId="29" borderId="86" xfId="0" applyFont="1" applyFill="1" applyBorder="1" applyAlignment="1" applyProtection="1">
      <alignment horizontal="center" vertical="center" wrapText="1"/>
      <protection locked="0"/>
    </xf>
    <xf numFmtId="0" fontId="30" fillId="29" borderId="87" xfId="0" applyFont="1" applyFill="1" applyBorder="1" applyAlignment="1" applyProtection="1">
      <alignment horizontal="center" vertical="center" wrapText="1"/>
      <protection locked="0"/>
    </xf>
    <xf numFmtId="0" fontId="30" fillId="29" borderId="41" xfId="0" applyFont="1" applyFill="1" applyBorder="1" applyAlignment="1" applyProtection="1">
      <alignment horizontal="center" vertical="center" wrapText="1"/>
      <protection locked="0"/>
    </xf>
    <xf numFmtId="0" fontId="30" fillId="29" borderId="88"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0" xfId="0" applyFont="1" applyFill="1" applyBorder="1" applyAlignment="1">
      <alignment vertical="center" wrapText="1"/>
    </xf>
    <xf numFmtId="0" fontId="46" fillId="24" borderId="41" xfId="0" applyFont="1" applyFill="1" applyBorder="1" applyAlignment="1">
      <alignment vertical="center" wrapText="1"/>
    </xf>
    <xf numFmtId="0" fontId="46" fillId="24" borderId="41" xfId="0" applyFont="1" applyFill="1" applyBorder="1">
      <alignment vertical="center"/>
    </xf>
    <xf numFmtId="0" fontId="49" fillId="24" borderId="42" xfId="0" applyFont="1" applyFill="1" applyBorder="1">
      <alignment vertical="center"/>
    </xf>
    <xf numFmtId="0" fontId="49" fillId="24" borderId="0" xfId="0" applyFont="1" applyFill="1">
      <alignment vertical="center"/>
    </xf>
    <xf numFmtId="0" fontId="24" fillId="24" borderId="0" xfId="0" applyFont="1" applyFill="1">
      <alignment vertical="center"/>
    </xf>
    <xf numFmtId="0" fontId="31" fillId="27"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89" xfId="0" quotePrefix="1" applyFont="1" applyBorder="1">
      <alignment vertical="center"/>
    </xf>
    <xf numFmtId="0" fontId="11" fillId="0" borderId="89" xfId="0" quotePrefix="1" applyFont="1" applyBorder="1" applyAlignment="1">
      <alignment horizontal="center" vertical="center"/>
    </xf>
    <xf numFmtId="0" fontId="11" fillId="0" borderId="90" xfId="0" quotePrefix="1"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9" fillId="0" borderId="67"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67" xfId="0" applyFont="1" applyBorder="1" applyAlignment="1">
      <alignment horizontal="center" vertical="center" wrapText="1"/>
    </xf>
    <xf numFmtId="49" fontId="25" fillId="24" borderId="0" xfId="0" applyNumberFormat="1" applyFont="1" applyFill="1" applyAlignment="1">
      <alignment horizontal="left" vertical="center"/>
    </xf>
    <xf numFmtId="0" fontId="45" fillId="27" borderId="20" xfId="0" applyFont="1" applyFill="1" applyBorder="1" applyAlignment="1">
      <alignment horizontal="left" vertical="center"/>
    </xf>
    <xf numFmtId="0" fontId="38" fillId="24" borderId="20" xfId="0" applyFont="1" applyFill="1" applyBorder="1" applyAlignment="1">
      <alignment horizontal="left" vertical="center"/>
    </xf>
    <xf numFmtId="0" fontId="38" fillId="24" borderId="20"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0" xfId="0" applyFont="1" applyFill="1" applyBorder="1" applyAlignment="1">
      <alignment horizontal="left" vertical="center" wrapText="1"/>
    </xf>
    <xf numFmtId="0" fontId="45" fillId="24" borderId="67" xfId="0" applyFont="1" applyFill="1" applyBorder="1" applyAlignment="1">
      <alignment horizontal="left" vertical="center" wrapText="1"/>
    </xf>
    <xf numFmtId="0" fontId="45" fillId="0" borderId="93" xfId="0" applyFont="1" applyBorder="1" applyAlignment="1">
      <alignment horizontal="left" vertical="center" wrapText="1"/>
    </xf>
    <xf numFmtId="0" fontId="45" fillId="0" borderId="94" xfId="0" applyFont="1" applyBorder="1" applyAlignment="1">
      <alignment horizontal="left" vertical="center" wrapText="1"/>
    </xf>
    <xf numFmtId="0" fontId="45" fillId="24" borderId="20" xfId="0" applyFont="1" applyFill="1" applyBorder="1" applyAlignment="1">
      <alignment horizontal="left" vertical="center" wrapText="1"/>
    </xf>
    <xf numFmtId="0" fontId="45" fillId="0" borderId="20" xfId="0" applyFont="1" applyBorder="1" applyAlignment="1">
      <alignment horizontal="left" vertical="center" wrapText="1"/>
    </xf>
    <xf numFmtId="0" fontId="31" fillId="0" borderId="46" xfId="0" applyFont="1" applyBorder="1">
      <alignment vertical="center"/>
    </xf>
    <xf numFmtId="0" fontId="29" fillId="29" borderId="95" xfId="0" applyFont="1" applyFill="1" applyBorder="1" applyAlignment="1" applyProtection="1">
      <alignment horizontal="center" vertical="center"/>
      <protection locked="0"/>
    </xf>
    <xf numFmtId="0" fontId="29" fillId="29" borderId="96" xfId="0" applyFont="1" applyFill="1" applyBorder="1" applyAlignment="1" applyProtection="1">
      <alignment horizontal="center" vertical="center"/>
      <protection locked="0"/>
    </xf>
    <xf numFmtId="0" fontId="29" fillId="29" borderId="9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5" fillId="0" borderId="13" xfId="0" applyNumberFormat="1" applyFont="1" applyBorder="1" applyAlignment="1">
      <alignment horizontal="left" vertical="center" wrapText="1"/>
    </xf>
    <xf numFmtId="0" fontId="30" fillId="24" borderId="0" xfId="0" applyFont="1" applyFill="1">
      <alignment vertical="center"/>
    </xf>
    <xf numFmtId="0" fontId="45" fillId="24" borderId="0" xfId="0" applyFont="1" applyFill="1" applyAlignment="1">
      <alignment horizontal="left" vertical="top" wrapText="1"/>
    </xf>
    <xf numFmtId="0" fontId="30" fillId="24" borderId="0" xfId="0" applyFont="1" applyFill="1" applyAlignment="1">
      <alignment horizontal="left" vertical="center"/>
    </xf>
    <xf numFmtId="49" fontId="45" fillId="27" borderId="20"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43" fillId="24" borderId="0" xfId="0" applyFont="1" applyFill="1" applyAlignment="1">
      <alignment horizontal="left" vertical="center"/>
    </xf>
    <xf numFmtId="0" fontId="45" fillId="24" borderId="13" xfId="0" applyFont="1" applyFill="1" applyBorder="1" applyAlignment="1">
      <alignment horizontal="center" vertical="center" wrapText="1"/>
    </xf>
    <xf numFmtId="0" fontId="45" fillId="24" borderId="14" xfId="0" applyFont="1" applyFill="1" applyBorder="1" applyAlignment="1">
      <alignment horizontal="center" vertical="center" wrapText="1"/>
    </xf>
    <xf numFmtId="0" fontId="45" fillId="24" borderId="0" xfId="0" applyFont="1" applyFill="1">
      <alignment vertical="center"/>
    </xf>
    <xf numFmtId="0" fontId="45" fillId="27" borderId="13" xfId="0" applyFont="1" applyFill="1" applyBorder="1" applyAlignment="1">
      <alignment horizontal="center" vertical="center"/>
    </xf>
    <xf numFmtId="0" fontId="45" fillId="24" borderId="34" xfId="0" applyFont="1" applyFill="1" applyBorder="1" applyAlignment="1">
      <alignment horizontal="left" vertical="center" wrapText="1"/>
    </xf>
    <xf numFmtId="0" fontId="38" fillId="24" borderId="34" xfId="0" applyFont="1" applyFill="1" applyBorder="1" applyAlignment="1">
      <alignment horizontal="left" vertical="center" wrapText="1"/>
    </xf>
    <xf numFmtId="0" fontId="45" fillId="24" borderId="34" xfId="0" applyFont="1" applyFill="1" applyBorder="1" applyAlignment="1">
      <alignment horizontal="left" vertical="center"/>
    </xf>
    <xf numFmtId="0" fontId="45" fillId="24" borderId="0" xfId="0" applyFont="1" applyFill="1" applyAlignment="1">
      <alignment horizontal="left" vertical="top"/>
    </xf>
    <xf numFmtId="0" fontId="45"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46"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2" fillId="24" borderId="24" xfId="0" applyFont="1" applyFill="1" applyBorder="1">
      <alignment vertical="center"/>
    </xf>
    <xf numFmtId="0" fontId="42" fillId="24" borderId="0" xfId="0" applyFont="1" applyFill="1">
      <alignment vertical="center"/>
    </xf>
    <xf numFmtId="0" fontId="38" fillId="24" borderId="0" xfId="0" applyFont="1" applyFill="1">
      <alignment vertical="center"/>
    </xf>
    <xf numFmtId="0" fontId="38" fillId="0" borderId="20" xfId="0" applyFont="1" applyBorder="1" applyAlignment="1">
      <alignment horizontal="left" vertical="center"/>
    </xf>
    <xf numFmtId="0" fontId="38" fillId="0" borderId="98" xfId="0" applyFont="1" applyBorder="1" applyAlignment="1">
      <alignment horizontal="center" vertical="center"/>
    </xf>
    <xf numFmtId="0" fontId="38" fillId="0" borderId="99" xfId="0" applyFont="1" applyBorder="1">
      <alignment vertical="center"/>
    </xf>
    <xf numFmtId="0" fontId="38" fillId="0" borderId="99" xfId="0" applyFont="1" applyBorder="1" applyAlignment="1">
      <alignment horizontal="center" vertical="center"/>
    </xf>
    <xf numFmtId="0" fontId="38" fillId="0" borderId="100" xfId="0" applyFont="1" applyBorder="1" applyAlignment="1">
      <alignment horizontal="center" vertical="center"/>
    </xf>
    <xf numFmtId="0" fontId="38" fillId="0" borderId="67" xfId="0" applyFont="1" applyBorder="1" applyAlignment="1">
      <alignment horizontal="left" vertical="center" wrapText="1"/>
    </xf>
    <xf numFmtId="0" fontId="38" fillId="0" borderId="14" xfId="0" applyFont="1" applyBorder="1" applyAlignment="1">
      <alignment horizontal="left" vertical="center" wrapText="1"/>
    </xf>
    <xf numFmtId="0" fontId="45" fillId="0" borderId="101" xfId="0" applyFont="1" applyBorder="1" applyAlignment="1">
      <alignment horizontal="left" vertical="center" wrapText="1"/>
    </xf>
    <xf numFmtId="0" fontId="45"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46" xfId="0" applyFont="1" applyFill="1" applyBorder="1">
      <alignment vertical="center"/>
    </xf>
    <xf numFmtId="0" fontId="30" fillId="0" borderId="0" xfId="0" applyFont="1">
      <alignment vertical="center"/>
    </xf>
    <xf numFmtId="0" fontId="30" fillId="24" borderId="24" xfId="0" applyFont="1" applyFill="1" applyBorder="1">
      <alignment vertical="center"/>
    </xf>
    <xf numFmtId="49" fontId="45" fillId="27" borderId="19" xfId="0" applyNumberFormat="1" applyFont="1" applyFill="1" applyBorder="1" applyAlignment="1">
      <alignment horizontal="center" vertical="center" wrapText="1"/>
    </xf>
    <xf numFmtId="0" fontId="45"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5" fillId="24" borderId="10" xfId="0" applyFont="1" applyFill="1" applyBorder="1" applyAlignment="1">
      <alignment horizontal="left" vertical="center"/>
    </xf>
    <xf numFmtId="0" fontId="49" fillId="24" borderId="24" xfId="0" applyFont="1" applyFill="1" applyBorder="1">
      <alignment vertical="center"/>
    </xf>
    <xf numFmtId="0" fontId="38" fillId="0" borderId="102" xfId="0" applyFont="1" applyBorder="1" applyAlignment="1">
      <alignment horizontal="center" vertical="center"/>
    </xf>
    <xf numFmtId="0" fontId="30" fillId="24" borderId="46" xfId="0" applyFont="1" applyFill="1" applyBorder="1">
      <alignment vertical="center"/>
    </xf>
    <xf numFmtId="0" fontId="29" fillId="0" borderId="0" xfId="0" applyFont="1">
      <alignment vertical="center"/>
    </xf>
    <xf numFmtId="0" fontId="45" fillId="24" borderId="0" xfId="0" applyFont="1" applyFill="1" applyAlignment="1">
      <alignment vertical="top"/>
    </xf>
    <xf numFmtId="0" fontId="45" fillId="24" borderId="24" xfId="0" applyFont="1" applyFill="1" applyBorder="1" applyAlignment="1">
      <alignment vertical="top"/>
    </xf>
    <xf numFmtId="49" fontId="45" fillId="27" borderId="11" xfId="0" applyNumberFormat="1" applyFont="1" applyFill="1" applyBorder="1" applyAlignment="1">
      <alignment horizontal="center" vertical="center" wrapText="1"/>
    </xf>
    <xf numFmtId="0" fontId="45" fillId="29" borderId="86" xfId="0" applyFont="1" applyFill="1" applyBorder="1" applyAlignment="1" applyProtection="1">
      <alignment horizontal="center" vertical="center" wrapText="1"/>
      <protection locked="0"/>
    </xf>
    <xf numFmtId="0" fontId="45" fillId="29" borderId="87" xfId="0" applyFont="1" applyFill="1" applyBorder="1" applyAlignment="1" applyProtection="1">
      <alignment horizontal="center" vertical="center" wrapText="1"/>
      <protection locked="0"/>
    </xf>
    <xf numFmtId="0" fontId="45" fillId="29" borderId="103" xfId="0" applyFont="1" applyFill="1" applyBorder="1" applyAlignment="1" applyProtection="1">
      <alignment horizontal="center" vertical="center" wrapText="1"/>
      <protection locked="0"/>
    </xf>
    <xf numFmtId="0" fontId="45" fillId="29" borderId="41" xfId="0" applyFont="1" applyFill="1" applyBorder="1" applyAlignment="1" applyProtection="1">
      <alignment horizontal="center" vertical="center" wrapText="1"/>
      <protection locked="0"/>
    </xf>
    <xf numFmtId="0" fontId="45" fillId="29" borderId="88" xfId="0" applyFont="1" applyFill="1" applyBorder="1" applyAlignment="1" applyProtection="1">
      <alignment horizontal="center" vertical="center" wrapText="1"/>
      <protection locked="0"/>
    </xf>
    <xf numFmtId="0" fontId="45" fillId="24" borderId="104"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46" fillId="29" borderId="0" xfId="0" applyFont="1" applyFill="1" applyAlignment="1" applyProtection="1">
      <alignment horizontal="center" vertical="center"/>
      <protection locked="0"/>
    </xf>
    <xf numFmtId="0" fontId="45" fillId="24" borderId="0" xfId="0" applyFont="1" applyFill="1" applyAlignment="1">
      <alignment horizontal="left" vertical="center"/>
    </xf>
    <xf numFmtId="0" fontId="30" fillId="24" borderId="46" xfId="0" applyFont="1" applyFill="1" applyBorder="1" applyAlignment="1">
      <alignment vertical="center" wrapText="1"/>
    </xf>
    <xf numFmtId="0" fontId="45" fillId="24" borderId="24" xfId="0" applyFont="1" applyFill="1" applyBorder="1" applyAlignment="1">
      <alignment vertical="center" shrinkToFit="1"/>
    </xf>
    <xf numFmtId="49" fontId="45" fillId="27" borderId="13" xfId="0" applyNumberFormat="1" applyFont="1" applyFill="1" applyBorder="1" applyAlignment="1">
      <alignment horizontal="center" vertical="center" wrapText="1"/>
    </xf>
    <xf numFmtId="0" fontId="45" fillId="29" borderId="105" xfId="0" applyFont="1" applyFill="1" applyBorder="1" applyAlignment="1" applyProtection="1">
      <alignment horizontal="center" vertical="center" wrapText="1"/>
      <protection locked="0"/>
    </xf>
    <xf numFmtId="0" fontId="45" fillId="29" borderId="106" xfId="0" applyFont="1" applyFill="1" applyBorder="1" applyAlignment="1" applyProtection="1">
      <alignment horizontal="center" vertical="center" wrapText="1"/>
      <protection locked="0"/>
    </xf>
    <xf numFmtId="0" fontId="45" fillId="29" borderId="107" xfId="0" applyFont="1" applyFill="1" applyBorder="1" applyAlignment="1" applyProtection="1">
      <alignment horizontal="center" vertical="center" wrapText="1"/>
      <protection locked="0"/>
    </xf>
    <xf numFmtId="0" fontId="45" fillId="29" borderId="55" xfId="0" applyFont="1" applyFill="1" applyBorder="1" applyAlignment="1" applyProtection="1">
      <alignment horizontal="center" vertical="center" wrapText="1"/>
      <protection locked="0"/>
    </xf>
    <xf numFmtId="0" fontId="45" fillId="29" borderId="108" xfId="0" applyFont="1" applyFill="1" applyBorder="1" applyAlignment="1" applyProtection="1">
      <alignment horizontal="center" vertical="center" wrapText="1"/>
      <protection locked="0"/>
    </xf>
    <xf numFmtId="0" fontId="30" fillId="29" borderId="63" xfId="0" applyFont="1" applyFill="1" applyBorder="1" applyAlignment="1">
      <alignment horizontal="center" vertical="center" wrapText="1"/>
    </xf>
    <xf numFmtId="0" fontId="30" fillId="29" borderId="64" xfId="0" applyFont="1" applyFill="1" applyBorder="1" applyAlignment="1">
      <alignment horizontal="center" vertical="center" wrapText="1"/>
    </xf>
    <xf numFmtId="0" fontId="12" fillId="29" borderId="0" xfId="0" applyFont="1" applyFill="1" applyAlignment="1" applyProtection="1">
      <alignment horizontal="center" vertical="center"/>
      <protection locked="0"/>
    </xf>
    <xf numFmtId="0" fontId="29" fillId="0" borderId="75" xfId="0" applyFont="1" applyBorder="1" applyAlignment="1">
      <alignment horizontal="center" vertical="center"/>
    </xf>
    <xf numFmtId="0" fontId="29" fillId="0" borderId="31" xfId="0" applyFont="1" applyBorder="1" applyAlignment="1">
      <alignment horizontal="center" vertical="center"/>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75" xfId="0" applyFont="1" applyBorder="1" applyAlignment="1">
      <alignment horizontal="center" vertical="center" wrapText="1"/>
    </xf>
    <xf numFmtId="0" fontId="29" fillId="24" borderId="0" xfId="0" applyFont="1" applyFill="1" applyAlignment="1">
      <alignment horizontal="center" vertical="center"/>
    </xf>
    <xf numFmtId="0" fontId="45" fillId="29" borderId="24" xfId="0" applyFont="1" applyFill="1" applyBorder="1" applyAlignment="1" applyProtection="1">
      <alignment horizontal="left" vertical="center" shrinkToFit="1"/>
      <protection locked="0"/>
    </xf>
    <xf numFmtId="0" fontId="30" fillId="24" borderId="67" xfId="0" applyFont="1" applyFill="1" applyBorder="1" applyAlignment="1">
      <alignment horizontal="left" vertical="center" wrapText="1"/>
    </xf>
    <xf numFmtId="0" fontId="30" fillId="24" borderId="102"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70" xfId="0" applyFont="1" applyFill="1" applyBorder="1" applyAlignment="1">
      <alignment vertical="center" wrapText="1"/>
    </xf>
    <xf numFmtId="0" fontId="30" fillId="24" borderId="109" xfId="0" applyFont="1" applyFill="1" applyBorder="1" applyAlignment="1">
      <alignment horizontal="left" vertical="center" wrapText="1"/>
    </xf>
    <xf numFmtId="0" fontId="30" fillId="24" borderId="101" xfId="0" applyFont="1" applyFill="1" applyBorder="1" applyAlignment="1">
      <alignment horizontal="left" vertical="center" wrapText="1"/>
    </xf>
    <xf numFmtId="0" fontId="30" fillId="24" borderId="67" xfId="0" applyFont="1" applyFill="1" applyBorder="1" applyAlignment="1">
      <alignment vertical="center" wrapText="1"/>
    </xf>
    <xf numFmtId="0" fontId="30" fillId="24" borderId="70" xfId="0" applyFont="1" applyFill="1" applyBorder="1" applyAlignment="1">
      <alignment horizontal="left" vertical="center" wrapText="1"/>
    </xf>
    <xf numFmtId="0" fontId="30" fillId="24" borderId="110" xfId="0" applyFont="1" applyFill="1" applyBorder="1" applyAlignment="1">
      <alignment horizontal="left" vertical="center" wrapText="1"/>
    </xf>
    <xf numFmtId="0" fontId="45" fillId="24" borderId="14" xfId="0" applyFont="1" applyFill="1" applyBorder="1" applyAlignment="1">
      <alignment horizontal="left" vertical="center" wrapText="1"/>
    </xf>
    <xf numFmtId="0" fontId="29" fillId="0" borderId="61" xfId="0" applyFont="1" applyBorder="1" applyAlignment="1">
      <alignment horizontal="left" vertical="center"/>
    </xf>
    <xf numFmtId="0" fontId="29" fillId="0" borderId="6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65" xfId="0" applyFont="1" applyBorder="1" applyAlignment="1">
      <alignment horizontal="left" vertical="center"/>
    </xf>
    <xf numFmtId="0" fontId="29" fillId="0" borderId="19" xfId="0" applyFont="1" applyBorder="1" applyAlignment="1">
      <alignment horizontal="center" vertical="center"/>
    </xf>
    <xf numFmtId="0" fontId="29" fillId="0" borderId="67" xfId="0" applyFont="1" applyBorder="1" applyAlignment="1">
      <alignment horizontal="left" vertical="center"/>
    </xf>
    <xf numFmtId="0" fontId="29" fillId="0" borderId="70"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70" xfId="0" applyFont="1" applyBorder="1" applyAlignment="1">
      <alignment horizontal="left" vertical="center"/>
    </xf>
    <xf numFmtId="0" fontId="38" fillId="0" borderId="111" xfId="0" applyFont="1" applyBorder="1" applyAlignment="1">
      <alignment horizontal="center" vertical="center"/>
    </xf>
    <xf numFmtId="0" fontId="25" fillId="24" borderId="0" xfId="0" applyFont="1" applyFill="1" applyAlignment="1"/>
    <xf numFmtId="0" fontId="38" fillId="0" borderId="99" xfId="0" applyFont="1" applyBorder="1" applyAlignment="1">
      <alignment horizontal="left" vertical="center"/>
    </xf>
    <xf numFmtId="0" fontId="38" fillId="0" borderId="99" xfId="0" applyFont="1" applyBorder="1" applyAlignment="1">
      <alignment horizontal="left" vertical="center" wrapText="1"/>
    </xf>
    <xf numFmtId="0" fontId="38" fillId="0" borderId="10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0"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19" xfId="0" applyFont="1" applyFill="1" applyBorder="1" applyAlignment="1">
      <alignment horizontal="left" vertical="center"/>
    </xf>
    <xf numFmtId="180" fontId="31" fillId="0" borderId="11" xfId="100" applyNumberFormat="1" applyFont="1" applyFill="1" applyBorder="1" applyAlignment="1" applyProtection="1">
      <alignment horizontal="right" vertical="center" shrinkToFit="1"/>
    </xf>
    <xf numFmtId="180" fontId="31" fillId="29" borderId="69" xfId="100" applyNumberFormat="1" applyFont="1" applyFill="1" applyBorder="1" applyAlignment="1" applyProtection="1">
      <alignment horizontal="right" vertical="center" shrinkToFit="1"/>
      <protection locked="0"/>
    </xf>
    <xf numFmtId="180" fontId="31" fillId="0" borderId="13" xfId="100" applyNumberFormat="1" applyFont="1" applyFill="1" applyBorder="1" applyAlignment="1" applyProtection="1">
      <alignment horizontal="right" vertical="center" shrinkToFit="1"/>
    </xf>
    <xf numFmtId="180" fontId="31" fillId="29" borderId="73"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50" fillId="24" borderId="0" xfId="0" applyFont="1" applyFill="1" applyAlignment="1">
      <alignment horizontal="center" vertical="center"/>
    </xf>
    <xf numFmtId="0" fontId="29" fillId="24" borderId="19" xfId="0" applyFont="1" applyFill="1" applyBorder="1" applyAlignment="1">
      <alignment horizontal="left" vertical="center" wrapText="1"/>
    </xf>
    <xf numFmtId="0" fontId="45" fillId="24" borderId="112" xfId="0" applyFont="1" applyFill="1" applyBorder="1" applyAlignment="1">
      <alignment horizontal="left" vertical="center" wrapText="1"/>
    </xf>
    <xf numFmtId="0" fontId="29" fillId="24" borderId="0" xfId="0" applyFont="1" applyFill="1">
      <alignment vertical="center"/>
    </xf>
    <xf numFmtId="0" fontId="49" fillId="24" borderId="24" xfId="0" applyFont="1" applyFill="1" applyBorder="1" applyAlignment="1">
      <alignment horizontal="center" vertical="center"/>
    </xf>
    <xf numFmtId="0" fontId="49"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9" borderId="69"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80" fontId="31" fillId="29" borderId="42" xfId="100" applyNumberFormat="1" applyFont="1" applyFill="1" applyBorder="1" applyAlignment="1" applyProtection="1">
      <alignment horizontal="right" vertical="center" shrinkToFit="1"/>
      <protection locked="0"/>
    </xf>
    <xf numFmtId="0" fontId="0" fillId="0" borderId="113" xfId="0" applyBorder="1">
      <alignment vertical="center"/>
    </xf>
    <xf numFmtId="0" fontId="46" fillId="0" borderId="0" xfId="0" applyFont="1" applyAlignment="1">
      <alignment vertical="center" shrinkToFit="1"/>
    </xf>
    <xf numFmtId="0" fontId="29" fillId="0" borderId="19"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9" borderId="73"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80" fontId="31" fillId="29" borderId="24" xfId="100" applyNumberFormat="1" applyFont="1" applyFill="1" applyBorder="1" applyAlignment="1" applyProtection="1">
      <alignment horizontal="right" vertical="center" shrinkToFit="1"/>
      <protection locked="0"/>
    </xf>
    <xf numFmtId="38" fontId="29" fillId="24" borderId="114" xfId="100" applyFont="1" applyFill="1" applyBorder="1" applyAlignment="1" applyProtection="1">
      <alignment horizontal="right" vertical="center" shrinkToFit="1"/>
    </xf>
    <xf numFmtId="0" fontId="29" fillId="0" borderId="18" xfId="0" applyFont="1" applyBorder="1" applyAlignment="1">
      <alignment horizontal="center" vertical="center"/>
    </xf>
    <xf numFmtId="180" fontId="31" fillId="0" borderId="27" xfId="100" applyNumberFormat="1" applyFont="1" applyFill="1" applyBorder="1" applyAlignment="1" applyProtection="1">
      <alignment horizontal="right" vertical="center" shrinkToFit="1"/>
    </xf>
    <xf numFmtId="180" fontId="31" fillId="29" borderId="74" xfId="100" applyNumberFormat="1" applyFont="1" applyFill="1" applyBorder="1" applyAlignment="1" applyProtection="1">
      <alignment horizontal="right" vertical="center" shrinkToFit="1"/>
      <protection locked="0"/>
    </xf>
    <xf numFmtId="0" fontId="29" fillId="0" borderId="20" xfId="0" applyFont="1" applyBorder="1" applyAlignment="1">
      <alignment horizontal="center" vertical="center"/>
    </xf>
    <xf numFmtId="0" fontId="45" fillId="27" borderId="19" xfId="0" applyFont="1" applyFill="1" applyBorder="1" applyAlignment="1">
      <alignment horizontal="left" vertical="center"/>
    </xf>
    <xf numFmtId="0" fontId="38" fillId="0" borderId="115" xfId="0" applyFont="1" applyBorder="1">
      <alignment vertical="center"/>
    </xf>
    <xf numFmtId="0" fontId="38" fillId="0" borderId="19" xfId="0" applyFont="1" applyBorder="1">
      <alignment vertical="center"/>
    </xf>
    <xf numFmtId="0" fontId="38" fillId="0" borderId="116" xfId="0" applyFont="1" applyBorder="1">
      <alignment vertical="center"/>
    </xf>
    <xf numFmtId="0" fontId="38" fillId="0" borderId="34" xfId="0" applyFont="1" applyBorder="1">
      <alignment vertical="center"/>
    </xf>
    <xf numFmtId="180" fontId="31" fillId="29" borderId="56" xfId="100" applyNumberFormat="1" applyFont="1" applyFill="1" applyBorder="1" applyAlignment="1" applyProtection="1">
      <alignment horizontal="right" vertical="center" shrinkToFit="1"/>
      <protection locked="0"/>
    </xf>
    <xf numFmtId="38" fontId="45" fillId="24" borderId="114" xfId="100" applyFont="1" applyFill="1" applyBorder="1" applyAlignment="1" applyProtection="1">
      <alignment vertical="center" shrinkToFit="1"/>
    </xf>
    <xf numFmtId="0" fontId="55" fillId="24" borderId="24" xfId="0" applyFont="1" applyFill="1" applyBorder="1" applyAlignment="1">
      <alignment vertical="center" shrinkToFit="1"/>
    </xf>
    <xf numFmtId="0" fontId="55" fillId="24" borderId="0" xfId="0" applyFont="1" applyFill="1" applyAlignment="1">
      <alignment vertical="center" shrinkToFit="1"/>
    </xf>
    <xf numFmtId="0" fontId="37" fillId="28" borderId="38" xfId="0" applyFont="1" applyFill="1" applyBorder="1" applyAlignment="1">
      <alignment horizontal="center" vertical="center"/>
    </xf>
    <xf numFmtId="0" fontId="37" fillId="28" borderId="68" xfId="0" applyFont="1" applyFill="1" applyBorder="1" applyAlignment="1">
      <alignment horizontal="center" vertical="center"/>
    </xf>
    <xf numFmtId="0" fontId="37" fillId="28" borderId="64" xfId="0" applyFont="1" applyFill="1" applyBorder="1" applyAlignment="1">
      <alignment horizontal="center" vertical="center"/>
    </xf>
    <xf numFmtId="38" fontId="31" fillId="0" borderId="27" xfId="100" applyFont="1" applyFill="1" applyBorder="1" applyAlignment="1" applyProtection="1">
      <alignment vertical="center" shrinkToFit="1"/>
    </xf>
    <xf numFmtId="38" fontId="31" fillId="29" borderId="74" xfId="100" applyFont="1" applyFill="1" applyBorder="1" applyAlignment="1" applyProtection="1">
      <alignment vertical="center" shrinkToFit="1"/>
      <protection locked="0"/>
    </xf>
    <xf numFmtId="0" fontId="45" fillId="24" borderId="115" xfId="0" applyFont="1" applyFill="1" applyBorder="1">
      <alignment vertical="center"/>
    </xf>
    <xf numFmtId="0" fontId="38" fillId="24" borderId="19" xfId="0" applyFont="1" applyFill="1" applyBorder="1">
      <alignment vertical="center"/>
    </xf>
    <xf numFmtId="0" fontId="45" fillId="24" borderId="117" xfId="0" applyFont="1" applyFill="1" applyBorder="1">
      <alignment vertical="center"/>
    </xf>
    <xf numFmtId="38" fontId="30" fillId="24" borderId="31" xfId="100" applyFont="1" applyFill="1" applyBorder="1" applyAlignment="1" applyProtection="1">
      <alignment vertical="center" shrinkToFit="1"/>
    </xf>
    <xf numFmtId="0" fontId="50" fillId="24" borderId="0" xfId="0" applyFont="1" applyFill="1" applyAlignment="1">
      <alignment horizontal="center" vertical="center" shrinkToFit="1"/>
    </xf>
    <xf numFmtId="0" fontId="26" fillId="24" borderId="0" xfId="0" applyFont="1" applyFill="1">
      <alignment vertical="center"/>
    </xf>
    <xf numFmtId="0" fontId="0" fillId="24" borderId="0" xfId="0" applyFill="1" applyAlignment="1"/>
    <xf numFmtId="0" fontId="0" fillId="24" borderId="62"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0" xfId="0" applyFont="1" applyFill="1" applyBorder="1">
      <alignment vertical="center"/>
    </xf>
    <xf numFmtId="0" fontId="56" fillId="24" borderId="55" xfId="0" applyFont="1" applyFill="1" applyBorder="1" applyAlignment="1">
      <alignment horizontal="right" vertical="center" shrinkToFit="1"/>
    </xf>
    <xf numFmtId="38" fontId="57" fillId="24" borderId="0" xfId="100" applyFont="1" applyFill="1" applyBorder="1" applyAlignment="1" applyProtection="1">
      <alignment vertical="center" shrinkToFit="1"/>
    </xf>
    <xf numFmtId="2" fontId="29" fillId="24" borderId="69" xfId="0" applyNumberFormat="1" applyFont="1" applyFill="1" applyBorder="1" applyAlignment="1">
      <alignment horizontal="center" vertical="center" shrinkToFit="1"/>
    </xf>
    <xf numFmtId="0" fontId="58" fillId="24" borderId="0" xfId="0" applyFont="1" applyFill="1">
      <alignment vertical="center"/>
    </xf>
    <xf numFmtId="0" fontId="25" fillId="24" borderId="0" xfId="0" applyFont="1" applyFill="1">
      <alignment vertical="center"/>
    </xf>
    <xf numFmtId="0" fontId="27" fillId="24" borderId="69" xfId="0" applyFont="1" applyFill="1" applyBorder="1" applyAlignment="1">
      <alignment horizontal="center" vertical="center"/>
    </xf>
    <xf numFmtId="0" fontId="11" fillId="24" borderId="41" xfId="0" applyFont="1" applyFill="1" applyBorder="1" applyAlignment="1">
      <alignment vertical="center" wrapText="1"/>
    </xf>
    <xf numFmtId="2" fontId="29" fillId="24" borderId="73" xfId="0" applyNumberFormat="1" applyFont="1" applyFill="1" applyBorder="1" applyAlignment="1">
      <alignment horizontal="center" vertical="center" shrinkToFit="1"/>
    </xf>
    <xf numFmtId="0" fontId="56" fillId="24" borderId="0" xfId="0" applyFont="1" applyFill="1" applyAlignment="1">
      <alignment horizontal="right" vertical="center" shrinkToFit="1"/>
    </xf>
    <xf numFmtId="0" fontId="27" fillId="24" borderId="73" xfId="0" applyFont="1" applyFill="1" applyBorder="1" applyAlignment="1">
      <alignment horizontal="center" vertical="center"/>
    </xf>
    <xf numFmtId="0" fontId="11" fillId="24" borderId="0" xfId="0" applyFont="1" applyFill="1" applyAlignment="1">
      <alignment vertical="center" wrapText="1"/>
    </xf>
    <xf numFmtId="2" fontId="29" fillId="24" borderId="74" xfId="0" applyNumberFormat="1" applyFont="1" applyFill="1" applyBorder="1" applyAlignment="1">
      <alignment horizontal="center" vertical="center" shrinkToFit="1"/>
    </xf>
    <xf numFmtId="2" fontId="56" fillId="24" borderId="0" xfId="0" applyNumberFormat="1" applyFont="1" applyFill="1" applyAlignment="1">
      <alignment horizontal="center" vertical="center" shrinkToFit="1"/>
    </xf>
    <xf numFmtId="0" fontId="45" fillId="27" borderId="25" xfId="0" applyFont="1" applyFill="1" applyBorder="1" applyAlignment="1">
      <alignment horizontal="center" vertical="center"/>
    </xf>
    <xf numFmtId="0" fontId="56" fillId="24" borderId="0" xfId="0" applyFont="1" applyFill="1" applyAlignment="1">
      <alignment vertical="center" shrinkToFit="1"/>
    </xf>
    <xf numFmtId="0" fontId="45" fillId="27" borderId="11" xfId="0" applyFont="1" applyFill="1" applyBorder="1" applyAlignment="1">
      <alignment horizontal="center" vertical="center" wrapText="1"/>
    </xf>
    <xf numFmtId="0" fontId="45" fillId="0" borderId="19" xfId="0" applyFont="1" applyBorder="1" applyAlignment="1">
      <alignment horizontal="left" vertical="center" wrapText="1"/>
    </xf>
    <xf numFmtId="0" fontId="45" fillId="0" borderId="19" xfId="0" applyFont="1" applyBorder="1" applyAlignment="1">
      <alignment horizontal="center" vertical="center"/>
    </xf>
    <xf numFmtId="0" fontId="45" fillId="0" borderId="19" xfId="0" applyFont="1" applyBorder="1" applyAlignment="1">
      <alignment horizontal="left" vertical="center"/>
    </xf>
    <xf numFmtId="0" fontId="45" fillId="27" borderId="13" xfId="0" applyFont="1" applyFill="1" applyBorder="1" applyAlignment="1">
      <alignment horizontal="center" vertical="center" wrapText="1"/>
    </xf>
    <xf numFmtId="0" fontId="45" fillId="0" borderId="10" xfId="0" applyFont="1" applyBorder="1" applyAlignment="1">
      <alignment horizontal="left" vertical="center" wrapText="1"/>
    </xf>
    <xf numFmtId="0" fontId="45" fillId="0" borderId="10" xfId="0" applyFont="1" applyBorder="1" applyAlignment="1">
      <alignment horizontal="center" vertical="center"/>
    </xf>
    <xf numFmtId="0" fontId="45" fillId="0" borderId="10" xfId="0" applyFont="1" applyBorder="1" applyAlignment="1">
      <alignment horizontal="left" vertical="center"/>
    </xf>
    <xf numFmtId="0" fontId="37" fillId="27" borderId="38" xfId="0" applyFont="1" applyFill="1" applyBorder="1" applyAlignment="1">
      <alignment horizontal="center" vertical="center"/>
    </xf>
    <xf numFmtId="0" fontId="37" fillId="24" borderId="0" xfId="0" applyFont="1" applyFill="1">
      <alignment vertical="center"/>
    </xf>
    <xf numFmtId="0" fontId="43" fillId="27" borderId="69" xfId="0" applyFont="1" applyFill="1" applyBorder="1" applyAlignment="1">
      <alignment horizontal="center" vertical="center" wrapText="1"/>
    </xf>
    <xf numFmtId="0" fontId="51" fillId="27" borderId="69" xfId="0" applyFont="1" applyFill="1" applyBorder="1" applyAlignment="1">
      <alignment horizontal="center" vertical="center" wrapText="1"/>
    </xf>
    <xf numFmtId="0" fontId="38" fillId="0" borderId="20" xfId="0" applyFont="1" applyBorder="1">
      <alignment vertical="center"/>
    </xf>
    <xf numFmtId="0" fontId="45" fillId="24" borderId="19" xfId="0" applyFont="1" applyFill="1" applyBorder="1" applyAlignment="1">
      <alignment horizontal="left" vertical="center" wrapText="1"/>
    </xf>
    <xf numFmtId="49" fontId="45" fillId="0" borderId="18" xfId="0" applyNumberFormat="1" applyFont="1" applyBorder="1" applyAlignment="1">
      <alignment horizontal="left" vertical="center" wrapText="1"/>
    </xf>
    <xf numFmtId="0" fontId="43" fillId="27" borderId="73" xfId="0" applyFont="1" applyFill="1" applyBorder="1" applyAlignment="1">
      <alignment horizontal="center" vertical="center" wrapText="1"/>
    </xf>
    <xf numFmtId="0" fontId="51" fillId="27" borderId="73" xfId="0" applyFont="1" applyFill="1" applyBorder="1" applyAlignment="1">
      <alignment horizontal="center" vertical="center" wrapText="1"/>
    </xf>
    <xf numFmtId="0" fontId="45" fillId="24" borderId="55" xfId="0" applyFont="1" applyFill="1" applyBorder="1" applyAlignment="1">
      <alignment horizontal="left" vertical="center" wrapText="1"/>
    </xf>
    <xf numFmtId="0" fontId="45" fillId="27" borderId="104" xfId="0" applyFont="1" applyFill="1" applyBorder="1" applyAlignment="1">
      <alignment horizontal="center" vertical="center" wrapText="1"/>
    </xf>
    <xf numFmtId="0" fontId="46" fillId="24" borderId="0" xfId="0" applyFont="1" applyFill="1" applyAlignment="1">
      <alignment vertical="center" shrinkToFit="1"/>
    </xf>
    <xf numFmtId="0" fontId="42" fillId="24" borderId="24" xfId="0" applyFont="1" applyFill="1" applyBorder="1" applyAlignment="1">
      <alignment horizontal="center" vertical="center"/>
    </xf>
    <xf numFmtId="0" fontId="42" fillId="24" borderId="0" xfId="0" applyFont="1" applyFill="1" applyAlignment="1">
      <alignment horizontal="center" vertical="center"/>
    </xf>
    <xf numFmtId="0" fontId="38" fillId="0" borderId="19" xfId="0" applyFont="1" applyBorder="1" applyAlignment="1">
      <alignment horizontal="left" vertical="center"/>
    </xf>
    <xf numFmtId="0" fontId="38" fillId="0" borderId="118" xfId="0" applyFont="1" applyBorder="1" applyAlignment="1">
      <alignment horizontal="left" vertical="center"/>
    </xf>
    <xf numFmtId="0" fontId="38" fillId="0" borderId="118" xfId="0" applyFont="1" applyBorder="1" applyAlignment="1">
      <alignment horizontal="left" vertical="center" wrapText="1"/>
    </xf>
    <xf numFmtId="0" fontId="38" fillId="0" borderId="119" xfId="0" applyFont="1" applyBorder="1" applyAlignment="1">
      <alignment horizontal="left" vertical="center"/>
    </xf>
    <xf numFmtId="0" fontId="38" fillId="0" borderId="75" xfId="0" applyFont="1" applyBorder="1" applyAlignment="1">
      <alignment horizontal="left" vertical="center" wrapText="1"/>
    </xf>
    <xf numFmtId="0" fontId="38" fillId="0" borderId="31" xfId="0" applyFont="1" applyBorder="1" applyAlignment="1">
      <alignment horizontal="left" vertical="center" wrapText="1"/>
    </xf>
    <xf numFmtId="0" fontId="27" fillId="24" borderId="74" xfId="0" applyFont="1" applyFill="1" applyBorder="1" applyAlignment="1">
      <alignment horizontal="center" vertical="center"/>
    </xf>
    <xf numFmtId="0" fontId="29" fillId="0" borderId="75" xfId="0" applyFont="1" applyBorder="1" applyAlignment="1">
      <alignment horizontal="left" vertical="center"/>
    </xf>
    <xf numFmtId="0" fontId="29" fillId="0" borderId="120" xfId="0" applyFont="1" applyBorder="1" applyAlignment="1">
      <alignment horizontal="left" vertical="center" wrapText="1"/>
    </xf>
    <xf numFmtId="0" fontId="29" fillId="0" borderId="31" xfId="0" applyFont="1" applyBorder="1" applyAlignment="1">
      <alignment horizontal="left" vertical="center"/>
    </xf>
    <xf numFmtId="0" fontId="29" fillId="0" borderId="120" xfId="0" applyFont="1" applyBorder="1" applyAlignment="1">
      <alignment horizontal="left" vertical="center"/>
    </xf>
    <xf numFmtId="0" fontId="25" fillId="28" borderId="38" xfId="0" applyFont="1" applyFill="1" applyBorder="1" applyAlignment="1">
      <alignment horizontal="center" vertical="center" wrapText="1"/>
    </xf>
    <xf numFmtId="0" fontId="29" fillId="24" borderId="54" xfId="0" applyFont="1" applyFill="1" applyBorder="1" applyAlignment="1">
      <alignment horizontal="center" vertical="center"/>
    </xf>
    <xf numFmtId="0" fontId="29" fillId="24" borderId="55" xfId="0" applyFont="1" applyFill="1" applyBorder="1" applyAlignment="1">
      <alignment horizontal="center" vertical="center"/>
    </xf>
    <xf numFmtId="0" fontId="45" fillId="24" borderId="56" xfId="0" applyFont="1" applyFill="1" applyBorder="1">
      <alignment vertical="center"/>
    </xf>
    <xf numFmtId="0" fontId="37" fillId="28" borderId="38" xfId="0" applyFont="1" applyFill="1" applyBorder="1" applyAlignment="1">
      <alignment horizontal="center" vertical="center" wrapText="1"/>
    </xf>
    <xf numFmtId="0" fontId="25" fillId="29" borderId="68" xfId="0" applyFont="1" applyFill="1" applyBorder="1" applyAlignment="1" applyProtection="1">
      <alignment horizontal="center" vertical="center"/>
      <protection locked="0"/>
    </xf>
    <xf numFmtId="0" fontId="25" fillId="28" borderId="38" xfId="0" applyFont="1" applyFill="1" applyBorder="1" applyAlignment="1">
      <alignment horizontal="center" vertical="center"/>
    </xf>
    <xf numFmtId="0" fontId="25" fillId="24" borderId="0" xfId="0" applyFont="1" applyFill="1" applyAlignment="1">
      <alignment horizontal="center" vertical="center"/>
    </xf>
    <xf numFmtId="0" fontId="43" fillId="27" borderId="74" xfId="0" applyFont="1" applyFill="1" applyBorder="1" applyAlignment="1">
      <alignment horizontal="center" vertical="center" wrapText="1"/>
    </xf>
    <xf numFmtId="0" fontId="51" fillId="27" borderId="74" xfId="0" applyFont="1" applyFill="1" applyBorder="1" applyAlignment="1">
      <alignment horizontal="center" vertical="center" wrapText="1"/>
    </xf>
    <xf numFmtId="49" fontId="45" fillId="27" borderId="25" xfId="0" applyNumberFormat="1" applyFont="1" applyFill="1" applyBorder="1" applyAlignment="1">
      <alignment horizontal="center" vertical="center" wrapText="1"/>
    </xf>
    <xf numFmtId="0" fontId="30" fillId="24" borderId="75" xfId="0" applyFont="1" applyFill="1" applyBorder="1" applyAlignment="1">
      <alignment horizontal="left" vertical="center" wrapText="1"/>
    </xf>
    <xf numFmtId="0" fontId="30" fillId="24" borderId="121" xfId="0" applyFont="1" applyFill="1" applyBorder="1" applyAlignment="1">
      <alignment vertical="center" wrapText="1"/>
    </xf>
    <xf numFmtId="0" fontId="30" fillId="24" borderId="121" xfId="0" applyFont="1" applyFill="1" applyBorder="1" applyAlignment="1">
      <alignment horizontal="left" vertical="center" wrapText="1"/>
    </xf>
    <xf numFmtId="0" fontId="30" fillId="24" borderId="122" xfId="0" applyFont="1" applyFill="1" applyBorder="1" applyAlignment="1">
      <alignment vertical="center" wrapText="1"/>
    </xf>
    <xf numFmtId="0" fontId="30" fillId="24" borderId="117" xfId="0" applyFont="1" applyFill="1" applyBorder="1" applyAlignment="1">
      <alignment vertical="center" wrapText="1"/>
    </xf>
    <xf numFmtId="0" fontId="30" fillId="24" borderId="120" xfId="0" applyFont="1" applyFill="1" applyBorder="1" applyAlignment="1">
      <alignment horizontal="left" vertical="center" wrapText="1"/>
    </xf>
    <xf numFmtId="0" fontId="30" fillId="24" borderId="122" xfId="0" applyFont="1" applyFill="1" applyBorder="1" applyAlignment="1">
      <alignment horizontal="left" vertical="center" wrapText="1"/>
    </xf>
    <xf numFmtId="0" fontId="30" fillId="24" borderId="31" xfId="0" applyFont="1" applyFill="1" applyBorder="1" applyAlignment="1">
      <alignment vertical="center" wrapText="1"/>
    </xf>
    <xf numFmtId="0" fontId="45" fillId="24" borderId="75" xfId="0" applyFont="1" applyFill="1" applyBorder="1" applyAlignment="1">
      <alignment horizontal="left" vertical="center" wrapText="1"/>
    </xf>
    <xf numFmtId="0" fontId="45" fillId="24" borderId="31" xfId="0" applyFont="1" applyFill="1" applyBorder="1" applyAlignment="1">
      <alignment horizontal="left" vertical="center" wrapText="1"/>
    </xf>
    <xf numFmtId="0" fontId="45" fillId="0" borderId="16" xfId="0" applyFont="1" applyBorder="1" applyAlignment="1">
      <alignment horizontal="left" vertical="center" wrapText="1"/>
    </xf>
    <xf numFmtId="0" fontId="46" fillId="24" borderId="54" xfId="0" applyFont="1" applyFill="1" applyBorder="1" applyAlignment="1">
      <alignment vertical="center" wrapText="1"/>
    </xf>
    <xf numFmtId="0" fontId="46" fillId="24" borderId="55" xfId="0" applyFont="1" applyFill="1" applyBorder="1" applyAlignment="1">
      <alignment vertical="center" wrapText="1"/>
    </xf>
    <xf numFmtId="0" fontId="46" fillId="24" borderId="55" xfId="0" applyFont="1" applyFill="1" applyBorder="1" applyAlignment="1">
      <alignment vertical="center" shrinkToFit="1"/>
    </xf>
    <xf numFmtId="0" fontId="48" fillId="24" borderId="55" xfId="0" applyFont="1" applyFill="1" applyBorder="1">
      <alignment vertical="center"/>
    </xf>
    <xf numFmtId="0" fontId="42" fillId="24" borderId="56" xfId="0" applyFont="1" applyFill="1" applyBorder="1">
      <alignment vertical="center"/>
    </xf>
    <xf numFmtId="0" fontId="51" fillId="28" borderId="10" xfId="0" applyFont="1" applyFill="1" applyBorder="1" applyAlignment="1">
      <alignment horizontal="center" vertical="center"/>
    </xf>
    <xf numFmtId="0" fontId="59" fillId="24" borderId="0" xfId="0" applyFont="1" applyFill="1">
      <alignment vertical="center"/>
    </xf>
    <xf numFmtId="0" fontId="52" fillId="24" borderId="0" xfId="0" applyFont="1" applyFill="1">
      <alignment vertical="center"/>
    </xf>
    <xf numFmtId="178" fontId="11" fillId="24" borderId="0" xfId="0" applyNumberFormat="1" applyFont="1" applyFill="1">
      <alignment vertical="center"/>
    </xf>
    <xf numFmtId="0" fontId="60" fillId="24" borderId="0" xfId="0" applyFont="1" applyFill="1" applyAlignment="1">
      <alignment vertical="top" wrapText="1"/>
    </xf>
    <xf numFmtId="0" fontId="60" fillId="24" borderId="0" xfId="0" applyFont="1" applyFill="1">
      <alignment vertical="center"/>
    </xf>
    <xf numFmtId="0" fontId="59" fillId="24" borderId="0" xfId="0" applyFont="1" applyFill="1" applyAlignment="1">
      <alignment horizontal="center" vertical="center"/>
    </xf>
    <xf numFmtId="0" fontId="25" fillId="24" borderId="69" xfId="0" applyFont="1" applyFill="1" applyBorder="1" applyAlignment="1">
      <alignment horizontal="left" vertical="center" wrapText="1"/>
    </xf>
    <xf numFmtId="0" fontId="37" fillId="24" borderId="69" xfId="0" applyFont="1" applyFill="1" applyBorder="1" applyAlignment="1">
      <alignment horizontal="left" vertical="center"/>
    </xf>
    <xf numFmtId="0" fontId="37" fillId="24" borderId="40" xfId="0" applyFont="1" applyFill="1" applyBorder="1" applyAlignment="1">
      <alignment horizontal="left" vertical="center" wrapText="1"/>
    </xf>
    <xf numFmtId="0" fontId="37" fillId="24" borderId="42" xfId="0" applyFont="1" applyFill="1" applyBorder="1" applyAlignment="1">
      <alignment horizontal="left" vertical="center" wrapText="1"/>
    </xf>
    <xf numFmtId="0" fontId="61" fillId="24" borderId="0" xfId="0" applyFont="1" applyFill="1" applyAlignment="1">
      <alignment horizontal="center" vertical="top" wrapText="1"/>
    </xf>
    <xf numFmtId="0" fontId="37" fillId="24" borderId="69" xfId="0" applyFont="1" applyFill="1" applyBorder="1" applyAlignment="1">
      <alignment horizontal="left" vertical="center" wrapText="1"/>
    </xf>
    <xf numFmtId="0" fontId="37" fillId="24" borderId="40" xfId="0" applyFont="1" applyFill="1" applyBorder="1" applyAlignment="1">
      <alignment vertical="center" wrapText="1"/>
    </xf>
    <xf numFmtId="0" fontId="37" fillId="24" borderId="42" xfId="0" applyFont="1" applyFill="1" applyBorder="1" applyAlignment="1">
      <alignment vertical="center" wrapText="1"/>
    </xf>
    <xf numFmtId="0" fontId="51" fillId="24" borderId="0" xfId="0" applyFont="1" applyFill="1" applyAlignment="1">
      <alignment vertical="center" wrapText="1"/>
    </xf>
    <xf numFmtId="0" fontId="38" fillId="24" borderId="0" xfId="0" applyFont="1" applyFill="1" applyAlignment="1">
      <alignment vertical="center" wrapText="1"/>
    </xf>
    <xf numFmtId="0" fontId="62" fillId="24" borderId="0" xfId="0" applyFont="1" applyFill="1">
      <alignment vertical="center"/>
    </xf>
    <xf numFmtId="0" fontId="37" fillId="24" borderId="69" xfId="0" applyFont="1" applyFill="1" applyBorder="1" applyAlignment="1">
      <alignment horizontal="left" vertical="center" shrinkToFit="1"/>
    </xf>
    <xf numFmtId="0" fontId="51" fillId="24" borderId="8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4" xfId="0" applyFont="1" applyFill="1" applyBorder="1" applyAlignment="1">
      <alignment horizontal="left" vertical="center" wrapText="1"/>
    </xf>
    <xf numFmtId="0" fontId="37" fillId="24" borderId="46" xfId="0" applyFont="1" applyFill="1" applyBorder="1" applyAlignment="1">
      <alignment horizontal="left" vertical="center" wrapText="1"/>
    </xf>
    <xf numFmtId="0" fontId="37" fillId="24" borderId="41" xfId="0" applyFont="1" applyFill="1" applyBorder="1" applyAlignment="1">
      <alignment horizontal="left" vertical="center" wrapText="1"/>
    </xf>
    <xf numFmtId="0" fontId="63" fillId="24" borderId="0" xfId="0" applyFont="1" applyFill="1" applyAlignment="1">
      <alignment horizontal="center" vertical="center"/>
    </xf>
    <xf numFmtId="0" fontId="37" fillId="24" borderId="69" xfId="0" applyFont="1" applyFill="1" applyBorder="1" applyAlignment="1">
      <alignment horizontal="center" vertical="center" wrapText="1"/>
    </xf>
    <xf numFmtId="0" fontId="25" fillId="24" borderId="73" xfId="0" applyFont="1" applyFill="1" applyBorder="1" applyAlignment="1">
      <alignment horizontal="left" vertical="center" wrapText="1"/>
    </xf>
    <xf numFmtId="0" fontId="37" fillId="24" borderId="73" xfId="0" applyFont="1" applyFill="1" applyBorder="1" applyAlignment="1">
      <alignment horizontal="left" vertical="center"/>
    </xf>
    <xf numFmtId="0" fontId="37" fillId="24" borderId="73" xfId="0" applyFont="1" applyFill="1" applyBorder="1" applyAlignment="1">
      <alignment horizontal="left" vertical="center" wrapText="1"/>
    </xf>
    <xf numFmtId="0" fontId="37" fillId="24" borderId="46" xfId="0" applyFont="1" applyFill="1" applyBorder="1" applyAlignment="1">
      <alignment vertical="center" wrapText="1"/>
    </xf>
    <xf numFmtId="0" fontId="37" fillId="24" borderId="24" xfId="0" applyFont="1" applyFill="1" applyBorder="1" applyAlignment="1">
      <alignment vertical="center" wrapText="1"/>
    </xf>
    <xf numFmtId="0" fontId="37" fillId="24" borderId="73" xfId="0" applyFont="1" applyFill="1" applyBorder="1" applyAlignment="1">
      <alignment horizontal="left" vertical="center" shrinkToFit="1"/>
    </xf>
    <xf numFmtId="0" fontId="51" fillId="24" borderId="123" xfId="0" applyFont="1" applyFill="1" applyBorder="1" applyAlignment="1">
      <alignment horizontal="left" vertical="center" wrapText="1"/>
    </xf>
    <xf numFmtId="0" fontId="64" fillId="24" borderId="0" xfId="0" applyFont="1" applyFill="1">
      <alignment vertical="center"/>
    </xf>
    <xf numFmtId="0" fontId="65" fillId="24" borderId="0" xfId="0" applyFont="1" applyFill="1">
      <alignment vertical="center"/>
    </xf>
    <xf numFmtId="0" fontId="37" fillId="24" borderId="73" xfId="0" applyFont="1" applyFill="1" applyBorder="1" applyAlignment="1">
      <alignment horizontal="center" vertical="center" wrapText="1"/>
    </xf>
    <xf numFmtId="0" fontId="51" fillId="24" borderId="0" xfId="0" applyFont="1" applyFill="1">
      <alignment vertical="center"/>
    </xf>
    <xf numFmtId="0" fontId="32" fillId="24" borderId="0" xfId="0" applyFont="1" applyFill="1" applyAlignment="1">
      <alignment vertical="top"/>
    </xf>
    <xf numFmtId="181" fontId="0" fillId="24" borderId="0" xfId="0" applyNumberFormat="1" applyFill="1">
      <alignment vertical="center"/>
    </xf>
    <xf numFmtId="182" fontId="11" fillId="24" borderId="0" xfId="0" applyNumberFormat="1" applyFont="1" applyFill="1">
      <alignment vertical="center"/>
    </xf>
    <xf numFmtId="0" fontId="53" fillId="24" borderId="0" xfId="0" applyFont="1" applyFill="1">
      <alignment vertical="center"/>
    </xf>
    <xf numFmtId="0" fontId="37" fillId="24" borderId="54" xfId="0" applyFont="1" applyFill="1" applyBorder="1" applyAlignment="1">
      <alignment horizontal="left" vertical="center" wrapText="1"/>
    </xf>
    <xf numFmtId="0" fontId="37" fillId="24" borderId="56" xfId="0" applyFont="1" applyFill="1" applyBorder="1" applyAlignment="1">
      <alignment horizontal="left" vertical="center" wrapText="1"/>
    </xf>
    <xf numFmtId="0" fontId="37" fillId="24" borderId="74" xfId="0" applyFont="1" applyFill="1" applyBorder="1" applyAlignment="1">
      <alignment horizontal="left" vertical="center" wrapText="1"/>
    </xf>
    <xf numFmtId="0" fontId="25" fillId="24" borderId="74" xfId="0" applyFont="1" applyFill="1" applyBorder="1" applyAlignment="1">
      <alignment horizontal="left" vertical="center" wrapText="1"/>
    </xf>
    <xf numFmtId="0" fontId="37" fillId="24" borderId="74" xfId="0" applyFont="1" applyFill="1" applyBorder="1" applyAlignment="1">
      <alignment horizontal="left" vertical="center"/>
    </xf>
    <xf numFmtId="0" fontId="37" fillId="24" borderId="54" xfId="0" applyFont="1" applyFill="1" applyBorder="1" applyAlignment="1">
      <alignment vertical="center" wrapText="1"/>
    </xf>
    <xf numFmtId="0" fontId="37" fillId="24" borderId="56" xfId="0" applyFont="1" applyFill="1" applyBorder="1" applyAlignment="1">
      <alignment vertical="center" wrapText="1"/>
    </xf>
    <xf numFmtId="0" fontId="37" fillId="24" borderId="74" xfId="0" applyFont="1" applyFill="1" applyBorder="1" applyAlignment="1">
      <alignment horizontal="left" vertical="center" shrinkToFit="1"/>
    </xf>
    <xf numFmtId="0" fontId="51" fillId="24" borderId="49" xfId="0" applyFont="1" applyFill="1" applyBorder="1" applyAlignment="1">
      <alignment horizontal="left" vertical="center" wrapText="1"/>
    </xf>
    <xf numFmtId="0" fontId="37" fillId="24" borderId="74" xfId="0" applyFont="1" applyFill="1" applyBorder="1" applyAlignment="1">
      <alignment horizontal="center" vertical="center" wrapText="1"/>
    </xf>
    <xf numFmtId="0" fontId="31" fillId="0" borderId="124"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0" fillId="0" borderId="0" xfId="0">
      <alignment vertical="center"/>
    </xf>
    <xf numFmtId="0" fontId="40" fillId="0" borderId="80" xfId="0" applyFont="1" applyBorder="1" applyAlignment="1">
      <alignment horizontal="center" vertical="center"/>
    </xf>
    <xf numFmtId="0" fontId="66" fillId="0" borderId="80" xfId="0" applyFont="1" applyBorder="1" applyAlignment="1">
      <alignment horizontal="center" vertical="center" wrapText="1"/>
    </xf>
    <xf numFmtId="0" fontId="67" fillId="0" borderId="125" xfId="0" applyFont="1" applyBorder="1" applyAlignment="1">
      <alignment horizontal="center" vertical="center"/>
    </xf>
    <xf numFmtId="0" fontId="38" fillId="0" borderId="0" xfId="0" applyFont="1">
      <alignment vertical="center"/>
    </xf>
    <xf numFmtId="0" fontId="66" fillId="0" borderId="80" xfId="0" applyFont="1" applyBorder="1" applyAlignment="1">
      <alignment horizontal="center" vertical="center"/>
    </xf>
    <xf numFmtId="49" fontId="66" fillId="0" borderId="80" xfId="0" applyNumberFormat="1" applyFont="1" applyBorder="1" applyAlignment="1">
      <alignment horizontal="center" vertical="center" wrapText="1"/>
    </xf>
    <xf numFmtId="0" fontId="64" fillId="0" borderId="80" xfId="0" applyFont="1" applyBorder="1" applyAlignment="1" applyProtection="1">
      <alignment horizontal="center" vertical="center"/>
      <protection locked="0"/>
    </xf>
    <xf numFmtId="0" fontId="64" fillId="0" borderId="80" xfId="0" applyFont="1" applyBorder="1" applyAlignment="1">
      <alignment horizontal="center" vertical="center" wrapText="1"/>
    </xf>
    <xf numFmtId="0" fontId="66" fillId="0" borderId="80" xfId="0" applyFont="1" applyBorder="1" applyAlignment="1">
      <alignment vertical="center" wrapText="1"/>
    </xf>
    <xf numFmtId="0" fontId="40" fillId="0" borderId="126" xfId="0" applyFont="1" applyBorder="1" applyAlignment="1">
      <alignment horizontal="center" vertical="center"/>
    </xf>
    <xf numFmtId="0" fontId="40" fillId="0" borderId="127" xfId="0" applyFont="1" applyBorder="1" applyAlignment="1">
      <alignment horizontal="center" vertical="center"/>
    </xf>
    <xf numFmtId="0" fontId="40" fillId="0" borderId="128"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0" fillId="0" borderId="0" xfId="0" applyProtection="1">
      <alignment vertical="center"/>
      <protection locked="0"/>
    </xf>
    <xf numFmtId="0" fontId="31" fillId="0" borderId="129" xfId="0" applyFont="1" applyBorder="1" applyProtection="1">
      <alignment vertical="center"/>
      <protection locked="0"/>
    </xf>
    <xf numFmtId="0" fontId="64" fillId="0" borderId="0" xfId="0" applyFont="1" applyAlignment="1" applyProtection="1">
      <alignment horizontal="center" vertical="center"/>
      <protection locked="0"/>
    </xf>
    <xf numFmtId="0" fontId="67" fillId="0" borderId="130" xfId="0" applyFont="1" applyBorder="1" applyAlignment="1">
      <alignment horizontal="center" vertical="center"/>
    </xf>
    <xf numFmtId="0" fontId="31" fillId="0" borderId="131" xfId="0" applyFont="1" applyBorder="1">
      <alignment vertical="center"/>
    </xf>
    <xf numFmtId="0" fontId="67" fillId="0" borderId="132"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lignment vertical="center"/>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8" fillId="0" borderId="0" xfId="0" applyFont="1">
      <alignment vertical="center"/>
    </xf>
    <xf numFmtId="0" fontId="68" fillId="0" borderId="0" xfId="0" applyFont="1" applyAlignment="1">
      <alignment vertical="center" wrapText="1"/>
    </xf>
    <xf numFmtId="0" fontId="69" fillId="24" borderId="0" xfId="0" applyFont="1" applyFill="1">
      <alignment vertical="center"/>
    </xf>
    <xf numFmtId="0" fontId="44" fillId="24" borderId="0" xfId="0" applyFont="1" applyFill="1">
      <alignment vertical="center"/>
    </xf>
    <xf numFmtId="0" fontId="33" fillId="24" borderId="10" xfId="0" applyFont="1" applyFill="1" applyBorder="1" applyAlignment="1">
      <alignment horizontal="center" vertical="center"/>
    </xf>
    <xf numFmtId="0" fontId="26" fillId="24" borderId="0" xfId="0" applyFont="1" applyFill="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33" xfId="0" applyFont="1" applyFill="1" applyBorder="1" applyAlignment="1">
      <alignment horizontal="center" vertical="center" textRotation="255" wrapText="1"/>
    </xf>
    <xf numFmtId="0" fontId="26" fillId="24" borderId="39" xfId="0" applyFont="1" applyFill="1" applyBorder="1" applyAlignment="1">
      <alignment horizontal="center" vertical="center" textRotation="255" wrapText="1"/>
    </xf>
    <xf numFmtId="0" fontId="26" fillId="0" borderId="134"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35"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7" xfId="0" applyFont="1" applyBorder="1" applyAlignment="1">
      <alignment horizontal="center" vertical="center" wrapText="1"/>
    </xf>
    <xf numFmtId="0" fontId="12" fillId="24" borderId="0" xfId="0" applyFont="1" applyFill="1" applyAlignment="1">
      <alignment vertical="center" shrinkToFit="1"/>
    </xf>
    <xf numFmtId="0" fontId="70"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0"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81" xfId="0" applyFont="1" applyFill="1" applyBorder="1" applyAlignment="1">
      <alignment horizontal="center" vertical="center" wrapText="1" shrinkToFit="1"/>
    </xf>
    <xf numFmtId="0" fontId="33" fillId="24" borderId="62" xfId="0" applyFont="1" applyFill="1" applyBorder="1" applyAlignment="1">
      <alignment horizontal="center" vertical="center" wrapText="1" shrinkToFit="1"/>
    </xf>
    <xf numFmtId="0" fontId="12" fillId="0" borderId="52"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53" xfId="0" applyFont="1" applyBorder="1" applyAlignment="1">
      <alignment horizontal="left" vertical="center" shrinkToFit="1"/>
    </xf>
    <xf numFmtId="0" fontId="0" fillId="0" borderId="52" xfId="0" applyBorder="1" applyAlignment="1">
      <alignment horizontal="left" vertical="center" wrapText="1"/>
    </xf>
    <xf numFmtId="0" fontId="0" fillId="0" borderId="34" xfId="0" applyBorder="1" applyAlignment="1">
      <alignment horizontal="left" vertical="center" wrapText="1"/>
    </xf>
    <xf numFmtId="0" fontId="0" fillId="0" borderId="53" xfId="0" applyBorder="1" applyAlignment="1">
      <alignment horizontal="left" vertical="center" wrapText="1"/>
    </xf>
    <xf numFmtId="0" fontId="0" fillId="0" borderId="138" xfId="0" applyBorder="1" applyAlignment="1">
      <alignment horizontal="left" vertical="center" wrapText="1"/>
    </xf>
    <xf numFmtId="0" fontId="0" fillId="0" borderId="22"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42"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46"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7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30" xfId="0" applyFont="1" applyBorder="1" applyAlignment="1">
      <alignment horizontal="left" vertical="center" shrinkToFit="1"/>
    </xf>
    <xf numFmtId="0" fontId="0" fillId="0" borderId="79" xfId="0" applyBorder="1" applyAlignment="1">
      <alignment horizontal="left" vertical="center" wrapText="1"/>
    </xf>
    <xf numFmtId="0" fontId="0" fillId="0" borderId="10"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6" xfId="0" applyBorder="1" applyAlignment="1">
      <alignment horizontal="left" vertical="center" wrapText="1"/>
    </xf>
    <xf numFmtId="0" fontId="0" fillId="0" borderId="0" xfId="0"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24" xfId="0" applyBorder="1" applyAlignment="1">
      <alignment horizontal="left" vertical="center" wrapText="1"/>
    </xf>
    <xf numFmtId="0" fontId="33" fillId="24" borderId="69"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73" xfId="0" applyFont="1" applyFill="1" applyBorder="1" applyAlignment="1">
      <alignment horizontal="left" vertical="center"/>
    </xf>
    <xf numFmtId="0" fontId="33" fillId="24" borderId="51" xfId="0" applyFont="1" applyFill="1" applyBorder="1" applyAlignment="1">
      <alignment horizontal="center" vertical="center" wrapText="1" shrinkToFit="1"/>
    </xf>
    <xf numFmtId="0" fontId="33" fillId="24" borderId="37" xfId="0" applyFont="1" applyFill="1" applyBorder="1" applyAlignment="1">
      <alignment horizontal="center" vertical="center" wrapText="1" shrinkToFi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70" fillId="24" borderId="0" xfId="0" applyFont="1" applyFill="1">
      <alignment vertical="center"/>
    </xf>
    <xf numFmtId="0" fontId="26" fillId="24" borderId="0" xfId="0" applyFont="1" applyFill="1" applyAlignment="1">
      <alignment horizontal="left" vertical="center"/>
    </xf>
    <xf numFmtId="0" fontId="33" fillId="24" borderId="8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79" xfId="0" applyFont="1" applyBorder="1" applyAlignment="1">
      <alignment horizontal="left" vertical="center" wrapText="1"/>
    </xf>
    <xf numFmtId="0" fontId="12" fillId="0" borderId="10" xfId="0" applyFont="1" applyBorder="1" applyAlignment="1">
      <alignment horizontal="left" vertical="center" wrapText="1"/>
    </xf>
    <xf numFmtId="0" fontId="12" fillId="0" borderId="30" xfId="0" applyFont="1"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33" fillId="24" borderId="79"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70" fillId="24" borderId="0" xfId="0" applyFont="1" applyFill="1" applyAlignment="1">
      <alignment horizontal="left" vertical="center"/>
    </xf>
    <xf numFmtId="0" fontId="0" fillId="24" borderId="0" xfId="0" applyFill="1" applyAlignment="1">
      <alignment horizontal="left" vertical="center"/>
    </xf>
    <xf numFmtId="0" fontId="33" fillId="24" borderId="74" xfId="0" applyFont="1" applyFill="1" applyBorder="1" applyAlignment="1">
      <alignment horizontal="left" vertical="center"/>
    </xf>
    <xf numFmtId="0" fontId="33" fillId="24" borderId="8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71" fillId="24" borderId="0" xfId="0" applyFont="1" applyFill="1">
      <alignment vertical="center"/>
    </xf>
    <xf numFmtId="0" fontId="33" fillId="24" borderId="81" xfId="0" applyFont="1" applyFill="1" applyBorder="1" applyAlignment="1">
      <alignment horizontal="center" vertical="center" shrinkToFit="1"/>
    </xf>
    <xf numFmtId="0" fontId="33" fillId="24" borderId="62"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8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8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2" xfId="100" applyFont="1" applyBorder="1" applyAlignment="1" applyProtection="1">
      <alignment vertical="center" wrapText="1"/>
    </xf>
    <xf numFmtId="38" fontId="36" fillId="0" borderId="148" xfId="100" applyFont="1" applyBorder="1" applyAlignment="1" applyProtection="1">
      <alignment vertical="center" wrapText="1"/>
    </xf>
    <xf numFmtId="38" fontId="36" fillId="0" borderId="149" xfId="100" applyFont="1" applyBorder="1" applyAlignment="1" applyProtection="1">
      <alignment vertical="center" wrapText="1"/>
    </xf>
    <xf numFmtId="38" fontId="36" fillId="0" borderId="150" xfId="100" applyFont="1" applyBorder="1" applyAlignment="1" applyProtection="1">
      <alignment vertical="center" wrapText="1"/>
    </xf>
    <xf numFmtId="38" fontId="36" fillId="0" borderId="151" xfId="100" applyFont="1" applyBorder="1" applyAlignment="1" applyProtection="1">
      <alignment vertical="center" wrapText="1"/>
    </xf>
    <xf numFmtId="38" fontId="36" fillId="0" borderId="152" xfId="100" applyFont="1" applyBorder="1" applyAlignment="1" applyProtection="1">
      <alignment vertical="center" wrapText="1"/>
    </xf>
    <xf numFmtId="49" fontId="70"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81" xfId="0" applyNumberFormat="1" applyFont="1" applyFill="1" applyBorder="1" applyAlignment="1">
      <alignment horizontal="center" vertical="center" wrapText="1"/>
    </xf>
    <xf numFmtId="49" fontId="26" fillId="24" borderId="62" xfId="0" applyNumberFormat="1" applyFont="1" applyFill="1" applyBorder="1" applyAlignment="1">
      <alignment horizontal="center" vertical="center" wrapText="1"/>
    </xf>
    <xf numFmtId="2" fontId="33" fillId="0" borderId="57" xfId="101" applyNumberFormat="1" applyFont="1" applyFill="1" applyBorder="1" applyAlignment="1" applyProtection="1">
      <alignment horizontal="right" vertical="center" wrapText="1" shrinkToFit="1"/>
    </xf>
    <xf numFmtId="2" fontId="33" fillId="0" borderId="153" xfId="101" applyNumberFormat="1" applyFont="1" applyFill="1" applyBorder="1" applyAlignment="1" applyProtection="1">
      <alignment horizontal="right" vertical="center" wrapText="1" shrinkToFit="1"/>
    </xf>
    <xf numFmtId="2" fontId="33" fillId="0" borderId="85" xfId="101" applyNumberFormat="1" applyFont="1" applyFill="1" applyBorder="1" applyAlignment="1" applyProtection="1">
      <alignment horizontal="right" vertical="center" wrapText="1" shrinkToFit="1"/>
    </xf>
    <xf numFmtId="2" fontId="36" fillId="0" borderId="57"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2" fontId="36" fillId="0" borderId="156" xfId="0" applyNumberFormat="1" applyFont="1" applyBorder="1" applyAlignment="1">
      <alignment horizontal="right" vertical="center" wrapText="1"/>
    </xf>
    <xf numFmtId="2" fontId="36" fillId="0" borderId="157" xfId="0" applyNumberFormat="1" applyFont="1" applyBorder="1" applyAlignment="1">
      <alignment horizontal="right" vertical="center" wrapText="1"/>
    </xf>
    <xf numFmtId="2" fontId="36" fillId="0" borderId="158" xfId="0" applyNumberFormat="1" applyFont="1" applyBorder="1" applyAlignment="1">
      <alignment horizontal="right" vertical="center" wrapText="1"/>
    </xf>
    <xf numFmtId="2" fontId="36" fillId="0" borderId="159"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33" xfId="0" applyFont="1" applyBorder="1" applyAlignment="1">
      <alignment horizontal="center" vertical="center" wrapText="1"/>
    </xf>
    <xf numFmtId="0" fontId="33" fillId="0" borderId="160" xfId="0" applyFont="1" applyBorder="1" applyAlignment="1">
      <alignment horizontal="center" vertical="center" wrapText="1"/>
    </xf>
    <xf numFmtId="179" fontId="33" fillId="0" borderId="133" xfId="101" applyNumberFormat="1" applyFont="1" applyFill="1" applyBorder="1" applyAlignment="1" applyProtection="1">
      <alignment horizontal="center" vertical="center" shrinkToFit="1"/>
      <protection locked="0"/>
    </xf>
    <xf numFmtId="179" fontId="33" fillId="0" borderId="39" xfId="101" applyNumberFormat="1" applyFont="1" applyFill="1" applyBorder="1" applyAlignment="1" applyProtection="1">
      <alignment horizontal="center" vertical="center" shrinkToFit="1"/>
      <protection locked="0"/>
    </xf>
    <xf numFmtId="179" fontId="33" fillId="0" borderId="160" xfId="101" applyNumberFormat="1" applyFont="1" applyFill="1" applyBorder="1" applyAlignment="1" applyProtection="1">
      <alignment horizontal="center" vertical="center" shrinkToFit="1"/>
      <protection locked="0"/>
    </xf>
    <xf numFmtId="0" fontId="33" fillId="0" borderId="54" xfId="0" applyFont="1" applyBorder="1" applyAlignment="1">
      <alignment horizontal="center" vertical="center" wrapText="1"/>
    </xf>
    <xf numFmtId="0" fontId="33" fillId="0" borderId="56" xfId="0" applyFont="1" applyBorder="1" applyAlignment="1">
      <alignment horizontal="center" vertical="center" wrapText="1"/>
    </xf>
    <xf numFmtId="179" fontId="33" fillId="0" borderId="57" xfId="101" applyNumberFormat="1" applyFont="1" applyFill="1" applyBorder="1" applyAlignment="1" applyProtection="1">
      <alignment horizontal="center" vertical="center" shrinkToFit="1"/>
    </xf>
    <xf numFmtId="179" fontId="33" fillId="0" borderId="153" xfId="101" applyNumberFormat="1" applyFont="1" applyFill="1" applyBorder="1" applyAlignment="1" applyProtection="1">
      <alignment horizontal="center" vertical="center" shrinkToFit="1"/>
    </xf>
    <xf numFmtId="179" fontId="33" fillId="0" borderId="85"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72" fillId="24" borderId="0" xfId="0" applyFont="1" applyFill="1" applyAlignment="1">
      <alignment horizontal="center" vertical="center" shrinkToFit="1"/>
    </xf>
    <xf numFmtId="0" fontId="33" fillId="24" borderId="51"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28" fillId="30" borderId="82" xfId="0" applyFont="1" applyFill="1" applyBorder="1" applyAlignment="1" applyProtection="1">
      <alignment horizontal="center" vertical="center" shrinkToFit="1"/>
      <protection locked="0"/>
    </xf>
    <xf numFmtId="0" fontId="28" fillId="30" borderId="17" xfId="0" applyFont="1" applyFill="1" applyBorder="1" applyAlignment="1" applyProtection="1">
      <alignment horizontal="center" vertical="center" shrinkToFit="1"/>
      <protection locked="0"/>
    </xf>
    <xf numFmtId="0" fontId="28" fillId="30" borderId="32"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79" xfId="0" applyFont="1" applyFill="1" applyBorder="1" applyAlignment="1">
      <alignment horizontal="center" vertical="center" wrapText="1"/>
    </xf>
    <xf numFmtId="0" fontId="33" fillId="24" borderId="30" xfId="0" applyFont="1" applyFill="1" applyBorder="1" applyAlignment="1">
      <alignment horizontal="center" vertical="center"/>
    </xf>
    <xf numFmtId="179" fontId="33" fillId="24" borderId="82" xfId="101" applyNumberFormat="1" applyFont="1" applyFill="1" applyBorder="1" applyAlignment="1" applyProtection="1">
      <alignment horizontal="center" vertical="center" shrinkToFit="1"/>
    </xf>
    <xf numFmtId="179" fontId="33" fillId="24" borderId="17" xfId="101" applyNumberFormat="1" applyFont="1" applyFill="1" applyBorder="1" applyAlignment="1" applyProtection="1">
      <alignment horizontal="center" vertical="center" shrinkToFit="1"/>
    </xf>
    <xf numFmtId="179" fontId="33" fillId="24" borderId="32" xfId="101" applyNumberFormat="1" applyFont="1" applyFill="1" applyBorder="1" applyAlignment="1" applyProtection="1">
      <alignment horizontal="center" vertical="center" shrinkToFit="1"/>
    </xf>
    <xf numFmtId="0" fontId="33" fillId="24" borderId="81" xfId="0" applyFont="1" applyFill="1" applyBorder="1" applyAlignment="1">
      <alignment horizontal="center" vertical="center" wrapText="1"/>
    </xf>
    <xf numFmtId="0" fontId="33" fillId="24" borderId="21" xfId="0" applyFont="1" applyFill="1" applyBorder="1" applyAlignment="1">
      <alignment horizontal="center" vertical="center"/>
    </xf>
    <xf numFmtId="0" fontId="26" fillId="24" borderId="81" xfId="0" applyFont="1" applyFill="1" applyBorder="1" applyAlignment="1">
      <alignment horizontal="center" vertical="center"/>
    </xf>
    <xf numFmtId="0" fontId="26" fillId="24" borderId="62" xfId="0" applyFont="1" applyFill="1" applyBorder="1" applyAlignment="1">
      <alignment horizontal="center" vertical="center"/>
    </xf>
    <xf numFmtId="0" fontId="26" fillId="24" borderId="21" xfId="0" applyFont="1" applyFill="1" applyBorder="1" applyAlignment="1">
      <alignment horizontal="center" vertical="center"/>
    </xf>
    <xf numFmtId="0" fontId="73" fillId="24" borderId="0" xfId="0" applyFont="1" applyFill="1">
      <alignment vertical="center"/>
    </xf>
    <xf numFmtId="0" fontId="33" fillId="24" borderId="46" xfId="0" applyFont="1" applyFill="1" applyBorder="1" applyAlignment="1">
      <alignment horizontal="center" vertical="center"/>
    </xf>
    <xf numFmtId="0" fontId="33" fillId="24" borderId="24" xfId="0" applyFont="1" applyFill="1" applyBorder="1" applyAlignment="1">
      <alignment horizontal="center" vertical="center"/>
    </xf>
    <xf numFmtId="0" fontId="26" fillId="0" borderId="4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24" borderId="46" xfId="0" applyFont="1" applyFill="1" applyBorder="1" applyAlignment="1">
      <alignment horizontal="center" vertical="center"/>
    </xf>
    <xf numFmtId="0" fontId="26" fillId="24" borderId="24" xfId="0" applyFont="1" applyFill="1" applyBorder="1" applyAlignment="1">
      <alignment horizontal="center" vertical="center"/>
    </xf>
    <xf numFmtId="0" fontId="33" fillId="24" borderId="51" xfId="0" applyFont="1" applyFill="1" applyBorder="1" applyAlignment="1">
      <alignment horizontal="center" vertical="center"/>
    </xf>
    <xf numFmtId="0" fontId="33" fillId="24" borderId="26" xfId="0" applyFont="1" applyFill="1" applyBorder="1" applyAlignment="1">
      <alignment horizontal="center" vertical="center"/>
    </xf>
    <xf numFmtId="0" fontId="26" fillId="24" borderId="51" xfId="0" applyFont="1" applyFill="1" applyBorder="1" applyAlignment="1">
      <alignment horizontal="center" vertical="center"/>
    </xf>
    <xf numFmtId="0" fontId="26" fillId="24" borderId="37" xfId="0" applyFont="1" applyFill="1" applyBorder="1" applyAlignment="1">
      <alignment horizontal="center" vertical="center"/>
    </xf>
    <xf numFmtId="0" fontId="26" fillId="24" borderId="26" xfId="0" applyFont="1" applyFill="1" applyBorder="1" applyAlignment="1">
      <alignment horizontal="center" vertical="center"/>
    </xf>
    <xf numFmtId="0" fontId="74" fillId="24" borderId="0" xfId="0" applyFont="1" applyFill="1">
      <alignment vertical="center"/>
    </xf>
    <xf numFmtId="0" fontId="36" fillId="24" borderId="0" xfId="0" applyFont="1" applyFill="1" applyAlignment="1">
      <alignment vertical="center" wrapText="1"/>
    </xf>
    <xf numFmtId="0" fontId="72" fillId="24" borderId="0" xfId="0" applyFont="1" applyFill="1">
      <alignment vertical="center"/>
    </xf>
    <xf numFmtId="0" fontId="33" fillId="24" borderId="21" xfId="0" applyFont="1" applyFill="1" applyBorder="1" applyAlignment="1">
      <alignment horizontal="center" vertical="center" wrapText="1"/>
    </xf>
    <xf numFmtId="178" fontId="33" fillId="24" borderId="82"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2" xfId="0" applyNumberFormat="1" applyFont="1" applyFill="1" applyBorder="1" applyAlignment="1">
      <alignment horizontal="center" vertical="center"/>
    </xf>
    <xf numFmtId="0" fontId="36" fillId="24" borderId="0" xfId="0" applyFont="1" applyFill="1" applyAlignment="1">
      <alignment horizontal="left" vertical="center"/>
    </xf>
    <xf numFmtId="0" fontId="75" fillId="24" borderId="18" xfId="0" applyFont="1" applyFill="1" applyBorder="1" applyAlignment="1">
      <alignment horizontal="left" vertical="center" wrapText="1"/>
    </xf>
    <xf numFmtId="0" fontId="76" fillId="28" borderId="69" xfId="0" applyFont="1" applyFill="1" applyBorder="1" applyAlignment="1">
      <alignment horizontal="center" vertical="center"/>
    </xf>
    <xf numFmtId="0" fontId="33" fillId="24" borderId="134" xfId="0" applyFont="1" applyFill="1" applyBorder="1" applyAlignment="1">
      <alignment horizontal="center" vertical="center" wrapText="1"/>
    </xf>
    <xf numFmtId="0" fontId="36" fillId="0" borderId="136" xfId="0" applyFont="1" applyBorder="1" applyAlignment="1">
      <alignment horizontal="center" vertical="center" wrapText="1"/>
    </xf>
    <xf numFmtId="178" fontId="33" fillId="24" borderId="133" xfId="0" applyNumberFormat="1" applyFont="1" applyFill="1" applyBorder="1" applyAlignment="1">
      <alignment horizontal="center" vertical="center"/>
    </xf>
    <xf numFmtId="178" fontId="33" fillId="24" borderId="39" xfId="0" applyNumberFormat="1" applyFont="1" applyFill="1" applyBorder="1" applyAlignment="1">
      <alignment horizontal="center" vertical="center"/>
    </xf>
    <xf numFmtId="178" fontId="33" fillId="24" borderId="160" xfId="0" applyNumberFormat="1" applyFont="1" applyFill="1" applyBorder="1" applyAlignment="1">
      <alignment horizontal="center" vertical="center"/>
    </xf>
    <xf numFmtId="0" fontId="77" fillId="24" borderId="0" xfId="0" applyFont="1" applyFill="1">
      <alignment vertical="center"/>
    </xf>
    <xf numFmtId="0" fontId="32" fillId="24" borderId="0" xfId="0" applyFont="1" applyFill="1" applyAlignment="1">
      <alignment horizontal="left" vertical="center" wrapText="1"/>
    </xf>
    <xf numFmtId="0" fontId="75" fillId="24" borderId="20" xfId="0" applyFont="1" applyFill="1" applyBorder="1" applyAlignment="1">
      <alignment horizontal="left" vertical="center" wrapText="1"/>
    </xf>
    <xf numFmtId="0" fontId="76" fillId="28" borderId="74" xfId="0" applyFont="1" applyFill="1" applyBorder="1" applyAlignment="1">
      <alignment horizontal="center" vertical="center"/>
    </xf>
    <xf numFmtId="0" fontId="33" fillId="24" borderId="161" xfId="0" applyFont="1" applyFill="1" applyBorder="1" applyAlignment="1">
      <alignment horizontal="center" vertical="center" wrapText="1"/>
    </xf>
    <xf numFmtId="0" fontId="36" fillId="0" borderId="30" xfId="0" applyFont="1" applyBorder="1" applyAlignment="1">
      <alignment horizontal="center" vertical="center" wrapText="1"/>
    </xf>
    <xf numFmtId="178" fontId="26" fillId="0" borderId="82"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2"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6" fillId="28" borderId="69" xfId="0" applyFont="1" applyFill="1" applyBorder="1" applyAlignment="1">
      <alignment horizontal="center" vertical="center" shrinkToFit="1"/>
    </xf>
    <xf numFmtId="0" fontId="33" fillId="24" borderId="113" xfId="0" applyFont="1" applyFill="1" applyBorder="1" applyAlignment="1">
      <alignment horizontal="center" vertical="center" wrapText="1"/>
    </xf>
    <xf numFmtId="178" fontId="33" fillId="24" borderId="0" xfId="0" applyNumberFormat="1" applyFont="1" applyFill="1">
      <alignment vertical="center"/>
    </xf>
    <xf numFmtId="0" fontId="76" fillId="28" borderId="74" xfId="0" applyFont="1" applyFill="1" applyBorder="1" applyAlignment="1">
      <alignment horizontal="center" vertical="center" shrinkToFit="1"/>
    </xf>
    <xf numFmtId="0" fontId="36" fillId="0" borderId="48" xfId="0" applyFont="1" applyBorder="1" applyAlignment="1">
      <alignment horizontal="center" vertical="center" wrapText="1"/>
    </xf>
    <xf numFmtId="178" fontId="26" fillId="30" borderId="82" xfId="0" applyNumberFormat="1" applyFont="1" applyFill="1" applyBorder="1" applyAlignment="1" applyProtection="1">
      <alignment horizontal="center" vertical="center" shrinkToFit="1"/>
      <protection locked="0"/>
    </xf>
    <xf numFmtId="178" fontId="26" fillId="30" borderId="17" xfId="0" applyNumberFormat="1" applyFont="1" applyFill="1" applyBorder="1" applyAlignment="1" applyProtection="1">
      <alignment horizontal="center" vertical="center" shrinkToFit="1"/>
      <protection locked="0"/>
    </xf>
    <xf numFmtId="178" fontId="26" fillId="30" borderId="32" xfId="0" applyNumberFormat="1" applyFont="1" applyFill="1" applyBorder="1" applyAlignment="1" applyProtection="1">
      <alignment horizontal="center" vertical="center" shrinkToFit="1"/>
      <protection locked="0"/>
    </xf>
    <xf numFmtId="0" fontId="78" fillId="24" borderId="0" xfId="0" applyFont="1" applyFill="1" applyAlignment="1">
      <alignment horizontal="center" vertical="center" wrapText="1"/>
    </xf>
    <xf numFmtId="0" fontId="76" fillId="28" borderId="38" xfId="0" applyFont="1" applyFill="1" applyBorder="1" applyAlignment="1">
      <alignment horizontal="center" vertical="center" shrinkToFit="1"/>
    </xf>
    <xf numFmtId="0" fontId="27" fillId="24" borderId="38" xfId="0" applyFont="1" applyFill="1" applyBorder="1" applyAlignment="1">
      <alignment horizontal="center" vertical="center"/>
    </xf>
    <xf numFmtId="0" fontId="71" fillId="24" borderId="0" xfId="0" applyFont="1" applyFill="1" applyAlignment="1">
      <alignment vertical="center" wrapText="1"/>
    </xf>
    <xf numFmtId="0" fontId="75" fillId="24" borderId="33" xfId="0" applyFont="1" applyFill="1" applyBorder="1" applyAlignment="1">
      <alignment horizontal="left" vertical="center" wrapText="1"/>
    </xf>
    <xf numFmtId="0" fontId="36" fillId="0" borderId="50" xfId="0" applyFont="1" applyBorder="1" applyAlignment="1">
      <alignment horizontal="center" vertical="center" wrapText="1"/>
    </xf>
    <xf numFmtId="0" fontId="36" fillId="24" borderId="0" xfId="0" applyFont="1" applyFill="1" applyAlignment="1">
      <alignment horizontal="right" vertical="center"/>
    </xf>
    <xf numFmtId="0" fontId="70" fillId="24" borderId="0" xfId="0" applyFont="1" applyFill="1" applyAlignment="1">
      <alignment horizontal="center" vertical="center" wrapText="1"/>
    </xf>
    <xf numFmtId="183" fontId="36" fillId="24" borderId="68" xfId="0" applyNumberFormat="1" applyFont="1" applyFill="1" applyBorder="1">
      <alignment vertical="center"/>
    </xf>
    <xf numFmtId="183" fontId="36" fillId="24" borderId="45" xfId="0" applyNumberFormat="1" applyFont="1" applyFill="1" applyBorder="1">
      <alignment vertical="center"/>
    </xf>
    <xf numFmtId="0" fontId="76" fillId="28" borderId="68" xfId="0" applyFont="1" applyFill="1" applyBorder="1" applyAlignment="1">
      <alignment horizontal="center" vertical="center"/>
    </xf>
    <xf numFmtId="178" fontId="33" fillId="0" borderId="82"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2" xfId="0" applyNumberFormat="1" applyFont="1" applyBorder="1" applyAlignment="1" applyProtection="1">
      <alignment horizontal="center" vertical="center" shrinkToFit="1"/>
      <protection locked="0"/>
    </xf>
    <xf numFmtId="0" fontId="79"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6" fillId="28" borderId="38" xfId="0" applyFont="1" applyFill="1" applyBorder="1" applyAlignment="1">
      <alignment horizontal="center" vertical="center" wrapText="1"/>
    </xf>
    <xf numFmtId="0" fontId="36" fillId="0" borderId="58" xfId="0" applyFont="1" applyBorder="1" applyAlignment="1">
      <alignment horizontal="center" vertical="center" wrapText="1"/>
    </xf>
    <xf numFmtId="0" fontId="36" fillId="24" borderId="85" xfId="0" applyFont="1" applyFill="1" applyBorder="1" applyAlignment="1">
      <alignment horizontal="center" vertical="center" wrapText="1"/>
    </xf>
    <xf numFmtId="178" fontId="26" fillId="0" borderId="57" xfId="0" applyNumberFormat="1" applyFont="1" applyBorder="1" applyAlignment="1" applyProtection="1">
      <alignment horizontal="center" vertical="center" wrapText="1" shrinkToFit="1"/>
      <protection locked="0"/>
    </xf>
    <xf numFmtId="178" fontId="26" fillId="0" borderId="153" xfId="0" applyNumberFormat="1" applyFont="1" applyBorder="1" applyAlignment="1" applyProtection="1">
      <alignment horizontal="center" vertical="center" wrapText="1" shrinkToFit="1"/>
      <protection locked="0"/>
    </xf>
    <xf numFmtId="178" fontId="26" fillId="0" borderId="85" xfId="0" applyNumberFormat="1" applyFont="1" applyBorder="1" applyAlignment="1" applyProtection="1">
      <alignment horizontal="center" vertical="center" wrapText="1" shrinkToFit="1"/>
      <protection locked="0"/>
    </xf>
    <xf numFmtId="0" fontId="79" fillId="24" borderId="0" xfId="0" applyFont="1" applyFill="1" applyAlignment="1">
      <alignment horizontal="center" vertical="center" wrapText="1"/>
    </xf>
    <xf numFmtId="0" fontId="32" fillId="24" borderId="38" xfId="0" applyFont="1" applyFill="1" applyBorder="1" applyAlignment="1">
      <alignment horizontal="left" vertical="center" wrapText="1"/>
    </xf>
    <xf numFmtId="0" fontId="36" fillId="0" borderId="68" xfId="0" applyFont="1" applyBorder="1" applyAlignment="1">
      <alignment horizontal="center" vertical="center" wrapText="1"/>
    </xf>
    <xf numFmtId="0" fontId="36" fillId="0" borderId="64" xfId="0" applyFont="1" applyBorder="1" applyAlignment="1">
      <alignment horizontal="center" vertical="center" wrapText="1"/>
    </xf>
    <xf numFmtId="0" fontId="0" fillId="0" borderId="63" xfId="0" applyBorder="1" applyAlignment="1">
      <alignment vertical="center" wrapText="1"/>
    </xf>
    <xf numFmtId="0" fontId="0" fillId="0" borderId="162" xfId="0" applyBorder="1" applyAlignment="1">
      <alignment horizontal="left" vertical="center" wrapText="1"/>
    </xf>
    <xf numFmtId="0" fontId="0" fillId="0" borderId="43" xfId="0" applyBorder="1" applyAlignment="1">
      <alignment horizontal="left" vertical="center" wrapText="1"/>
    </xf>
    <xf numFmtId="0" fontId="0" fillId="0" borderId="45" xfId="0" applyBorder="1" applyAlignment="1">
      <alignment vertical="center" wrapText="1"/>
    </xf>
    <xf numFmtId="0" fontId="0" fillId="0" borderId="163" xfId="0" applyBorder="1" applyAlignment="1">
      <alignment horizontal="left" vertical="center" wrapText="1"/>
    </xf>
    <xf numFmtId="0" fontId="71" fillId="0" borderId="0" xfId="0" applyFont="1" applyAlignment="1">
      <alignment vertical="center" wrapText="1"/>
    </xf>
    <xf numFmtId="0" fontId="32" fillId="0" borderId="0" xfId="0" applyFont="1" applyAlignment="1">
      <alignment horizontal="center" vertical="center" wrapText="1"/>
    </xf>
    <xf numFmtId="0" fontId="80" fillId="0" borderId="41" xfId="0" applyFont="1" applyBorder="1" applyAlignment="1">
      <alignment horizontal="center" vertical="center" wrapText="1"/>
    </xf>
    <xf numFmtId="0" fontId="24" fillId="0" borderId="41" xfId="0" applyFont="1" applyBorder="1" applyAlignment="1">
      <alignment horizontal="left" vertical="top" wrapText="1"/>
    </xf>
    <xf numFmtId="0" fontId="40" fillId="0" borderId="0" xfId="0" applyFont="1" applyAlignment="1">
      <alignment horizontal="center" vertical="center"/>
    </xf>
    <xf numFmtId="0" fontId="40" fillId="0" borderId="164" xfId="0" applyFont="1" applyBorder="1" applyAlignment="1">
      <alignment horizontal="center" vertical="center" wrapText="1"/>
    </xf>
    <xf numFmtId="0" fontId="40" fillId="0" borderId="165" xfId="0" applyFont="1" applyBorder="1" applyAlignment="1">
      <alignment horizontal="center" vertical="center" wrapText="1"/>
    </xf>
    <xf numFmtId="0" fontId="40" fillId="24" borderId="165" xfId="0" applyFont="1" applyFill="1" applyBorder="1" applyAlignment="1">
      <alignment vertical="center" wrapText="1"/>
    </xf>
    <xf numFmtId="0" fontId="73" fillId="0" borderId="0" xfId="0" applyFont="1" applyAlignment="1">
      <alignment horizontal="left" vertical="center" wrapText="1"/>
    </xf>
    <xf numFmtId="0" fontId="40" fillId="0" borderId="80" xfId="0" applyFont="1" applyBorder="1" applyAlignment="1">
      <alignment vertical="center" wrapText="1"/>
    </xf>
    <xf numFmtId="0" fontId="40" fillId="0" borderId="126" xfId="0" applyFont="1" applyBorder="1" applyAlignment="1">
      <alignment horizontal="center" vertical="center" wrapText="1"/>
    </xf>
    <xf numFmtId="0" fontId="40" fillId="0" borderId="127" xfId="0" applyFont="1" applyBorder="1" applyAlignment="1">
      <alignment horizontal="center" vertical="center" wrapText="1"/>
    </xf>
    <xf numFmtId="0" fontId="40" fillId="0" borderId="128" xfId="0" applyFont="1" applyBorder="1" applyAlignment="1">
      <alignment horizontal="center" vertical="center" wrapText="1"/>
    </xf>
    <xf numFmtId="0" fontId="40" fillId="0" borderId="166" xfId="0" applyFont="1" applyBorder="1" applyAlignment="1">
      <alignment horizontal="center" vertical="center" wrapText="1"/>
    </xf>
    <xf numFmtId="0" fontId="73" fillId="0" borderId="129" xfId="0" applyFont="1" applyBorder="1" applyAlignment="1">
      <alignment horizontal="left" vertical="center" wrapText="1"/>
    </xf>
    <xf numFmtId="0" fontId="40" fillId="0" borderId="132" xfId="0" applyFont="1" applyBorder="1" applyAlignment="1">
      <alignment vertical="center" wrapText="1"/>
    </xf>
    <xf numFmtId="0" fontId="40" fillId="0" borderId="132" xfId="0" applyFont="1" applyBorder="1" applyAlignment="1">
      <alignment horizontal="center" vertical="center"/>
    </xf>
    <xf numFmtId="0" fontId="40" fillId="0" borderId="0" xfId="0" applyFont="1">
      <alignment vertical="center"/>
    </xf>
    <xf numFmtId="0" fontId="73" fillId="31" borderId="0" xfId="0" applyFont="1" applyFill="1" applyAlignment="1">
      <alignment vertical="center" wrapText="1"/>
    </xf>
    <xf numFmtId="0" fontId="81" fillId="31" borderId="0" xfId="0" applyFont="1" applyFill="1" applyAlignment="1">
      <alignment vertical="center" wrapText="1"/>
    </xf>
    <xf numFmtId="0" fontId="40" fillId="31" borderId="0" xfId="0" applyFont="1" applyFill="1" applyAlignment="1">
      <alignment horizontal="center" vertical="center"/>
    </xf>
    <xf numFmtId="0" fontId="68" fillId="31" borderId="0" xfId="0" applyFont="1" applyFill="1" applyAlignment="1">
      <alignment horizontal="center" vertical="center"/>
    </xf>
    <xf numFmtId="0" fontId="40" fillId="0" borderId="125" xfId="0" applyFont="1" applyBorder="1" applyAlignment="1">
      <alignment vertical="center" wrapText="1"/>
    </xf>
    <xf numFmtId="0" fontId="40" fillId="0" borderId="80" xfId="0" applyFont="1" applyBorder="1" applyAlignment="1">
      <alignment horizontal="center" vertical="center" wrapText="1"/>
    </xf>
    <xf numFmtId="0" fontId="72" fillId="0" borderId="80" xfId="0" applyFont="1" applyBorder="1" applyAlignment="1">
      <alignment horizontal="center" vertical="center" wrapText="1"/>
    </xf>
    <xf numFmtId="0" fontId="68" fillId="24" borderId="0" xfId="0" applyFont="1" applyFill="1">
      <alignment vertical="center"/>
    </xf>
    <xf numFmtId="0" fontId="68" fillId="24" borderId="0" xfId="0" applyFont="1" applyFill="1" applyAlignment="1">
      <alignment vertical="center" wrapText="1"/>
    </xf>
    <xf numFmtId="184" fontId="0" fillId="0" borderId="0" xfId="0" applyNumberFormat="1">
      <alignment vertical="center"/>
    </xf>
    <xf numFmtId="0" fontId="82" fillId="0" borderId="0" xfId="0" applyFont="1" applyAlignment="1">
      <alignment horizontal="center" vertical="center" wrapText="1"/>
    </xf>
    <xf numFmtId="0" fontId="83" fillId="0" borderId="0" xfId="71" applyFont="1">
      <alignment vertical="center"/>
    </xf>
    <xf numFmtId="0" fontId="84" fillId="0" borderId="0" xfId="71" applyFont="1">
      <alignment vertical="center"/>
    </xf>
    <xf numFmtId="0" fontId="85" fillId="24" borderId="0" xfId="71" applyFont="1" applyFill="1">
      <alignment vertical="center"/>
    </xf>
    <xf numFmtId="0" fontId="85" fillId="0" borderId="0" xfId="71" applyFont="1">
      <alignment vertical="center"/>
    </xf>
    <xf numFmtId="0" fontId="86" fillId="24" borderId="0" xfId="0" applyFont="1" applyFill="1">
      <alignment vertical="center"/>
    </xf>
    <xf numFmtId="0" fontId="87" fillId="24" borderId="0" xfId="0" applyFont="1" applyFill="1">
      <alignment vertical="center"/>
    </xf>
    <xf numFmtId="0" fontId="88" fillId="24" borderId="0" xfId="71" applyFont="1" applyFill="1">
      <alignment vertical="center"/>
    </xf>
    <xf numFmtId="0" fontId="87" fillId="24" borderId="10" xfId="71" applyFont="1" applyFill="1" applyBorder="1" applyAlignment="1">
      <alignment horizontal="center" vertical="center"/>
    </xf>
    <xf numFmtId="0" fontId="87" fillId="24" borderId="10" xfId="71" applyFont="1" applyFill="1" applyBorder="1" applyAlignment="1">
      <alignment horizontal="center" vertical="center" textRotation="255"/>
    </xf>
    <xf numFmtId="0" fontId="89" fillId="24" borderId="13" xfId="71" applyFont="1" applyFill="1" applyBorder="1" applyAlignment="1">
      <alignment horizontal="left" vertical="center" wrapText="1"/>
    </xf>
    <xf numFmtId="0" fontId="89" fillId="24" borderId="0" xfId="71" applyFont="1" applyFill="1" applyAlignment="1">
      <alignment horizontal="left" vertical="center" wrapText="1"/>
    </xf>
    <xf numFmtId="0" fontId="89" fillId="24" borderId="0" xfId="71" applyFont="1" applyFill="1">
      <alignment vertical="center"/>
    </xf>
    <xf numFmtId="0" fontId="89" fillId="24" borderId="18" xfId="71" applyFont="1" applyFill="1" applyBorder="1" applyAlignment="1">
      <alignment horizontal="left" vertical="center" wrapText="1"/>
    </xf>
    <xf numFmtId="0" fontId="90" fillId="24" borderId="0" xfId="71" applyFont="1" applyFill="1">
      <alignment vertical="center"/>
    </xf>
    <xf numFmtId="0" fontId="88" fillId="24" borderId="0" xfId="71" applyFont="1" applyFill="1" applyAlignment="1">
      <alignment vertical="top"/>
    </xf>
    <xf numFmtId="0" fontId="89" fillId="24" borderId="18" xfId="71" applyFont="1" applyFill="1" applyBorder="1" applyAlignment="1">
      <alignment horizontal="center" vertical="center"/>
    </xf>
    <xf numFmtId="0" fontId="89" fillId="24" borderId="18" xfId="71" applyFont="1" applyFill="1" applyBorder="1" applyAlignment="1">
      <alignment horizontal="center" vertical="center" wrapText="1"/>
    </xf>
    <xf numFmtId="0" fontId="83" fillId="24" borderId="0" xfId="71" applyFont="1" applyFill="1">
      <alignment vertical="center"/>
    </xf>
    <xf numFmtId="0" fontId="89" fillId="24" borderId="0" xfId="71" applyFont="1" applyFill="1" applyAlignment="1">
      <alignment horizontal="left" vertical="top" wrapText="1"/>
    </xf>
    <xf numFmtId="0" fontId="91" fillId="24" borderId="0" xfId="71" applyFont="1" applyFill="1">
      <alignment vertical="center"/>
    </xf>
    <xf numFmtId="0" fontId="91" fillId="0" borderId="0" xfId="71" applyFont="1">
      <alignment vertical="center"/>
    </xf>
    <xf numFmtId="0" fontId="91" fillId="24" borderId="0" xfId="0" applyFont="1" applyFill="1" applyAlignment="1">
      <alignment horizontal="left" vertical="center" wrapText="1"/>
    </xf>
    <xf numFmtId="0" fontId="85" fillId="24" borderId="18" xfId="0" applyFont="1" applyFill="1" applyBorder="1" applyAlignment="1">
      <alignment horizontal="left" vertical="center"/>
    </xf>
    <xf numFmtId="0" fontId="85" fillId="24" borderId="10" xfId="0" applyFont="1" applyFill="1" applyBorder="1" applyAlignment="1">
      <alignment horizontal="center" vertical="center"/>
    </xf>
    <xf numFmtId="0" fontId="85" fillId="24" borderId="0" xfId="0" applyFont="1" applyFill="1" applyAlignment="1">
      <alignment horizontal="center" vertical="center"/>
    </xf>
    <xf numFmtId="0" fontId="85" fillId="24" borderId="11" xfId="0" applyFont="1" applyFill="1" applyBorder="1" applyAlignment="1">
      <alignment horizontal="center" vertical="center"/>
    </xf>
    <xf numFmtId="0" fontId="85" fillId="24" borderId="62" xfId="0" applyFont="1" applyFill="1" applyBorder="1" applyAlignment="1">
      <alignment horizontal="center" vertical="center"/>
    </xf>
    <xf numFmtId="0" fontId="85" fillId="24" borderId="12" xfId="0" applyFont="1" applyFill="1" applyBorder="1" applyAlignment="1">
      <alignment horizontal="center" vertical="center"/>
    </xf>
    <xf numFmtId="0" fontId="92" fillId="24" borderId="0" xfId="71" applyFont="1" applyFill="1">
      <alignment vertical="center"/>
    </xf>
    <xf numFmtId="0" fontId="87" fillId="24" borderId="10" xfId="71" applyFont="1" applyFill="1" applyBorder="1" applyAlignment="1">
      <alignment horizontal="center" vertical="center" shrinkToFit="1"/>
    </xf>
    <xf numFmtId="0" fontId="87" fillId="24" borderId="10" xfId="71" applyFont="1" applyFill="1" applyBorder="1" applyAlignment="1">
      <alignment horizontal="center" vertical="center" wrapText="1"/>
    </xf>
    <xf numFmtId="0" fontId="89" fillId="24" borderId="20" xfId="71" applyFont="1" applyFill="1" applyBorder="1" applyAlignment="1">
      <alignment horizontal="left" vertical="center" wrapText="1"/>
    </xf>
    <xf numFmtId="0" fontId="89" fillId="24" borderId="19" xfId="71" applyFont="1" applyFill="1" applyBorder="1" applyAlignment="1">
      <alignment horizontal="center" vertical="center"/>
    </xf>
    <xf numFmtId="0" fontId="85" fillId="24" borderId="20" xfId="0" applyFont="1" applyFill="1" applyBorder="1" applyAlignment="1">
      <alignment horizontal="left" vertical="center"/>
    </xf>
    <xf numFmtId="0" fontId="85" fillId="24" borderId="18" xfId="0" applyFont="1" applyFill="1" applyBorder="1" applyAlignment="1">
      <alignment horizontal="left" vertical="center" wrapText="1"/>
    </xf>
    <xf numFmtId="0" fontId="85" fillId="24" borderId="11" xfId="0" applyFont="1" applyFill="1" applyBorder="1" applyAlignment="1">
      <alignment horizontal="center" vertical="center" wrapText="1"/>
    </xf>
    <xf numFmtId="0" fontId="85" fillId="24" borderId="12" xfId="0" applyFont="1" applyFill="1" applyBorder="1" applyAlignment="1">
      <alignment horizontal="center" vertical="center" wrapText="1"/>
    </xf>
    <xf numFmtId="0" fontId="85" fillId="24" borderId="62" xfId="0" applyFont="1" applyFill="1" applyBorder="1" applyAlignment="1">
      <alignment horizontal="center" vertical="center" wrapText="1"/>
    </xf>
    <xf numFmtId="0" fontId="85" fillId="24" borderId="10" xfId="0" applyFont="1" applyFill="1" applyBorder="1" applyAlignment="1">
      <alignment horizontal="left" vertical="center"/>
    </xf>
    <xf numFmtId="0" fontId="87" fillId="24" borderId="10" xfId="71" applyFont="1" applyFill="1" applyBorder="1" applyAlignment="1">
      <alignment vertical="center" wrapText="1"/>
    </xf>
    <xf numFmtId="0" fontId="83" fillId="24" borderId="0" xfId="71" applyFont="1" applyFill="1" applyAlignment="1">
      <alignment vertical="top"/>
    </xf>
    <xf numFmtId="0" fontId="89" fillId="24" borderId="10" xfId="71" applyFont="1" applyFill="1" applyBorder="1" applyAlignment="1">
      <alignment horizontal="center" vertical="center" shrinkToFit="1"/>
    </xf>
    <xf numFmtId="0" fontId="89" fillId="24" borderId="10" xfId="71" applyFont="1" applyFill="1" applyBorder="1" applyAlignment="1">
      <alignment vertical="center" wrapText="1"/>
    </xf>
    <xf numFmtId="0" fontId="85" fillId="24" borderId="0" xfId="0" applyFont="1" applyFill="1" applyAlignment="1">
      <alignment vertical="center" wrapText="1"/>
    </xf>
    <xf numFmtId="0" fontId="85" fillId="24" borderId="20" xfId="0" applyFont="1" applyFill="1" applyBorder="1" applyAlignment="1">
      <alignment horizontal="left" vertical="center" wrapText="1"/>
    </xf>
    <xf numFmtId="0" fontId="87" fillId="24" borderId="18" xfId="71" applyFont="1" applyFill="1" applyBorder="1" applyAlignment="1">
      <alignment horizontal="center" vertical="center" shrinkToFit="1"/>
    </xf>
    <xf numFmtId="0" fontId="87" fillId="24" borderId="18" xfId="71" applyFont="1" applyFill="1" applyBorder="1" applyAlignment="1">
      <alignment horizontal="left" vertical="center" wrapText="1"/>
    </xf>
    <xf numFmtId="0" fontId="89" fillId="24" borderId="10" xfId="71" applyFont="1" applyFill="1" applyBorder="1" applyAlignment="1">
      <alignment horizontal="center" vertical="center" wrapText="1" shrinkToFit="1"/>
    </xf>
    <xf numFmtId="0" fontId="87" fillId="24" borderId="19" xfId="71" applyFont="1" applyFill="1" applyBorder="1" applyAlignment="1">
      <alignment horizontal="center" vertical="center" shrinkToFit="1"/>
    </xf>
    <xf numFmtId="0" fontId="87" fillId="24" borderId="19" xfId="71" applyFont="1" applyFill="1" applyBorder="1" applyAlignment="1">
      <alignment horizontal="left" vertical="center" wrapText="1"/>
    </xf>
    <xf numFmtId="0" fontId="92" fillId="24" borderId="10" xfId="71" applyFont="1" applyFill="1" applyBorder="1" applyAlignment="1">
      <alignment vertical="center" wrapText="1"/>
    </xf>
    <xf numFmtId="0" fontId="87" fillId="24" borderId="10" xfId="71" applyFont="1" applyFill="1" applyBorder="1" applyAlignment="1">
      <alignment horizontal="center" vertical="center" wrapText="1" shrinkToFit="1"/>
    </xf>
    <xf numFmtId="0" fontId="84" fillId="24" borderId="0" xfId="71" applyFont="1" applyFill="1">
      <alignment vertical="center"/>
    </xf>
    <xf numFmtId="0" fontId="85" fillId="24" borderId="19" xfId="0" applyFont="1" applyFill="1" applyBorder="1" applyAlignment="1">
      <alignment horizontal="left" vertical="center"/>
    </xf>
    <xf numFmtId="0" fontId="85" fillId="24" borderId="19" xfId="0" applyFont="1" applyFill="1" applyBorder="1" applyAlignment="1">
      <alignment horizontal="left" vertical="center" wrapText="1"/>
    </xf>
    <xf numFmtId="0" fontId="89" fillId="24" borderId="19" xfId="71" applyFont="1" applyFill="1" applyBorder="1" applyAlignment="1">
      <alignment horizontal="left" vertical="center" wrapText="1"/>
    </xf>
    <xf numFmtId="0" fontId="85" fillId="24" borderId="0" xfId="0" applyFont="1" applyFill="1" applyAlignment="1">
      <alignment horizontal="left" vertical="center"/>
    </xf>
    <xf numFmtId="0" fontId="85" fillId="24" borderId="62" xfId="0" applyFont="1" applyFill="1" applyBorder="1" applyAlignment="1">
      <alignment vertical="center" wrapText="1"/>
    </xf>
    <xf numFmtId="0" fontId="85" fillId="24" borderId="62" xfId="0" applyFont="1" applyFill="1" applyBorder="1">
      <alignment vertical="center"/>
    </xf>
    <xf numFmtId="0" fontId="93" fillId="0" borderId="0" xfId="71" applyFont="1">
      <alignment vertical="center"/>
    </xf>
    <xf numFmtId="0" fontId="29" fillId="0" borderId="0" xfId="78" applyFont="1" applyAlignment="1">
      <alignment vertical="center"/>
    </xf>
    <xf numFmtId="49" fontId="29" fillId="0" borderId="83" xfId="0" applyNumberFormat="1" applyFont="1" applyBorder="1">
      <alignment vertical="center"/>
    </xf>
    <xf numFmtId="49" fontId="31" fillId="0" borderId="22" xfId="0" applyNumberFormat="1" applyFont="1" applyBorder="1">
      <alignment vertical="center"/>
    </xf>
    <xf numFmtId="0" fontId="31" fillId="0" borderId="34" xfId="0" applyFont="1" applyBorder="1">
      <alignment vertical="center"/>
    </xf>
    <xf numFmtId="49" fontId="31" fillId="0" borderId="34" xfId="0" applyNumberFormat="1" applyFont="1" applyBorder="1">
      <alignment vertical="center"/>
    </xf>
    <xf numFmtId="0" fontId="31" fillId="0" borderId="53" xfId="0" applyFont="1" applyBorder="1">
      <alignment vertical="center"/>
    </xf>
    <xf numFmtId="49" fontId="29" fillId="0" borderId="123"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30" xfId="0" applyNumberFormat="1" applyFont="1" applyBorder="1">
      <alignment vertical="center"/>
    </xf>
    <xf numFmtId="0" fontId="0" fillId="0" borderId="49" xfId="0" applyBorder="1">
      <alignment vertical="center"/>
    </xf>
    <xf numFmtId="179" fontId="31" fillId="24" borderId="35" xfId="101" applyNumberFormat="1" applyFont="1" applyFill="1" applyBorder="1" applyAlignment="1">
      <alignment vertical="center" wrapText="1"/>
    </xf>
    <xf numFmtId="179" fontId="31" fillId="24" borderId="36" xfId="101" applyNumberFormat="1" applyFont="1" applyFill="1" applyBorder="1" applyAlignment="1">
      <alignment vertical="center" wrapText="1"/>
    </xf>
    <xf numFmtId="179" fontId="31" fillId="24" borderId="59" xfId="101" applyNumberFormat="1" applyFont="1" applyFill="1" applyBorder="1" applyAlignment="1">
      <alignment vertical="center" wrapText="1"/>
    </xf>
    <xf numFmtId="49" fontId="94" fillId="0" borderId="0" xfId="0" applyNumberFormat="1" applyFont="1">
      <alignment vertical="center"/>
    </xf>
    <xf numFmtId="49" fontId="95" fillId="0" borderId="0" xfId="0" applyNumberFormat="1" applyFont="1">
      <alignment vertical="center"/>
    </xf>
    <xf numFmtId="0" fontId="31" fillId="0" borderId="38" xfId="0" applyFont="1" applyBorder="1">
      <alignment vertical="center"/>
    </xf>
    <xf numFmtId="0" fontId="31" fillId="0" borderId="63" xfId="0" applyFont="1" applyBorder="1">
      <alignment vertical="center"/>
    </xf>
    <xf numFmtId="0" fontId="31" fillId="0" borderId="44" xfId="0" applyFont="1" applyBorder="1">
      <alignment vertical="center"/>
    </xf>
    <xf numFmtId="0" fontId="31" fillId="0" borderId="45" xfId="0" applyFont="1" applyBorder="1">
      <alignment vertical="center"/>
    </xf>
    <xf numFmtId="0" fontId="29" fillId="0" borderId="83" xfId="78" applyFont="1" applyBorder="1" applyAlignment="1">
      <alignment vertical="center"/>
    </xf>
    <xf numFmtId="0" fontId="29" fillId="0" borderId="52"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29" fillId="0" borderId="22" xfId="78" applyFont="1" applyBorder="1" applyAlignment="1">
      <alignment vertical="center"/>
    </xf>
    <xf numFmtId="0" fontId="29" fillId="0" borderId="138" xfId="78" applyFont="1" applyBorder="1" applyAlignment="1">
      <alignment vertical="center"/>
    </xf>
    <xf numFmtId="0" fontId="29" fillId="0" borderId="49" xfId="78" applyFont="1" applyBorder="1" applyAlignment="1">
      <alignment vertical="center" wrapText="1"/>
    </xf>
    <xf numFmtId="9" fontId="29" fillId="0" borderId="58" xfId="78" applyNumberFormat="1" applyFont="1" applyBorder="1" applyAlignment="1">
      <alignment vertical="center"/>
    </xf>
    <xf numFmtId="9" fontId="29" fillId="0" borderId="36" xfId="78" applyNumberFormat="1" applyFont="1" applyBorder="1" applyAlignment="1">
      <alignment vertical="center"/>
    </xf>
    <xf numFmtId="9" fontId="29" fillId="0" borderId="59" xfId="78" applyNumberFormat="1" applyFont="1" applyBorder="1" applyAlignment="1">
      <alignment vertical="center"/>
    </xf>
    <xf numFmtId="9" fontId="29" fillId="0" borderId="35" xfId="78" applyNumberFormat="1" applyFont="1" applyBorder="1" applyAlignment="1">
      <alignment vertical="center"/>
    </xf>
    <xf numFmtId="9" fontId="29" fillId="0" borderId="167" xfId="78" applyNumberFormat="1" applyFont="1" applyBorder="1" applyAlignment="1">
      <alignment vertical="center"/>
    </xf>
    <xf numFmtId="9" fontId="29" fillId="0" borderId="49" xfId="78" applyNumberFormat="1" applyFont="1" applyBorder="1" applyAlignment="1">
      <alignment vertical="center"/>
    </xf>
    <xf numFmtId="0" fontId="31" fillId="0" borderId="47" xfId="0" applyFont="1" applyBorder="1">
      <alignment vertical="center"/>
    </xf>
    <xf numFmtId="0" fontId="31" fillId="0" borderId="161" xfId="0" applyFont="1" applyBorder="1">
      <alignment vertical="center"/>
    </xf>
    <xf numFmtId="0" fontId="31" fillId="0" borderId="19" xfId="0" applyFont="1" applyBorder="1">
      <alignment vertical="center"/>
    </xf>
    <xf numFmtId="0" fontId="31" fillId="0" borderId="48" xfId="0" applyFont="1" applyBorder="1">
      <alignment vertical="center"/>
    </xf>
    <xf numFmtId="0" fontId="31" fillId="0" borderId="31" xfId="0" applyFont="1" applyBorder="1">
      <alignment vertical="center"/>
    </xf>
    <xf numFmtId="0" fontId="31" fillId="0" borderId="25" xfId="0" applyFont="1" applyBorder="1">
      <alignment vertical="center"/>
    </xf>
    <xf numFmtId="0" fontId="29" fillId="0" borderId="19" xfId="78" applyFont="1" applyBorder="1" applyAlignment="1">
      <alignment vertical="center"/>
    </xf>
    <xf numFmtId="0" fontId="29" fillId="0" borderId="48" xfId="78" applyFont="1" applyBorder="1" applyAlignment="1">
      <alignment vertical="center"/>
    </xf>
    <xf numFmtId="0" fontId="29" fillId="0" borderId="47" xfId="78" applyFont="1" applyBorder="1" applyAlignment="1">
      <alignment vertical="center"/>
    </xf>
    <xf numFmtId="0" fontId="31" fillId="0" borderId="123" xfId="0" applyFont="1" applyBorder="1">
      <alignment vertical="center"/>
    </xf>
    <xf numFmtId="0" fontId="31" fillId="0" borderId="79" xfId="0" applyFont="1" applyBorder="1">
      <alignment vertical="center"/>
    </xf>
    <xf numFmtId="0" fontId="31" fillId="0" borderId="10" xfId="0" applyFont="1" applyBorder="1">
      <alignment vertical="center"/>
    </xf>
    <xf numFmtId="0" fontId="31" fillId="0" borderId="30"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23" xfId="78" applyFont="1" applyBorder="1" applyAlignment="1">
      <alignment vertical="center"/>
    </xf>
    <xf numFmtId="0" fontId="31" fillId="0" borderId="84" xfId="0" applyFont="1" applyBorder="1">
      <alignment vertical="center"/>
    </xf>
    <xf numFmtId="0" fontId="31" fillId="0" borderId="113" xfId="0" applyFont="1" applyBorder="1">
      <alignment vertical="center"/>
    </xf>
    <xf numFmtId="0" fontId="31" fillId="0" borderId="18" xfId="0" applyFont="1" applyBorder="1">
      <alignment vertical="center"/>
    </xf>
    <xf numFmtId="0" fontId="31" fillId="0" borderId="50" xfId="0" applyFont="1" applyBorder="1">
      <alignment vertical="center"/>
    </xf>
    <xf numFmtId="0" fontId="31" fillId="0" borderId="35" xfId="0" applyFont="1" applyBorder="1">
      <alignment vertical="center"/>
    </xf>
    <xf numFmtId="0" fontId="31" fillId="0" borderId="36" xfId="0" applyFont="1" applyBorder="1">
      <alignment vertical="center"/>
    </xf>
    <xf numFmtId="0" fontId="31" fillId="0" borderId="167" xfId="0" applyFont="1" applyBorder="1">
      <alignment vertical="center"/>
    </xf>
    <xf numFmtId="0" fontId="31" fillId="0" borderId="58" xfId="0" applyFont="1" applyBorder="1">
      <alignment vertical="center"/>
    </xf>
    <xf numFmtId="0" fontId="31" fillId="0" borderId="59" xfId="0" applyFont="1" applyBorder="1">
      <alignment vertical="center"/>
    </xf>
    <xf numFmtId="9" fontId="31" fillId="0" borderId="83" xfId="101" applyFont="1" applyBorder="1">
      <alignment vertical="center"/>
    </xf>
    <xf numFmtId="2" fontId="31" fillId="0" borderId="52" xfId="0" applyNumberFormat="1" applyFont="1" applyBorder="1">
      <alignment vertical="center"/>
    </xf>
    <xf numFmtId="2" fontId="31" fillId="0" borderId="34" xfId="0" applyNumberFormat="1" applyFont="1" applyBorder="1">
      <alignment vertical="center"/>
    </xf>
    <xf numFmtId="2" fontId="31" fillId="0" borderId="53" xfId="0" applyNumberFormat="1" applyFont="1" applyBorder="1">
      <alignment vertical="center"/>
    </xf>
    <xf numFmtId="0" fontId="31" fillId="0" borderId="22" xfId="0" applyFont="1" applyBorder="1">
      <alignment vertical="center"/>
    </xf>
    <xf numFmtId="0" fontId="31" fillId="0" borderId="138" xfId="0" applyFont="1" applyBorder="1">
      <alignment vertical="center"/>
    </xf>
    <xf numFmtId="0" fontId="31" fillId="0" borderId="52" xfId="0" applyFont="1" applyBorder="1">
      <alignment vertical="center"/>
    </xf>
    <xf numFmtId="9" fontId="31" fillId="0" borderId="123" xfId="101" applyFont="1" applyBorder="1">
      <alignment vertical="center"/>
    </xf>
    <xf numFmtId="2" fontId="31" fillId="0" borderId="79" xfId="0" applyNumberFormat="1" applyFont="1" applyBorder="1">
      <alignment vertical="center"/>
    </xf>
    <xf numFmtId="2" fontId="31" fillId="0" borderId="10" xfId="0" applyNumberFormat="1" applyFont="1" applyBorder="1">
      <alignment vertical="center"/>
    </xf>
    <xf numFmtId="2" fontId="31" fillId="0" borderId="30" xfId="0" applyNumberFormat="1" applyFont="1" applyBorder="1">
      <alignment vertical="center"/>
    </xf>
    <xf numFmtId="185" fontId="29" fillId="0" borderId="123" xfId="78" applyNumberFormat="1" applyFont="1" applyBorder="1" applyAlignment="1">
      <alignment vertical="center"/>
    </xf>
    <xf numFmtId="9" fontId="31" fillId="0" borderId="49" xfId="101" applyFont="1" applyBorder="1">
      <alignment vertical="center"/>
    </xf>
    <xf numFmtId="2" fontId="31" fillId="0" borderId="58" xfId="0" applyNumberFormat="1" applyFont="1" applyBorder="1">
      <alignment vertical="center"/>
    </xf>
    <xf numFmtId="2" fontId="31" fillId="0" borderId="36" xfId="0" applyNumberFormat="1" applyFont="1" applyBorder="1">
      <alignment vertical="center"/>
    </xf>
    <xf numFmtId="2" fontId="31" fillId="0" borderId="59" xfId="0" applyNumberFormat="1" applyFont="1" applyBorder="1">
      <alignment vertical="center"/>
    </xf>
    <xf numFmtId="185" fontId="29" fillId="0" borderId="49" xfId="78" applyNumberFormat="1" applyFont="1" applyBorder="1" applyAlignment="1">
      <alignment vertical="center"/>
    </xf>
    <xf numFmtId="0" fontId="29" fillId="0" borderId="161" xfId="78" applyFont="1" applyBorder="1" applyAlignment="1">
      <alignment vertical="center"/>
    </xf>
    <xf numFmtId="0" fontId="29" fillId="0" borderId="25" xfId="78" applyFont="1" applyBorder="1" applyAlignment="1">
      <alignment vertical="center"/>
    </xf>
    <xf numFmtId="0" fontId="29" fillId="0" borderId="49" xfId="78" applyFont="1" applyBorder="1" applyAlignment="1">
      <alignment vertical="center"/>
    </xf>
    <xf numFmtId="9" fontId="31" fillId="0" borderId="58" xfId="101" applyFont="1" applyBorder="1">
      <alignment vertical="center"/>
    </xf>
    <xf numFmtId="9" fontId="31" fillId="0" borderId="36" xfId="101" applyFont="1" applyBorder="1">
      <alignment vertical="center"/>
    </xf>
    <xf numFmtId="0" fontId="95" fillId="0" borderId="0" xfId="0" applyFont="1">
      <alignment vertical="center"/>
    </xf>
    <xf numFmtId="0" fontId="29" fillId="0" borderId="38" xfId="78" applyFont="1" applyBorder="1" applyAlignment="1">
      <alignment vertical="center"/>
    </xf>
    <xf numFmtId="49" fontId="31" fillId="0" borderId="63" xfId="0" applyNumberFormat="1" applyFont="1" applyBorder="1">
      <alignment vertical="center"/>
    </xf>
    <xf numFmtId="0" fontId="31" fillId="0" borderId="43" xfId="0" applyFont="1" applyBorder="1">
      <alignment vertical="center"/>
    </xf>
    <xf numFmtId="0" fontId="31" fillId="0" borderId="64" xfId="0" applyFont="1" applyBorder="1">
      <alignment vertical="center"/>
    </xf>
    <xf numFmtId="0" fontId="31" fillId="0" borderId="38" xfId="0" applyFont="1" applyBorder="1" applyAlignment="1">
      <alignment vertical="center" wrapText="1"/>
    </xf>
    <xf numFmtId="0" fontId="0" fillId="0" borderId="43" xfId="0" applyBorder="1">
      <alignment vertical="center"/>
    </xf>
    <xf numFmtId="0" fontId="0" fillId="0" borderId="45" xfId="0" applyBorder="1">
      <alignment vertical="center"/>
    </xf>
    <xf numFmtId="186" fontId="0" fillId="0" borderId="0" xfId="0" applyNumberFormat="1">
      <alignment vertical="center"/>
    </xf>
    <xf numFmtId="0" fontId="31" fillId="0" borderId="68" xfId="0" applyFont="1" applyBorder="1" applyAlignment="1">
      <alignment vertical="center" wrapText="1"/>
    </xf>
    <xf numFmtId="0" fontId="0" fillId="0" borderId="63" xfId="0" applyBorder="1">
      <alignment vertical="center"/>
    </xf>
    <xf numFmtId="0" fontId="0" fillId="0" borderId="44" xfId="0" applyBorder="1">
      <alignment vertical="center"/>
    </xf>
    <xf numFmtId="0" fontId="0" fillId="0" borderId="45" xfId="0" applyBorder="1">
      <alignment vertical="center"/>
    </xf>
    <xf numFmtId="0" fontId="0" fillId="0" borderId="68" xfId="0" applyBorder="1">
      <alignment vertical="center"/>
    </xf>
    <xf numFmtId="0" fontId="0" fillId="0" borderId="44" xfId="0" applyBorder="1" applyAlignment="1">
      <alignment vertical="center" wrapText="1"/>
    </xf>
    <xf numFmtId="0" fontId="0" fillId="0" borderId="83" xfId="0" applyBorder="1">
      <alignment vertical="center"/>
    </xf>
    <xf numFmtId="0" fontId="0" fillId="0" borderId="52" xfId="0" applyBorder="1">
      <alignment vertical="center"/>
    </xf>
    <xf numFmtId="0" fontId="0" fillId="0" borderId="34" xfId="0" applyBorder="1">
      <alignment vertical="center"/>
    </xf>
    <xf numFmtId="0" fontId="0" fillId="0" borderId="53" xfId="0" applyBorder="1">
      <alignment vertical="center"/>
    </xf>
    <xf numFmtId="0" fontId="0" fillId="0" borderId="74" xfId="0" applyBorder="1">
      <alignment vertical="center"/>
    </xf>
    <xf numFmtId="0" fontId="0" fillId="0" borderId="58" xfId="0" applyBorder="1">
      <alignment vertical="center"/>
    </xf>
    <xf numFmtId="0" fontId="0" fillId="0" borderId="36" xfId="0" applyBorder="1">
      <alignment vertical="center"/>
    </xf>
    <xf numFmtId="0" fontId="0" fillId="0" borderId="59" xfId="0" applyBorder="1">
      <alignment vertical="center"/>
    </xf>
    <xf numFmtId="0" fontId="0" fillId="0" borderId="69" xfId="0" applyBorder="1">
      <alignment vertical="center"/>
    </xf>
    <xf numFmtId="0" fontId="0" fillId="0" borderId="22" xfId="0" applyBorder="1">
      <alignment vertical="center"/>
    </xf>
    <xf numFmtId="9" fontId="0" fillId="0" borderId="123" xfId="101" applyFont="1" applyBorder="1">
      <alignment vertical="center"/>
    </xf>
    <xf numFmtId="2" fontId="0" fillId="0" borderId="79"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16" xfId="0" applyBorder="1">
      <alignment vertical="center"/>
    </xf>
    <xf numFmtId="0" fontId="0" fillId="0" borderId="30" xfId="0" applyBorder="1">
      <alignment vertical="center"/>
    </xf>
    <xf numFmtId="9" fontId="0" fillId="0" borderId="73" xfId="101" applyFont="1" applyBorder="1">
      <alignment vertical="center"/>
    </xf>
    <xf numFmtId="2" fontId="0" fillId="0" borderId="58" xfId="0" applyNumberFormat="1" applyBorder="1">
      <alignment vertical="center"/>
    </xf>
    <xf numFmtId="2" fontId="0" fillId="0" borderId="36" xfId="0" applyNumberFormat="1" applyBorder="1">
      <alignment vertical="center"/>
    </xf>
    <xf numFmtId="0" fontId="0" fillId="0" borderId="35" xfId="0" applyBorder="1">
      <alignment vertical="center"/>
    </xf>
    <xf numFmtId="0" fontId="0" fillId="0" borderId="161" xfId="0" applyBorder="1">
      <alignment vertical="center"/>
    </xf>
    <xf numFmtId="0" fontId="0" fillId="0" borderId="19" xfId="0" applyBorder="1">
      <alignment vertical="center"/>
    </xf>
    <xf numFmtId="0" fontId="0" fillId="0" borderId="48" xfId="0" applyBorder="1">
      <alignment vertical="center"/>
    </xf>
    <xf numFmtId="9" fontId="0" fillId="0" borderId="58" xfId="101" applyFont="1" applyBorder="1">
      <alignment vertical="center"/>
    </xf>
    <xf numFmtId="9" fontId="0" fillId="0" borderId="36" xfId="101" applyFont="1" applyBorder="1">
      <alignment vertical="center"/>
    </xf>
    <xf numFmtId="9" fontId="0" fillId="0" borderId="59" xfId="0" applyNumberFormat="1" applyBorder="1">
      <alignment vertical="center"/>
    </xf>
    <xf numFmtId="49" fontId="29" fillId="0" borderId="52" xfId="0" applyNumberFormat="1" applyFont="1" applyBorder="1" applyAlignment="1">
      <alignment horizontal="center" vertical="center"/>
    </xf>
    <xf numFmtId="49" fontId="29" fillId="0" borderId="34" xfId="0" applyNumberFormat="1" applyFont="1" applyBorder="1" applyAlignment="1">
      <alignment horizontal="center" vertical="center"/>
    </xf>
    <xf numFmtId="49" fontId="29" fillId="0" borderId="53" xfId="0" applyNumberFormat="1" applyFont="1" applyBorder="1" applyAlignment="1">
      <alignment horizontal="center" vertical="center"/>
    </xf>
    <xf numFmtId="49" fontId="29" fillId="0" borderId="113"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50"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50" xfId="0" applyNumberFormat="1" applyFont="1" applyBorder="1">
      <alignment vertical="center"/>
    </xf>
    <xf numFmtId="0" fontId="31" fillId="0" borderId="52" xfId="0" applyFont="1" applyBorder="1" applyAlignment="1">
      <alignment horizontal="center" vertical="center"/>
    </xf>
    <xf numFmtId="0" fontId="31" fillId="0" borderId="34" xfId="0" applyFont="1" applyBorder="1" applyAlignment="1">
      <alignment horizontal="center" vertical="center" wrapText="1"/>
    </xf>
    <xf numFmtId="0" fontId="31" fillId="0" borderId="53" xfId="0" applyFont="1" applyBorder="1" applyAlignment="1">
      <alignment horizontal="center" vertical="center" wrapText="1"/>
    </xf>
    <xf numFmtId="179" fontId="31" fillId="0" borderId="22" xfId="101" applyNumberFormat="1" applyFont="1" applyBorder="1" applyAlignment="1">
      <alignment vertical="center" wrapText="1"/>
    </xf>
    <xf numFmtId="179" fontId="31" fillId="0" borderId="34" xfId="101" applyNumberFormat="1" applyFont="1" applyBorder="1" applyAlignment="1">
      <alignment vertical="center" wrapText="1"/>
    </xf>
    <xf numFmtId="179" fontId="31" fillId="0" borderId="53" xfId="101" applyNumberFormat="1" applyFont="1" applyBorder="1" applyAlignment="1">
      <alignment vertical="center" wrapText="1"/>
    </xf>
    <xf numFmtId="0" fontId="31" fillId="0" borderId="79" xfId="0" applyFont="1" applyBorder="1" applyAlignment="1">
      <alignment horizontal="center" vertical="center"/>
    </xf>
    <xf numFmtId="0" fontId="31" fillId="0" borderId="10" xfId="0" applyFont="1" applyBorder="1" applyAlignment="1">
      <alignment horizontal="center" vertical="center" wrapText="1"/>
    </xf>
    <xf numFmtId="0" fontId="31" fillId="0" borderId="30" xfId="0" applyFont="1" applyBorder="1" applyAlignment="1">
      <alignment horizontal="center" vertical="center" wrapText="1"/>
    </xf>
    <xf numFmtId="179" fontId="31" fillId="0" borderId="16" xfId="101" applyNumberFormat="1" applyFont="1" applyBorder="1" applyAlignment="1">
      <alignment vertical="center" wrapText="1"/>
    </xf>
    <xf numFmtId="179" fontId="31" fillId="0" borderId="10" xfId="101" applyNumberFormat="1" applyFont="1" applyBorder="1" applyAlignment="1">
      <alignment vertical="center" wrapText="1"/>
    </xf>
    <xf numFmtId="179" fontId="31" fillId="0" borderId="30" xfId="101" applyNumberFormat="1" applyFont="1" applyBorder="1" applyAlignment="1">
      <alignment vertical="center" wrapText="1"/>
    </xf>
    <xf numFmtId="0" fontId="31" fillId="0" borderId="58" xfId="0" applyFont="1" applyBorder="1" applyAlignment="1">
      <alignment horizontal="center" vertical="center"/>
    </xf>
    <xf numFmtId="0" fontId="31" fillId="0" borderId="36" xfId="0" applyFont="1" applyBorder="1" applyAlignment="1">
      <alignment horizontal="center" vertical="center" wrapText="1"/>
    </xf>
    <xf numFmtId="0" fontId="31" fillId="0" borderId="59" xfId="0" applyFont="1" applyBorder="1" applyAlignment="1">
      <alignment horizontal="center" vertical="center" wrapText="1"/>
    </xf>
    <xf numFmtId="179" fontId="31" fillId="0" borderId="35" xfId="101" applyNumberFormat="1" applyFont="1" applyBorder="1" applyAlignment="1">
      <alignment vertical="center" wrapText="1"/>
    </xf>
    <xf numFmtId="179" fontId="31" fillId="0" borderId="36" xfId="101" applyNumberFormat="1" applyFont="1" applyBorder="1" applyAlignment="1">
      <alignment vertical="center" wrapText="1"/>
    </xf>
    <xf numFmtId="179" fontId="31" fillId="0" borderId="59" xfId="101" applyNumberFormat="1" applyFont="1" applyBorder="1" applyAlignment="1">
      <alignment vertical="center" wrapText="1"/>
    </xf>
    <xf numFmtId="0" fontId="31" fillId="0" borderId="5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23" xfId="0" applyFont="1" applyBorder="1" applyAlignment="1">
      <alignment horizontal="center" vertical="center" wrapText="1"/>
    </xf>
    <xf numFmtId="179" fontId="31" fillId="0" borderId="22" xfId="101" applyNumberFormat="1" applyFont="1" applyBorder="1" applyAlignment="1">
      <alignment horizontal="right" vertical="center" wrapText="1"/>
    </xf>
    <xf numFmtId="179" fontId="31" fillId="0" borderId="34" xfId="101" applyNumberFormat="1" applyFont="1" applyBorder="1" applyAlignment="1">
      <alignment horizontal="right" vertical="center" wrapText="1"/>
    </xf>
    <xf numFmtId="179" fontId="31" fillId="0" borderId="53" xfId="101" applyNumberFormat="1" applyFont="1" applyBorder="1" applyAlignment="1">
      <alignment horizontal="right" vertical="center" wrapText="1"/>
    </xf>
    <xf numFmtId="0" fontId="31" fillId="0" borderId="114" xfId="0" applyFont="1" applyBorder="1" applyAlignment="1">
      <alignment horizontal="center" vertical="center" wrapText="1"/>
    </xf>
    <xf numFmtId="0" fontId="31" fillId="0" borderId="20" xfId="0" applyFont="1" applyBorder="1" applyAlignment="1">
      <alignment horizontal="center" vertical="center" wrapText="1"/>
    </xf>
    <xf numFmtId="179" fontId="31" fillId="0" borderId="16" xfId="101" applyNumberFormat="1" applyFont="1" applyBorder="1" applyAlignment="1">
      <alignment horizontal="right" vertical="center" wrapText="1"/>
    </xf>
    <xf numFmtId="179" fontId="31" fillId="0" borderId="10" xfId="101" applyNumberFormat="1" applyFont="1" applyBorder="1" applyAlignment="1">
      <alignment horizontal="right" vertical="center" wrapText="1"/>
    </xf>
    <xf numFmtId="179" fontId="31" fillId="0" borderId="30" xfId="101" applyNumberFormat="1" applyFont="1" applyBorder="1" applyAlignment="1">
      <alignment horizontal="right" vertical="center" wrapText="1"/>
    </xf>
    <xf numFmtId="0" fontId="31" fillId="0" borderId="50" xfId="101" applyNumberFormat="1" applyFont="1" applyBorder="1" applyAlignment="1">
      <alignment horizontal="center" vertical="center" wrapText="1"/>
    </xf>
    <xf numFmtId="179" fontId="31" fillId="0" borderId="12" xfId="101" applyNumberFormat="1" applyFont="1" applyBorder="1" applyAlignment="1">
      <alignment horizontal="right" vertical="center" wrapText="1"/>
    </xf>
    <xf numFmtId="179" fontId="31" fillId="0" borderId="18" xfId="101" applyNumberFormat="1" applyFont="1" applyBorder="1" applyAlignment="1">
      <alignment horizontal="right" vertical="center" wrapText="1"/>
    </xf>
    <xf numFmtId="179" fontId="31" fillId="0" borderId="50" xfId="101" applyNumberFormat="1" applyFont="1" applyBorder="1" applyAlignment="1">
      <alignment horizontal="right" vertical="center" wrapText="1"/>
    </xf>
    <xf numFmtId="0" fontId="31" fillId="0" borderId="168" xfId="0" applyFont="1" applyBorder="1" applyAlignment="1">
      <alignment horizontal="center" vertical="center" wrapText="1"/>
    </xf>
    <xf numFmtId="0" fontId="31" fillId="0" borderId="33" xfId="0" applyFont="1" applyBorder="1" applyAlignment="1">
      <alignment horizontal="center" vertical="center" wrapText="1"/>
    </xf>
    <xf numFmtId="179" fontId="31" fillId="0" borderId="58" xfId="101" applyNumberFormat="1" applyFont="1" applyBorder="1" applyAlignment="1">
      <alignment horizontal="right" vertical="center" wrapText="1"/>
    </xf>
    <xf numFmtId="179" fontId="31" fillId="0" borderId="35" xfId="101" applyNumberFormat="1" applyFont="1" applyBorder="1" applyAlignment="1">
      <alignment horizontal="right" vertical="center" wrapText="1"/>
    </xf>
    <xf numFmtId="0" fontId="31" fillId="0" borderId="6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179" fontId="31" fillId="0" borderId="43" xfId="101" applyNumberFormat="1" applyFont="1" applyBorder="1" applyAlignment="1">
      <alignment horizontal="right" vertical="center" wrapText="1"/>
    </xf>
    <xf numFmtId="179" fontId="31" fillId="0" borderId="44" xfId="101" applyNumberFormat="1" applyFont="1" applyBorder="1" applyAlignment="1">
      <alignment horizontal="right" vertical="center" wrapText="1"/>
    </xf>
    <xf numFmtId="179" fontId="31" fillId="0" borderId="45"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3" xfId="68" applyFont="1" applyBorder="1" applyAlignment="1">
      <alignment horizontal="left" vertical="center" wrapText="1"/>
    </xf>
    <xf numFmtId="0" fontId="31" fillId="0" borderId="44" xfId="68" applyFont="1" applyBorder="1" applyAlignment="1">
      <alignment horizontal="left" vertical="center" wrapText="1"/>
    </xf>
    <xf numFmtId="0" fontId="31" fillId="0" borderId="45"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40" xfId="68" applyFont="1" applyBorder="1" applyAlignment="1">
      <alignment horizontal="center" vertical="center" wrapText="1"/>
    </xf>
    <xf numFmtId="0" fontId="31" fillId="0" borderId="41" xfId="68" applyFont="1" applyBorder="1" applyAlignment="1">
      <alignment horizontal="center" vertical="center" wrapText="1"/>
    </xf>
    <xf numFmtId="0" fontId="31" fillId="0" borderId="42" xfId="68" applyFont="1" applyBorder="1" applyAlignment="1">
      <alignment horizontal="center" vertical="center" wrapText="1"/>
    </xf>
    <xf numFmtId="0" fontId="31" fillId="0" borderId="10" xfId="0" applyFont="1" applyBorder="1" applyAlignment="1">
      <alignment horizontal="right" vertical="center"/>
    </xf>
    <xf numFmtId="0" fontId="31" fillId="0" borderId="30" xfId="0" applyFont="1" applyBorder="1" applyAlignment="1">
      <alignment horizontal="right" vertical="center"/>
    </xf>
    <xf numFmtId="0" fontId="31" fillId="0" borderId="161" xfId="68" applyFont="1" applyBorder="1" applyAlignment="1">
      <alignment horizontal="center" vertical="center" wrapText="1"/>
    </xf>
    <xf numFmtId="0" fontId="31" fillId="0" borderId="19" xfId="68" applyFont="1" applyBorder="1" applyAlignment="1">
      <alignment horizontal="center" vertical="center" wrapText="1"/>
    </xf>
    <xf numFmtId="0" fontId="31" fillId="0" borderId="48" xfId="68" applyFont="1" applyBorder="1" applyAlignment="1">
      <alignment horizontal="center" vertical="center" wrapText="1"/>
    </xf>
    <xf numFmtId="179" fontId="31" fillId="0" borderId="31" xfId="55" applyNumberFormat="1" applyFont="1" applyBorder="1" applyAlignment="1">
      <alignment vertical="center" wrapText="1"/>
    </xf>
    <xf numFmtId="179" fontId="31" fillId="0" borderId="19" xfId="55" applyNumberFormat="1" applyFont="1" applyBorder="1" applyAlignment="1">
      <alignment vertical="center" wrapText="1"/>
    </xf>
    <xf numFmtId="0" fontId="31" fillId="0" borderId="19" xfId="68" applyFont="1" applyBorder="1" applyAlignment="1">
      <alignment vertical="center" wrapText="1"/>
    </xf>
    <xf numFmtId="179" fontId="31" fillId="0" borderId="48" xfId="55" applyNumberFormat="1" applyFont="1" applyFill="1" applyBorder="1" applyAlignment="1">
      <alignment vertical="center" wrapText="1"/>
    </xf>
    <xf numFmtId="0" fontId="31" fillId="0" borderId="35" xfId="68" applyFont="1" applyBorder="1" applyAlignment="1">
      <alignment vertical="center"/>
    </xf>
    <xf numFmtId="0" fontId="31" fillId="0" borderId="36" xfId="68" applyFont="1" applyBorder="1" applyAlignment="1">
      <alignment vertical="center"/>
    </xf>
    <xf numFmtId="0" fontId="31" fillId="0" borderId="63" xfId="0" applyFont="1" applyBorder="1" applyAlignment="1">
      <alignment horizontal="center" vertical="center"/>
    </xf>
    <xf numFmtId="0" fontId="31" fillId="0" borderId="45" xfId="0" applyFont="1" applyBorder="1" applyAlignment="1">
      <alignment horizontal="center" vertical="center"/>
    </xf>
    <xf numFmtId="0" fontId="31" fillId="0" borderId="163"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30" xfId="0" applyFont="1" applyBorder="1" applyAlignment="1">
      <alignment horizontal="center" vertical="center"/>
    </xf>
    <xf numFmtId="0" fontId="31" fillId="0" borderId="36" xfId="0" applyFont="1" applyBorder="1" applyAlignment="1">
      <alignment horizontal="center" vertical="center"/>
    </xf>
    <xf numFmtId="0" fontId="29" fillId="0" borderId="59" xfId="0" applyFont="1" applyBorder="1" applyAlignment="1">
      <alignment vertical="center" wrapText="1"/>
    </xf>
    <xf numFmtId="0" fontId="96" fillId="0" borderId="0" xfId="0" applyFont="1">
      <alignment vertical="center"/>
    </xf>
    <xf numFmtId="0" fontId="31" fillId="0" borderId="136" xfId="68" applyFont="1" applyBorder="1" applyAlignment="1">
      <alignment horizontal="center" vertical="center" wrapText="1"/>
    </xf>
    <xf numFmtId="0" fontId="31" fillId="0" borderId="134" xfId="68" applyFont="1" applyBorder="1" applyAlignment="1">
      <alignment horizontal="left" vertical="center" wrapText="1"/>
    </xf>
    <xf numFmtId="0" fontId="31" fillId="0" borderId="23" xfId="68" applyFont="1" applyBorder="1" applyAlignment="1">
      <alignment horizontal="left" vertical="center" wrapText="1"/>
    </xf>
    <xf numFmtId="0" fontId="31" fillId="0" borderId="23" xfId="0" applyFont="1" applyBorder="1">
      <alignment vertical="center"/>
    </xf>
    <xf numFmtId="0" fontId="31" fillId="0" borderId="136" xfId="0" applyFont="1" applyBorder="1" applyAlignment="1">
      <alignment horizontal="left" vertical="center" wrapText="1"/>
    </xf>
    <xf numFmtId="0" fontId="31" fillId="0" borderId="59" xfId="0" applyFont="1" applyBorder="1" applyAlignment="1">
      <alignment horizontal="center" vertical="center"/>
    </xf>
    <xf numFmtId="0" fontId="31" fillId="0" borderId="43"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75">
    <dxf>
      <font>
        <b/>
        <i val="0"/>
        <color rgb="FFFF0000"/>
      </font>
    </dxf>
    <dxf>
      <font>
        <color theme="2" tint="-0.1"/>
      </font>
      <fill>
        <patternFill>
          <fgColor theme="2" tint="-0.1"/>
          <bgColor theme="2" tint="-0.1"/>
        </patternFill>
      </fill>
      <border>
        <left/>
        <right/>
        <top/>
        <bottom/>
      </border>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theme="9" tint="0.8"/>
        </patternFill>
      </fill>
    </dxf>
    <dxf>
      <fill>
        <patternFill>
          <bgColor rgb="FFFFE5FC"/>
        </patternFill>
      </fill>
    </dxf>
    <dxf>
      <fill>
        <patternFill>
          <bgColor theme="9" tint="0.8"/>
        </patternFill>
      </fill>
    </dxf>
    <dxf>
      <fill>
        <patternFill>
          <bgColor theme="9" tint="0.8"/>
        </patternFill>
      </fill>
    </dxf>
    <dxf>
      <fill>
        <patternFill>
          <bgColor theme="9" tint="0.8"/>
        </patternFill>
      </fill>
    </dxf>
    <dxf>
      <fill>
        <patternFill patternType="solid">
          <bgColor theme="9" tint="0.8"/>
        </patternFill>
      </fill>
    </dxf>
    <dxf>
      <fill>
        <patternFill>
          <bgColor theme="0"/>
        </patternFill>
      </fill>
    </dxf>
    <dxf>
      <font>
        <color rgb="FFA0A0A0"/>
      </font>
      <fill>
        <patternFill patternType="solid">
          <bgColor theme="0" tint="-0.35"/>
        </patternFill>
      </fill>
      <border>
        <right/>
        <top/>
      </border>
    </dxf>
    <dxf>
      <font>
        <b/>
        <i val="0"/>
        <color rgb="FFFF0000"/>
      </font>
      <fill>
        <patternFill patternType="solid">
          <bgColor theme="9" tint="0.8"/>
        </patternFill>
      </fill>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patternType="solid">
          <bgColor theme="0" tint="-0.35"/>
        </patternFill>
      </fill>
      <border>
        <left/>
        <right/>
        <top/>
      </border>
    </dxf>
    <dxf>
      <font>
        <color theme="0"/>
      </font>
      <fill>
        <patternFill patternType="solid">
          <bgColor theme="0"/>
        </patternFill>
      </fill>
      <border>
        <right/>
        <top/>
      </border>
    </dxf>
    <dxf>
      <font>
        <color theme="2" tint="-0.1"/>
      </font>
      <fill>
        <patternFill>
          <bgColor theme="2" tint="-0.1"/>
        </patternFill>
      </fill>
      <border>
        <left/>
        <right/>
        <top/>
        <bottom/>
      </border>
    </dxf>
    <dxf>
      <fill>
        <patternFill>
          <bgColor theme="0"/>
        </patternFill>
      </fill>
    </dxf>
    <dxf>
      <border>
        <left/>
        <right/>
        <top/>
        <bottom/>
      </border>
    </dxf>
    <dxf>
      <fill>
        <patternFill>
          <bgColor theme="0"/>
        </patternFill>
      </fill>
    </dxf>
    <dxf>
      <font>
        <color theme="2" tint="-0.1"/>
      </font>
      <fill>
        <patternFill>
          <bgColor theme="2" tint="-0.1"/>
        </patternFill>
      </fill>
      <border>
        <left/>
        <right/>
        <top/>
        <bottom/>
      </border>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border>
        <left/>
        <right/>
        <top/>
        <bottom/>
      </border>
    </dxf>
    <dxf>
      <font>
        <color theme="2" tint="-0.1"/>
      </font>
      <fill>
        <patternFill>
          <bgColor theme="2" tint="-0.1"/>
        </patternFill>
      </fill>
      <border>
        <left/>
        <right/>
        <top/>
        <bottom/>
      </border>
    </dxf>
    <dxf>
      <fill>
        <patternFill>
          <bgColor rgb="FFFFFF99"/>
        </patternFill>
      </fill>
    </dxf>
    <dxf>
      <fill>
        <patternFill>
          <bgColor rgb="FFFFFF99"/>
        </patternFill>
      </fill>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heetMetadata" Target="metadata.xml" /><Relationship Id="rId13" Type="http://schemas.openxmlformats.org/officeDocument/2006/relationships/customXml" Target="../customXml/item3.xml" /><Relationship Id="rId14" Type="http://schemas.openxmlformats.org/officeDocument/2006/relationships/customXml" Target="../customXml/item2.xml" /><Relationship Id="rId15" Type="http://schemas.openxmlformats.org/officeDocument/2006/relationships/customXml" Target="../customXml/item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6156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3231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69708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582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5954395"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様式第３号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463790"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様式第</a:t>
          </a:r>
          <a:r>
            <a:rPr kumimoji="1" lang="ja-JP" altLang="en-US" sz="900" b="1">
              <a:solidFill>
                <a:schemeClr val="dk1"/>
              </a:solidFill>
              <a:effectLst/>
              <a:latin typeface="+mn-lt"/>
              <a:ea typeface="+mn-ea"/>
              <a:cs typeface="+mn-cs"/>
            </a:rPr>
            <a:t> ２号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20320</xdr:rowOff>
    </xdr:from>
    <xdr:to xmlns:xdr="http://schemas.openxmlformats.org/drawingml/2006/spreadsheetDrawing">
      <xdr:col>22</xdr:col>
      <xdr:colOff>836930</xdr:colOff>
      <xdr:row>7</xdr:row>
      <xdr:rowOff>27305</xdr:rowOff>
    </xdr:to>
    <xdr:sp macro="" textlink="">
      <xdr:nvSpPr>
        <xdr:cNvPr id="86" name="テキスト ボックス 14"/>
        <xdr:cNvSpPr txBox="1"/>
      </xdr:nvSpPr>
      <xdr:spPr>
        <a:xfrm>
          <a:off x="2846705" y="4057015"/>
          <a:ext cx="801370" cy="77089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436880</xdr:colOff>
      <xdr:row>4</xdr:row>
      <xdr:rowOff>19050</xdr:rowOff>
    </xdr:from>
    <xdr:to xmlns:xdr="http://schemas.openxmlformats.org/drawingml/2006/spreadsheetDrawing">
      <xdr:col>26</xdr:col>
      <xdr:colOff>123825</xdr:colOff>
      <xdr:row>7</xdr:row>
      <xdr:rowOff>28575</xdr:rowOff>
    </xdr:to>
    <xdr:sp macro="" textlink="">
      <xdr:nvSpPr>
        <xdr:cNvPr id="84" name="テキスト ボックス 16"/>
        <xdr:cNvSpPr txBox="1"/>
      </xdr:nvSpPr>
      <xdr:spPr>
        <a:xfrm>
          <a:off x="4356735" y="4055745"/>
          <a:ext cx="99695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264785"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298690"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759700"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様式第</a:t>
          </a:r>
          <a:endParaRPr lang="en-US" altLang="ja-JP" sz="900" b="1">
            <a:effectLst/>
          </a:endParaRPr>
        </a:p>
        <a:p>
          <a:pPr algn="l"/>
          <a:r>
            <a:rPr lang="ja-JP" altLang="en-US" sz="900" b="1">
              <a:effectLst/>
            </a:rPr>
            <a:t>２号、様式第３号</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849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7375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ja-JP" altLang="en-US" sz="900" b="1">
            <a:effectLst/>
          </a:endParaRP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endParaRPr lang="ja-JP" altLang="en-US" sz="900" b="1">
            <a:effectLst/>
          </a:endParaRP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2366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52132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02754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799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9755" y="5401310"/>
          <a:ext cx="640080"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32910" y="4974590"/>
          <a:ext cx="962025"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40</xdr:col>
      <xdr:colOff>325755</xdr:colOff>
      <xdr:row>5</xdr:row>
      <xdr:rowOff>53340</xdr:rowOff>
    </xdr:from>
    <xdr:to xmlns:xdr="http://schemas.openxmlformats.org/drawingml/2006/spreadsheetDrawing">
      <xdr:col>46</xdr:col>
      <xdr:colOff>130810</xdr:colOff>
      <xdr:row>10</xdr:row>
      <xdr:rowOff>24765</xdr:rowOff>
    </xdr:to>
    <xdr:grpSp>
      <xdr:nvGrpSpPr>
        <xdr:cNvPr id="3" name="グループ化 1"/>
        <xdr:cNvGrpSpPr/>
      </xdr:nvGrpSpPr>
      <xdr:grpSpPr>
        <a:xfrm>
          <a:off x="11278235" y="1131570"/>
          <a:ext cx="3977640" cy="851535"/>
          <a:chOff x="6400731" y="2513069"/>
          <a:chExt cx="5636228" cy="1370551"/>
        </a:xfrm>
      </xdr:grpSpPr>
      <xdr:sp macro="" textlink="">
        <xdr:nvSpPr>
          <xdr:cNvPr id="4"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3"/>
          <xdr:cNvSpPr/>
        </xdr:nvSpPr>
        <xdr:spPr>
          <a:xfrm flipV="1">
            <a:off x="6598528" y="3382763"/>
            <a:ext cx="623735" cy="27792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84882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1217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84882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3113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3113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16873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55735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89657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28455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75826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2245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59075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15399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0</xdr:rowOff>
        </xdr:from>
        <xdr:to xmlns:xdr="http://schemas.openxmlformats.org/drawingml/2006/spreadsheetDrawing">
          <xdr:col>3</xdr:col>
          <xdr:colOff>53340</xdr:colOff>
          <xdr:row>52</xdr:row>
          <xdr:rowOff>174625</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62485"/>
              <a:ext cx="285115" cy="174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0</xdr:rowOff>
        </xdr:from>
        <xdr:to xmlns:xdr="http://schemas.openxmlformats.org/drawingml/2006/spreadsheetDrawing">
          <xdr:col>3</xdr:col>
          <xdr:colOff>22860</xdr:colOff>
          <xdr:row>53</xdr:row>
          <xdr:rowOff>205740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15850"/>
              <a:ext cx="2546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15240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9210"/>
              <a:ext cx="24701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55</xdr:row>
          <xdr:rowOff>0</xdr:rowOff>
        </xdr:from>
        <xdr:to xmlns:xdr="http://schemas.openxmlformats.org/drawingml/2006/spreadsheetDrawing">
          <xdr:col>3</xdr:col>
          <xdr:colOff>7620</xdr:colOff>
          <xdr:row>57</xdr:row>
          <xdr:rowOff>0</xdr:rowOff>
        </xdr:to>
        <xdr:sp textlink="">
          <xdr:nvSpPr>
            <xdr:cNvPr id="96317" name="チェック 61" hidden="1">
              <a:extLst>
                <a:ext uri="{63B3BB69-23CF-44E3-9099-C40C66FF867C}">
                  <a14:compatExt spid="_x0000_s96317"/>
                </a:ext>
              </a:extLst>
            </xdr:cNvPr>
            <xdr:cNvSpPr>
              <a:spLocks noRot="1" noChangeShapeType="1"/>
            </xdr:cNvSpPr>
          </xdr:nvSpPr>
          <xdr:spPr>
            <a:xfrm>
              <a:off x="343535" y="13022580"/>
              <a:ext cx="247015" cy="316230"/>
            </a:xfrm>
            <a:prstGeom prst="rect"/>
          </xdr:spPr>
        </xdr:sp>
        <xdr:clientData/>
      </xdr:twoCellAnchor>
    </mc:Choice>
    <mc:Fallback/>
  </mc:AlternateContent>
  <xdr:twoCellAnchor>
    <xdr:from xmlns:xdr="http://schemas.openxmlformats.org/drawingml/2006/spreadsheetDrawing">
      <xdr:col>38</xdr:col>
      <xdr:colOff>148590</xdr:colOff>
      <xdr:row>3</xdr:row>
      <xdr:rowOff>382270</xdr:rowOff>
    </xdr:from>
    <xdr:to xmlns:xdr="http://schemas.openxmlformats.org/drawingml/2006/spreadsheetDrawing">
      <xdr:col>51</xdr:col>
      <xdr:colOff>268605</xdr:colOff>
      <xdr:row>17</xdr:row>
      <xdr:rowOff>310515</xdr:rowOff>
    </xdr:to>
    <xdr:sp macro="" textlink="">
      <xdr:nvSpPr>
        <xdr:cNvPr id="10" name="正方形/長方形 32"/>
        <xdr:cNvSpPr/>
      </xdr:nvSpPr>
      <xdr:spPr>
        <a:xfrm>
          <a:off x="8020050" y="909955"/>
          <a:ext cx="7056755" cy="327723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27305</xdr:colOff>
      <xdr:row>6</xdr:row>
      <xdr:rowOff>208280</xdr:rowOff>
    </xdr:from>
    <xdr:to xmlns:xdr="http://schemas.openxmlformats.org/drawingml/2006/spreadsheetDrawing">
      <xdr:col>42</xdr:col>
      <xdr:colOff>152400</xdr:colOff>
      <xdr:row>7</xdr:row>
      <xdr:rowOff>115570</xdr:rowOff>
    </xdr:to>
    <xdr:sp macro="" textlink="">
      <xdr:nvSpPr>
        <xdr:cNvPr id="11" name="正方形/長方形 33"/>
        <xdr:cNvSpPr/>
      </xdr:nvSpPr>
      <xdr:spPr>
        <a:xfrm>
          <a:off x="9497060" y="1543685"/>
          <a:ext cx="582295" cy="23114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284480</xdr:colOff>
      <xdr:row>17</xdr:row>
      <xdr:rowOff>28575</xdr:rowOff>
    </xdr:from>
    <xdr:to xmlns:xdr="http://schemas.openxmlformats.org/drawingml/2006/spreadsheetDrawing">
      <xdr:col>41</xdr:col>
      <xdr:colOff>92075</xdr:colOff>
      <xdr:row>17</xdr:row>
      <xdr:rowOff>212090</xdr:rowOff>
    </xdr:to>
    <xdr:grpSp>
      <xdr:nvGrpSpPr>
        <xdr:cNvPr id="32" name="グループ化 31"/>
        <xdr:cNvGrpSpPr/>
      </xdr:nvGrpSpPr>
      <xdr:grpSpPr>
        <a:xfrm>
          <a:off x="8155940" y="3905250"/>
          <a:ext cx="1405890" cy="18351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173990</xdr:colOff>
      <xdr:row>17</xdr:row>
      <xdr:rowOff>1270</xdr:rowOff>
    </xdr:from>
    <xdr:to xmlns:xdr="http://schemas.openxmlformats.org/drawingml/2006/spreadsheetDrawing">
      <xdr:col>48</xdr:col>
      <xdr:colOff>15240</xdr:colOff>
      <xdr:row>17</xdr:row>
      <xdr:rowOff>212090</xdr:rowOff>
    </xdr:to>
    <xdr:grpSp>
      <xdr:nvGrpSpPr>
        <xdr:cNvPr id="33" name="グループ化 32"/>
        <xdr:cNvGrpSpPr/>
      </xdr:nvGrpSpPr>
      <xdr:grpSpPr>
        <a:xfrm>
          <a:off x="9643745" y="3877945"/>
          <a:ext cx="3724910" cy="21082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515620</xdr:colOff>
      <xdr:row>16</xdr:row>
      <xdr:rowOff>320040</xdr:rowOff>
    </xdr:from>
    <xdr:to xmlns:xdr="http://schemas.openxmlformats.org/drawingml/2006/spreadsheetDrawing">
      <xdr:col>50</xdr:col>
      <xdr:colOff>246380</xdr:colOff>
      <xdr:row>17</xdr:row>
      <xdr:rowOff>207645</xdr:rowOff>
    </xdr:to>
    <xdr:grpSp>
      <xdr:nvGrpSpPr>
        <xdr:cNvPr id="35" name="グループ化 34"/>
        <xdr:cNvGrpSpPr/>
      </xdr:nvGrpSpPr>
      <xdr:grpSpPr>
        <a:xfrm>
          <a:off x="12802235" y="3863340"/>
          <a:ext cx="1744980" cy="2209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87269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084415"/>
              <a:ext cx="16256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44483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080605"/>
              <a:ext cx="166370" cy="3571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444835"/>
              <a:ext cx="16637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406400</xdr:rowOff>
    </xdr:to>
    <xdr:sp macro="" textlink="">
      <xdr:nvSpPr>
        <xdr:cNvPr id="6" name="テキスト ボックス 5"/>
        <xdr:cNvSpPr txBox="1"/>
      </xdr:nvSpPr>
      <xdr:spPr>
        <a:xfrm>
          <a:off x="23228935" y="10337800"/>
          <a:ext cx="11381740" cy="3296920"/>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634"/>
  <sheetViews>
    <sheetView showGridLines="0" tabSelected="1" view="pageBreakPreview" zoomScale="85" zoomScaleNormal="80" zoomScaleSheetLayoutView="85" workbookViewId="0">
      <selection activeCell="V14" sqref="V14:Z14"/>
    </sheetView>
  </sheetViews>
  <sheetFormatPr defaultColWidth="9" defaultRowHeight="20.100000000000001" customHeight="1"/>
  <cols>
    <col min="1" max="1" width="6.44140625" style="1" customWidth="1"/>
    <col min="2" max="11" width="0.88671875" style="1" customWidth="1"/>
    <col min="12" max="14" width="1.44140625" style="1" customWidth="1"/>
    <col min="15" max="15" width="1.5" style="1" customWidth="1"/>
    <col min="16" max="19" width="1.44140625" style="1" customWidth="1"/>
    <col min="20" max="20" width="2.109375" style="1" customWidth="1"/>
    <col min="21" max="21" width="0.5546875" style="1" customWidth="1"/>
    <col min="22" max="22" width="7.44140625" style="1" customWidth="1"/>
    <col min="23" max="23" width="14.5546875" style="1" customWidth="1"/>
    <col min="24" max="24" width="10.44140625" style="1" customWidth="1"/>
    <col min="25" max="25" width="3.33203125" style="1" customWidth="1"/>
    <col min="26" max="26" width="3.44140625" style="1" customWidth="1"/>
    <col min="27" max="27" width="10.6640625" style="1" customWidth="1"/>
    <col min="28" max="29" width="10.88671875" style="1" customWidth="1"/>
    <col min="30" max="30" width="8.6640625" style="1" customWidth="1"/>
    <col min="31" max="31" width="7.33203125" style="1" customWidth="1"/>
    <col min="32" max="32" width="6.44140625" style="2" customWidth="1"/>
    <col min="33" max="33" width="18.88671875" style="1" customWidth="1"/>
    <col min="34" max="34" width="16.88671875" style="1" customWidth="1"/>
    <col min="35" max="35" width="8.88671875" style="1" customWidth="1"/>
    <col min="36" max="36" width="17.6640625" style="1" customWidth="1"/>
    <col min="37" max="37" width="14" style="1" customWidth="1"/>
    <col min="38" max="38" width="9" style="1"/>
    <col min="39" max="39" width="11.375" style="1" hidden="1" bestFit="1" customWidth="1"/>
    <col min="40" max="40" width="9" style="1" hidden="1" customWidth="1"/>
    <col min="41" max="16384" width="9" style="1"/>
  </cols>
  <sheetData>
    <row r="1" spans="1:39" s="3" customFormat="1" ht="43.95" customHeight="1">
      <c r="A1" s="5" t="s">
        <v>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123"/>
      <c r="AM1" s="164" t="s">
        <v>26</v>
      </c>
    </row>
    <row r="2" spans="1:39" s="3" customFormat="1" ht="28.95" customHeight="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9" s="4" customFormat="1" ht="87" customHeight="1">
      <c r="A3" s="7" t="s">
        <v>2584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9" s="3" customFormat="1" ht="157.94999999999999" customHeight="1">
      <c r="A4" s="8" t="s">
        <v>1576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9" ht="20.100000000000001" customHeight="1">
      <c r="A5" s="9"/>
      <c r="B5" s="9"/>
      <c r="C5" s="9"/>
      <c r="D5" s="9"/>
      <c r="E5" s="9"/>
      <c r="F5" s="9"/>
      <c r="G5" s="9"/>
      <c r="H5" s="9"/>
      <c r="I5" s="9"/>
      <c r="J5" s="9"/>
      <c r="K5" s="9"/>
      <c r="L5" s="9"/>
      <c r="M5" s="9"/>
      <c r="N5" s="9"/>
      <c r="O5" s="9"/>
      <c r="P5" s="9"/>
      <c r="Q5" s="9"/>
      <c r="R5" s="9"/>
      <c r="S5" s="9"/>
      <c r="T5" s="9"/>
      <c r="U5" s="9"/>
      <c r="V5" s="9"/>
      <c r="W5" s="9"/>
      <c r="X5" s="9"/>
      <c r="Y5" s="9"/>
      <c r="Z5" s="9"/>
      <c r="AA5" s="31"/>
      <c r="AB5" s="31"/>
      <c r="AC5" s="31"/>
      <c r="AD5" s="31"/>
      <c r="AF5" s="1"/>
    </row>
    <row r="6" spans="1:39" ht="20.100000000000001" customHeight="1">
      <c r="A6" s="9"/>
      <c r="B6" s="9"/>
      <c r="C6" s="9"/>
      <c r="D6" s="9"/>
      <c r="E6" s="9"/>
      <c r="F6" s="9"/>
      <c r="G6" s="9"/>
      <c r="H6" s="9"/>
      <c r="I6" s="9"/>
      <c r="J6" s="9"/>
      <c r="K6" s="9"/>
      <c r="L6" s="9"/>
      <c r="M6" s="9"/>
      <c r="N6" s="9"/>
      <c r="O6" s="9"/>
      <c r="P6" s="9"/>
      <c r="Q6" s="9"/>
      <c r="R6" s="9"/>
      <c r="S6" s="9"/>
      <c r="T6" s="9"/>
      <c r="U6" s="9"/>
      <c r="V6" s="9"/>
      <c r="W6" s="9"/>
      <c r="X6" s="9"/>
      <c r="Y6" s="9"/>
      <c r="Z6" s="9"/>
      <c r="AA6" s="31"/>
      <c r="AB6" s="31"/>
      <c r="AC6" s="31"/>
      <c r="AD6" s="31"/>
      <c r="AF6" s="1"/>
    </row>
    <row r="7" spans="1:39" ht="19.95" customHeight="1">
      <c r="A7" s="9"/>
      <c r="B7" s="9"/>
      <c r="C7" s="9"/>
      <c r="D7" s="9"/>
      <c r="E7" s="9"/>
      <c r="F7" s="9"/>
      <c r="G7" s="9"/>
      <c r="H7" s="9"/>
      <c r="I7" s="9"/>
      <c r="J7" s="9"/>
      <c r="K7" s="9"/>
      <c r="L7" s="9"/>
      <c r="M7" s="9"/>
      <c r="N7" s="9"/>
      <c r="O7" s="9"/>
      <c r="P7" s="9"/>
      <c r="Q7" s="9"/>
      <c r="R7" s="9"/>
      <c r="S7" s="9"/>
      <c r="T7" s="9"/>
      <c r="U7" s="9"/>
      <c r="V7" s="9"/>
      <c r="W7" s="9"/>
      <c r="X7" s="9"/>
      <c r="Y7" s="9"/>
      <c r="Z7" s="9"/>
      <c r="AA7" s="31"/>
      <c r="AB7" s="31"/>
      <c r="AC7" s="31"/>
      <c r="AD7" s="31"/>
      <c r="AF7" s="1"/>
    </row>
    <row r="8" spans="1:39" ht="16.9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9" ht="17.399999999999999" customHeight="1">
      <c r="A9" s="9"/>
      <c r="B9" s="9"/>
      <c r="C9" s="9"/>
      <c r="D9" s="9"/>
      <c r="E9" s="9"/>
      <c r="F9" s="9"/>
      <c r="G9" s="9"/>
      <c r="H9" s="9"/>
      <c r="I9" s="9"/>
      <c r="J9" s="9"/>
      <c r="K9" s="9"/>
      <c r="L9" s="9"/>
      <c r="M9" s="9"/>
      <c r="N9" s="9"/>
      <c r="O9" s="9"/>
      <c r="P9" s="9"/>
      <c r="Q9" s="9"/>
      <c r="R9" s="9"/>
      <c r="S9" s="9"/>
      <c r="T9" s="9"/>
      <c r="U9" s="9"/>
      <c r="V9" s="9"/>
      <c r="W9" s="9"/>
      <c r="X9" s="9"/>
      <c r="Y9" s="9"/>
      <c r="Z9" s="31"/>
      <c r="AA9" s="31"/>
      <c r="AB9" s="31"/>
      <c r="AC9" s="31"/>
      <c r="AD9" s="31"/>
      <c r="AF9" s="1"/>
    </row>
    <row r="10" spans="1:39" ht="47.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31"/>
      <c r="AB10" s="31"/>
      <c r="AC10" s="31"/>
      <c r="AD10" s="31"/>
      <c r="AF10" s="1"/>
    </row>
    <row r="11" spans="1:39" ht="45.6" customHeight="1">
      <c r="A11" s="9"/>
      <c r="B11" s="9"/>
      <c r="D11" s="9"/>
      <c r="F11" s="9"/>
      <c r="G11" s="9"/>
      <c r="H11" s="9"/>
      <c r="I11" s="9"/>
      <c r="J11" s="9"/>
      <c r="K11" s="9"/>
      <c r="L11" s="9"/>
      <c r="M11" s="9"/>
      <c r="N11" s="9"/>
      <c r="O11" s="9"/>
      <c r="P11" s="9"/>
      <c r="Q11" s="9"/>
      <c r="R11" s="9"/>
      <c r="S11" s="9"/>
      <c r="T11" s="9"/>
      <c r="U11" s="9"/>
      <c r="V11" s="9"/>
      <c r="W11" s="9"/>
      <c r="X11" s="9"/>
      <c r="Y11" s="9"/>
      <c r="AA11" s="31"/>
      <c r="AB11" s="110"/>
      <c r="AC11" s="31"/>
      <c r="AD11" s="31"/>
      <c r="AF11" s="1"/>
    </row>
    <row r="12" spans="1:39" ht="20.100000000000001" customHeight="1">
      <c r="A12" s="10" t="s">
        <v>53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10"/>
      <c r="AD12" s="110"/>
      <c r="AF12" s="1"/>
    </row>
    <row r="13" spans="1:39" ht="6" customHeight="1">
      <c r="A13" s="1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10"/>
      <c r="AC13" s="110"/>
      <c r="AD13" s="110"/>
      <c r="AF13" s="1"/>
    </row>
    <row r="14" spans="1:39" ht="18.600000000000001" customHeight="1">
      <c r="A14" s="12" t="s">
        <v>37</v>
      </c>
      <c r="B14" s="12"/>
      <c r="C14" s="12"/>
      <c r="D14" s="12"/>
      <c r="E14" s="12"/>
      <c r="F14" s="12"/>
      <c r="G14" s="12"/>
      <c r="H14" s="12"/>
      <c r="I14" s="12"/>
      <c r="J14" s="12"/>
      <c r="K14" s="12"/>
      <c r="L14" s="12"/>
      <c r="M14" s="12"/>
      <c r="N14" s="12"/>
      <c r="O14" s="12"/>
      <c r="P14" s="12"/>
      <c r="Q14" s="12"/>
      <c r="R14" s="12"/>
      <c r="S14" s="12"/>
      <c r="T14" s="12"/>
      <c r="U14" s="12"/>
      <c r="V14" s="84"/>
      <c r="W14" s="90"/>
      <c r="X14" s="90"/>
      <c r="Y14" s="90"/>
      <c r="Z14" s="100"/>
      <c r="AF14" s="1"/>
      <c r="AG14" s="129"/>
      <c r="AH14" s="140"/>
    </row>
    <row r="15" spans="1:39" ht="38.4" customHeight="1">
      <c r="A15" s="13" t="s">
        <v>13</v>
      </c>
      <c r="B15" s="34"/>
      <c r="C15" s="34"/>
      <c r="D15" s="34"/>
      <c r="E15" s="34"/>
      <c r="F15" s="34"/>
      <c r="G15" s="34"/>
      <c r="H15" s="34"/>
      <c r="I15" s="34"/>
      <c r="J15" s="34"/>
      <c r="K15" s="34"/>
      <c r="L15" s="34"/>
      <c r="M15" s="34"/>
      <c r="N15" s="34"/>
      <c r="O15" s="34"/>
      <c r="P15" s="34"/>
      <c r="Q15" s="34"/>
      <c r="R15" s="34"/>
      <c r="S15" s="34"/>
      <c r="T15" s="34"/>
      <c r="U15" s="81"/>
      <c r="V15" s="85" t="s">
        <v>30</v>
      </c>
      <c r="W15" s="91"/>
      <c r="X15" s="91"/>
      <c r="Y15" s="91"/>
      <c r="Z15" s="91"/>
      <c r="AA15" s="91" t="s">
        <v>60</v>
      </c>
      <c r="AB15" s="91"/>
      <c r="AC15" s="91"/>
      <c r="AD15" s="91"/>
      <c r="AE15" s="91"/>
      <c r="AF15" s="124"/>
      <c r="AG15" s="129"/>
      <c r="AH15" s="140"/>
    </row>
    <row r="16" spans="1:39" ht="22.95" customHeight="1">
      <c r="A16" s="14"/>
      <c r="B16" s="35"/>
      <c r="C16" s="35"/>
      <c r="D16" s="35"/>
      <c r="E16" s="35"/>
      <c r="F16" s="35"/>
      <c r="G16" s="35"/>
      <c r="H16" s="35"/>
      <c r="I16" s="35"/>
      <c r="J16" s="35"/>
      <c r="K16" s="35"/>
      <c r="L16" s="35"/>
      <c r="M16" s="35"/>
      <c r="N16" s="35"/>
      <c r="O16" s="35"/>
      <c r="P16" s="35"/>
      <c r="Q16" s="35"/>
      <c r="R16" s="35"/>
      <c r="S16" s="35"/>
      <c r="T16" s="35"/>
      <c r="U16" s="82"/>
      <c r="V16" s="86"/>
      <c r="W16" s="86"/>
      <c r="X16" s="86"/>
      <c r="Y16" s="86"/>
      <c r="Z16" s="86"/>
      <c r="AA16" s="86"/>
      <c r="AB16" s="86"/>
      <c r="AC16" s="86"/>
      <c r="AD16" s="86"/>
      <c r="AE16" s="86"/>
      <c r="AF16" s="125"/>
      <c r="AG16" s="130"/>
    </row>
    <row r="17" spans="1:39" ht="12" customHeight="1">
      <c r="A17" s="15" t="s">
        <v>62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6"/>
    </row>
    <row r="18" spans="1:39" ht="57.6"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9" s="3" customFormat="1" ht="20.100000000000001" customHeight="1">
      <c r="A19" s="10" t="s">
        <v>63</v>
      </c>
      <c r="B19" s="9"/>
      <c r="C19" s="9"/>
      <c r="D19" s="9"/>
      <c r="E19" s="9"/>
      <c r="F19" s="9"/>
      <c r="G19" s="9"/>
      <c r="H19" s="9"/>
      <c r="I19" s="9"/>
      <c r="J19" s="9"/>
      <c r="K19" s="9"/>
      <c r="L19" s="9"/>
      <c r="M19" s="9"/>
      <c r="N19" s="9"/>
      <c r="O19" s="9"/>
      <c r="P19" s="9"/>
      <c r="Q19" s="9"/>
      <c r="R19" s="9"/>
      <c r="S19" s="9"/>
      <c r="T19" s="9"/>
      <c r="U19" s="9"/>
      <c r="V19" s="9"/>
      <c r="W19" s="9"/>
      <c r="X19" s="9"/>
      <c r="Y19" s="9"/>
      <c r="Z19" s="9"/>
      <c r="AA19" s="31"/>
      <c r="AB19" s="31"/>
      <c r="AC19" s="31"/>
      <c r="AD19" s="31"/>
    </row>
    <row r="20" spans="1:39" s="3" customFormat="1" ht="15.6" customHeight="1">
      <c r="A20" s="17" t="s">
        <v>71</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31"/>
      <c r="AC20" s="31"/>
      <c r="AD20" s="31"/>
    </row>
    <row r="21" spans="1:39" ht="20.100000000000001" customHeight="1">
      <c r="A21" s="18" t="s">
        <v>84</v>
      </c>
      <c r="B21" s="36" t="s">
        <v>3</v>
      </c>
      <c r="C21" s="36"/>
      <c r="D21" s="36"/>
      <c r="E21" s="36"/>
      <c r="F21" s="36"/>
      <c r="G21" s="36"/>
      <c r="H21" s="36"/>
      <c r="I21" s="36"/>
      <c r="J21" s="36"/>
      <c r="K21" s="36"/>
      <c r="L21" s="55"/>
      <c r="M21" s="63"/>
      <c r="N21" s="63"/>
      <c r="O21" s="63"/>
      <c r="P21" s="63"/>
      <c r="Q21" s="63"/>
      <c r="R21" s="63"/>
      <c r="S21" s="63"/>
      <c r="T21" s="63"/>
      <c r="U21" s="63"/>
      <c r="V21" s="63"/>
      <c r="W21" s="63"/>
      <c r="X21" s="63"/>
      <c r="Y21" s="63"/>
      <c r="Z21" s="63"/>
      <c r="AA21" s="63"/>
      <c r="AB21" s="63"/>
      <c r="AC21" s="63"/>
      <c r="AD21" s="116"/>
      <c r="AF21" s="1"/>
    </row>
    <row r="22" spans="1:39" ht="20.100000000000001" customHeight="1">
      <c r="A22" s="19"/>
      <c r="B22" s="36" t="s">
        <v>93</v>
      </c>
      <c r="C22" s="36"/>
      <c r="D22" s="36"/>
      <c r="E22" s="36"/>
      <c r="F22" s="36"/>
      <c r="G22" s="36"/>
      <c r="H22" s="36"/>
      <c r="I22" s="36"/>
      <c r="J22" s="36"/>
      <c r="K22" s="36"/>
      <c r="L22" s="55"/>
      <c r="M22" s="63"/>
      <c r="N22" s="63"/>
      <c r="O22" s="63"/>
      <c r="P22" s="63"/>
      <c r="Q22" s="63"/>
      <c r="R22" s="63"/>
      <c r="S22" s="63"/>
      <c r="T22" s="63"/>
      <c r="U22" s="63"/>
      <c r="V22" s="63"/>
      <c r="W22" s="63"/>
      <c r="X22" s="63"/>
      <c r="Y22" s="63"/>
      <c r="Z22" s="63"/>
      <c r="AA22" s="63"/>
      <c r="AB22" s="63"/>
      <c r="AC22" s="63"/>
      <c r="AD22" s="116"/>
      <c r="AF22" s="1"/>
    </row>
    <row r="23" spans="1:39" ht="20.100000000000001" customHeight="1">
      <c r="A23" s="20" t="s">
        <v>35</v>
      </c>
      <c r="B23" s="36" t="s">
        <v>97</v>
      </c>
      <c r="C23" s="36"/>
      <c r="D23" s="36"/>
      <c r="E23" s="36"/>
      <c r="F23" s="36"/>
      <c r="G23" s="36"/>
      <c r="H23" s="36"/>
      <c r="I23" s="36"/>
      <c r="J23" s="36"/>
      <c r="K23" s="36"/>
      <c r="L23" s="56"/>
      <c r="M23" s="64"/>
      <c r="N23" s="64"/>
      <c r="O23" s="70"/>
      <c r="P23" s="71" t="s">
        <v>104</v>
      </c>
      <c r="Q23" s="73"/>
      <c r="R23" s="78"/>
      <c r="S23" s="78"/>
      <c r="T23" s="78"/>
      <c r="U23" s="83"/>
      <c r="V23" s="9"/>
      <c r="W23" s="9"/>
      <c r="X23" s="9"/>
      <c r="Y23" s="9"/>
      <c r="Z23" s="9"/>
      <c r="AA23" s="31"/>
      <c r="AB23" s="31"/>
      <c r="AC23" s="31"/>
      <c r="AD23" s="31"/>
      <c r="AF23" s="1"/>
      <c r="AM23" s="165" t="s">
        <v>107</v>
      </c>
    </row>
    <row r="24" spans="1:39" ht="44.25" customHeight="1">
      <c r="A24" s="21"/>
      <c r="B24" s="37" t="s">
        <v>58</v>
      </c>
      <c r="C24" s="37"/>
      <c r="D24" s="37"/>
      <c r="E24" s="37"/>
      <c r="F24" s="37"/>
      <c r="G24" s="37"/>
      <c r="H24" s="37"/>
      <c r="I24" s="37"/>
      <c r="J24" s="37"/>
      <c r="K24" s="37"/>
      <c r="L24" s="55"/>
      <c r="M24" s="63"/>
      <c r="N24" s="63"/>
      <c r="O24" s="63"/>
      <c r="P24" s="63"/>
      <c r="Q24" s="63"/>
      <c r="R24" s="63"/>
      <c r="S24" s="63"/>
      <c r="T24" s="63"/>
      <c r="U24" s="63"/>
      <c r="V24" s="63"/>
      <c r="W24" s="63"/>
      <c r="X24" s="63"/>
      <c r="Y24" s="63"/>
      <c r="Z24" s="63"/>
      <c r="AA24" s="63"/>
      <c r="AB24" s="63"/>
      <c r="AC24" s="63"/>
      <c r="AD24" s="116"/>
      <c r="AF24" s="1"/>
      <c r="AM24" s="165" t="str">
        <f>L23&amp;"-"&amp;Q23</f>
        <v>-</v>
      </c>
    </row>
    <row r="25" spans="1:39" ht="38.25" customHeight="1">
      <c r="A25" s="22"/>
      <c r="B25" s="37" t="s">
        <v>115</v>
      </c>
      <c r="C25" s="37"/>
      <c r="D25" s="37"/>
      <c r="E25" s="37"/>
      <c r="F25" s="37"/>
      <c r="G25" s="37"/>
      <c r="H25" s="37"/>
      <c r="I25" s="37"/>
      <c r="J25" s="37"/>
      <c r="K25" s="37"/>
      <c r="L25" s="57"/>
      <c r="M25" s="65"/>
      <c r="N25" s="65"/>
      <c r="O25" s="65"/>
      <c r="P25" s="65"/>
      <c r="Q25" s="65"/>
      <c r="R25" s="65"/>
      <c r="S25" s="65"/>
      <c r="T25" s="65"/>
      <c r="U25" s="65"/>
      <c r="V25" s="65"/>
      <c r="W25" s="65"/>
      <c r="X25" s="65"/>
      <c r="Y25" s="65"/>
      <c r="Z25" s="65"/>
      <c r="AA25" s="65"/>
      <c r="AB25" s="65"/>
      <c r="AC25" s="65"/>
      <c r="AD25" s="117"/>
      <c r="AF25" s="1"/>
    </row>
    <row r="26" spans="1:39" ht="30" customHeight="1">
      <c r="A26" s="23" t="s">
        <v>65</v>
      </c>
      <c r="B26" s="38" t="s">
        <v>80</v>
      </c>
      <c r="C26" s="36"/>
      <c r="D26" s="36"/>
      <c r="E26" s="36"/>
      <c r="F26" s="36"/>
      <c r="G26" s="36"/>
      <c r="H26" s="36"/>
      <c r="I26" s="36"/>
      <c r="J26" s="36"/>
      <c r="K26" s="36"/>
      <c r="L26" s="58"/>
      <c r="M26" s="66"/>
      <c r="N26" s="66"/>
      <c r="O26" s="66"/>
      <c r="P26" s="66"/>
      <c r="Q26" s="66"/>
      <c r="R26" s="66"/>
      <c r="S26" s="66"/>
      <c r="T26" s="66"/>
      <c r="U26" s="66"/>
      <c r="V26" s="66"/>
      <c r="W26" s="66"/>
      <c r="X26" s="66"/>
      <c r="Y26" s="66"/>
      <c r="Z26" s="66"/>
      <c r="AA26" s="66"/>
      <c r="AB26" s="66"/>
      <c r="AC26" s="66"/>
      <c r="AD26" s="96"/>
      <c r="AF26" s="1"/>
    </row>
    <row r="27" spans="1:39" ht="19.5" customHeight="1">
      <c r="A27" s="24"/>
      <c r="B27" s="39" t="s">
        <v>121</v>
      </c>
      <c r="C27" s="39"/>
      <c r="D27" s="39"/>
      <c r="E27" s="39"/>
      <c r="F27" s="39"/>
      <c r="G27" s="39"/>
      <c r="H27" s="39"/>
      <c r="I27" s="39"/>
      <c r="J27" s="39"/>
      <c r="K27" s="38"/>
      <c r="L27" s="58"/>
      <c r="M27" s="66"/>
      <c r="N27" s="66"/>
      <c r="O27" s="66"/>
      <c r="P27" s="66"/>
      <c r="Q27" s="66"/>
      <c r="R27" s="66"/>
      <c r="S27" s="66"/>
      <c r="T27" s="66"/>
      <c r="U27" s="66"/>
      <c r="V27" s="66"/>
      <c r="W27" s="66"/>
      <c r="X27" s="66"/>
      <c r="Y27" s="66"/>
      <c r="Z27" s="66"/>
      <c r="AA27" s="66"/>
      <c r="AB27" s="66"/>
      <c r="AC27" s="66"/>
      <c r="AD27" s="96"/>
      <c r="AF27" s="1"/>
    </row>
    <row r="28" spans="1:39" ht="20.100000000000001" customHeight="1">
      <c r="A28" s="25" t="s">
        <v>127</v>
      </c>
      <c r="B28" s="40"/>
      <c r="C28" s="40"/>
      <c r="D28" s="40"/>
      <c r="E28" s="40"/>
      <c r="F28" s="40"/>
      <c r="G28" s="40"/>
      <c r="H28" s="40"/>
      <c r="I28" s="40"/>
      <c r="J28" s="40"/>
      <c r="K28" s="51"/>
      <c r="L28" s="59"/>
      <c r="M28" s="67"/>
      <c r="N28" s="67"/>
      <c r="O28" s="67"/>
      <c r="P28" s="67"/>
      <c r="Q28" s="67"/>
      <c r="R28" s="67"/>
      <c r="S28" s="67"/>
      <c r="T28" s="67"/>
      <c r="U28" s="67"/>
      <c r="V28" s="87"/>
      <c r="W28" s="92"/>
      <c r="X28" s="92"/>
      <c r="Y28" s="92"/>
      <c r="Z28" s="92"/>
      <c r="AA28" s="105"/>
      <c r="AB28" s="105"/>
      <c r="AC28" s="105"/>
      <c r="AD28" s="105"/>
      <c r="AF28" s="1"/>
    </row>
    <row r="29" spans="1:39" ht="20.100000000000001" customHeight="1">
      <c r="A29" s="26" t="s">
        <v>32</v>
      </c>
      <c r="B29" s="36" t="s">
        <v>3</v>
      </c>
      <c r="C29" s="36"/>
      <c r="D29" s="36"/>
      <c r="E29" s="36"/>
      <c r="F29" s="36"/>
      <c r="G29" s="36"/>
      <c r="H29" s="36"/>
      <c r="I29" s="36"/>
      <c r="J29" s="36"/>
      <c r="K29" s="36"/>
      <c r="L29" s="58"/>
      <c r="M29" s="66"/>
      <c r="N29" s="66"/>
      <c r="O29" s="66"/>
      <c r="P29" s="66"/>
      <c r="Q29" s="66"/>
      <c r="R29" s="66"/>
      <c r="S29" s="66"/>
      <c r="T29" s="66"/>
      <c r="U29" s="66"/>
      <c r="V29" s="66"/>
      <c r="W29" s="66"/>
      <c r="X29" s="96"/>
      <c r="Y29" s="92"/>
      <c r="Z29" s="92"/>
      <c r="AA29" s="105"/>
      <c r="AB29" s="105"/>
      <c r="AC29" s="105"/>
      <c r="AD29" s="105"/>
      <c r="AF29" s="1"/>
    </row>
    <row r="30" spans="1:39" ht="20.100000000000001" customHeight="1">
      <c r="A30" s="27"/>
      <c r="B30" s="41" t="s">
        <v>121</v>
      </c>
      <c r="C30" s="41"/>
      <c r="D30" s="41"/>
      <c r="E30" s="41"/>
      <c r="F30" s="41"/>
      <c r="G30" s="41"/>
      <c r="H30" s="41"/>
      <c r="I30" s="41"/>
      <c r="J30" s="41"/>
      <c r="K30" s="41"/>
      <c r="L30" s="58"/>
      <c r="M30" s="66"/>
      <c r="N30" s="66"/>
      <c r="O30" s="66"/>
      <c r="P30" s="66"/>
      <c r="Q30" s="66"/>
      <c r="R30" s="66"/>
      <c r="S30" s="66"/>
      <c r="T30" s="66"/>
      <c r="U30" s="66"/>
      <c r="V30" s="66"/>
      <c r="W30" s="66"/>
      <c r="X30" s="96"/>
      <c r="Y30" s="92"/>
      <c r="Z30" s="92"/>
      <c r="AA30" s="105"/>
      <c r="AB30" s="105"/>
      <c r="AC30" s="105"/>
      <c r="AD30" s="105"/>
      <c r="AF30" s="1"/>
    </row>
    <row r="31" spans="1:39" ht="20.100000000000001" customHeight="1">
      <c r="A31" s="20" t="s">
        <v>27</v>
      </c>
      <c r="B31" s="36" t="s">
        <v>138</v>
      </c>
      <c r="C31" s="36"/>
      <c r="D31" s="36"/>
      <c r="E31" s="36"/>
      <c r="F31" s="36"/>
      <c r="G31" s="36"/>
      <c r="H31" s="36"/>
      <c r="I31" s="36"/>
      <c r="J31" s="36"/>
      <c r="K31" s="36"/>
      <c r="L31" s="58"/>
      <c r="M31" s="66"/>
      <c r="N31" s="66"/>
      <c r="O31" s="66"/>
      <c r="P31" s="66"/>
      <c r="Q31" s="66"/>
      <c r="R31" s="66"/>
      <c r="S31" s="66"/>
      <c r="T31" s="66"/>
      <c r="U31" s="66"/>
      <c r="V31" s="66"/>
      <c r="W31" s="66"/>
      <c r="X31" s="96"/>
      <c r="Y31" s="92"/>
      <c r="Z31" s="92"/>
      <c r="AA31" s="105"/>
      <c r="AB31" s="105"/>
      <c r="AC31" s="105"/>
      <c r="AD31" s="105"/>
      <c r="AF31" s="1"/>
    </row>
    <row r="32" spans="1:39" ht="20.100000000000001" customHeight="1">
      <c r="A32" s="22"/>
      <c r="B32" s="36" t="s">
        <v>81</v>
      </c>
      <c r="C32" s="36"/>
      <c r="D32" s="36"/>
      <c r="E32" s="36"/>
      <c r="F32" s="36"/>
      <c r="G32" s="36"/>
      <c r="H32" s="36"/>
      <c r="I32" s="36"/>
      <c r="J32" s="36"/>
      <c r="K32" s="36"/>
      <c r="L32" s="60"/>
      <c r="M32" s="68"/>
      <c r="N32" s="68"/>
      <c r="O32" s="68"/>
      <c r="P32" s="68"/>
      <c r="Q32" s="68"/>
      <c r="R32" s="68"/>
      <c r="S32" s="68"/>
      <c r="T32" s="68"/>
      <c r="U32" s="68"/>
      <c r="V32" s="68"/>
      <c r="W32" s="68"/>
      <c r="X32" s="97"/>
      <c r="Y32" s="92"/>
      <c r="Z32" s="92"/>
      <c r="AA32" s="105"/>
      <c r="AB32" s="105"/>
      <c r="AC32" s="105"/>
      <c r="AD32" s="105"/>
      <c r="AF32" s="1"/>
    </row>
    <row r="33" spans="1:46" s="3" customFormat="1" ht="20.100000000000001" customHeight="1">
      <c r="A33" s="10" t="s">
        <v>140</v>
      </c>
      <c r="B33" s="9"/>
      <c r="C33" s="9"/>
      <c r="D33" s="9"/>
      <c r="E33" s="9"/>
      <c r="F33" s="9"/>
      <c r="G33" s="9"/>
      <c r="H33" s="9"/>
      <c r="I33" s="9"/>
      <c r="J33" s="9"/>
      <c r="K33" s="9"/>
      <c r="L33" s="9"/>
      <c r="M33" s="9"/>
      <c r="N33" s="9"/>
      <c r="O33" s="9"/>
      <c r="P33" s="9"/>
      <c r="Q33" s="9"/>
      <c r="R33" s="9"/>
      <c r="S33" s="9"/>
      <c r="T33" s="9"/>
      <c r="U33" s="9"/>
      <c r="V33" s="9"/>
      <c r="W33" s="9"/>
      <c r="X33" s="9"/>
      <c r="Y33" s="9"/>
      <c r="Z33" s="9"/>
      <c r="AA33" s="31"/>
      <c r="AB33" s="31"/>
      <c r="AC33" s="31"/>
      <c r="AD33" s="31"/>
    </row>
    <row r="34" spans="1:46" s="3" customFormat="1" ht="20.100000000000001" customHeight="1">
      <c r="A34" s="28" t="s">
        <v>2580</v>
      </c>
      <c r="B34" s="9"/>
      <c r="C34" s="9"/>
      <c r="D34" s="9"/>
      <c r="E34" s="9"/>
      <c r="F34" s="9"/>
      <c r="G34" s="9"/>
      <c r="H34" s="9"/>
      <c r="I34" s="9"/>
      <c r="J34" s="9"/>
      <c r="K34" s="9"/>
      <c r="L34" s="9"/>
      <c r="M34" s="9"/>
      <c r="N34" s="9"/>
      <c r="O34" s="9"/>
      <c r="P34" s="9"/>
      <c r="Q34" s="9"/>
      <c r="R34" s="9"/>
      <c r="S34" s="9"/>
      <c r="T34" s="9"/>
      <c r="U34" s="9"/>
      <c r="V34" s="9"/>
      <c r="W34" s="93"/>
      <c r="X34" s="9"/>
      <c r="Y34" s="9"/>
      <c r="Z34" s="9"/>
      <c r="AA34" s="31"/>
      <c r="AB34" s="31"/>
      <c r="AC34" s="31"/>
      <c r="AD34" s="31"/>
    </row>
    <row r="35" spans="1:46" s="3" customFormat="1" ht="79.2" customHeight="1">
      <c r="A35" s="30" t="s">
        <v>89</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46" s="3" customFormat="1" ht="25.95" customHeight="1">
      <c r="A36" s="29" t="s">
        <v>95</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18"/>
      <c r="AE36" s="120"/>
      <c r="AF36" s="126"/>
      <c r="AG36" s="131" t="s">
        <v>18</v>
      </c>
      <c r="AH36" s="141"/>
      <c r="AI36" s="141"/>
      <c r="AJ36" s="141"/>
      <c r="AK36" s="156"/>
    </row>
    <row r="37" spans="1:46" s="3" customFormat="1" ht="10.199999999999999" customHeight="1">
      <c r="A37" s="30"/>
      <c r="B37" s="30"/>
      <c r="C37" s="30"/>
      <c r="D37" s="30"/>
      <c r="E37" s="30"/>
      <c r="F37" s="30"/>
      <c r="G37" s="30"/>
      <c r="H37" s="30"/>
      <c r="I37" s="30"/>
      <c r="J37" s="30"/>
      <c r="K37" s="30"/>
      <c r="L37" s="30"/>
      <c r="M37" s="30"/>
      <c r="N37" s="30"/>
      <c r="O37" s="30"/>
      <c r="P37" s="30"/>
      <c r="Q37" s="74"/>
      <c r="R37" s="74"/>
      <c r="S37" s="74"/>
      <c r="T37" s="74"/>
      <c r="U37" s="74"/>
      <c r="V37" s="74"/>
      <c r="W37" s="30"/>
      <c r="X37" s="30"/>
      <c r="Y37" s="30"/>
      <c r="Z37" s="30"/>
      <c r="AA37" s="30"/>
      <c r="AB37" s="30"/>
      <c r="AC37" s="30"/>
      <c r="AD37" s="30"/>
      <c r="AG37" s="132"/>
      <c r="AH37" s="142"/>
      <c r="AI37" s="142"/>
      <c r="AJ37" s="142"/>
      <c r="AK37" s="157"/>
    </row>
    <row r="38" spans="1:46" ht="45" customHeight="1">
      <c r="A38" s="20" t="s">
        <v>149</v>
      </c>
      <c r="B38" s="42" t="s">
        <v>154</v>
      </c>
      <c r="C38" s="47"/>
      <c r="D38" s="47"/>
      <c r="E38" s="47"/>
      <c r="F38" s="47"/>
      <c r="G38" s="47"/>
      <c r="H38" s="47"/>
      <c r="I38" s="47"/>
      <c r="J38" s="47"/>
      <c r="K38" s="52"/>
      <c r="L38" s="42" t="s">
        <v>163</v>
      </c>
      <c r="M38" s="47"/>
      <c r="N38" s="47"/>
      <c r="O38" s="47"/>
      <c r="P38" s="52"/>
      <c r="Q38" s="75" t="s">
        <v>49</v>
      </c>
      <c r="R38" s="79"/>
      <c r="S38" s="79"/>
      <c r="T38" s="79"/>
      <c r="U38" s="79"/>
      <c r="V38" s="88"/>
      <c r="W38" s="94" t="s">
        <v>152</v>
      </c>
      <c r="X38" s="42" t="s">
        <v>164</v>
      </c>
      <c r="Y38" s="52"/>
      <c r="Z38" s="101" t="s">
        <v>44</v>
      </c>
      <c r="AA38" s="106" t="s">
        <v>166</v>
      </c>
      <c r="AB38" s="106" t="s">
        <v>48</v>
      </c>
      <c r="AC38" s="106" t="s">
        <v>33</v>
      </c>
      <c r="AD38" s="94" t="s">
        <v>170</v>
      </c>
      <c r="AE38" s="94" t="s">
        <v>57</v>
      </c>
      <c r="AF38" s="127"/>
      <c r="AG38" s="132"/>
      <c r="AH38" s="142"/>
      <c r="AI38" s="142"/>
      <c r="AJ38" s="142"/>
      <c r="AK38" s="157"/>
    </row>
    <row r="39" spans="1:46" ht="34.200000000000003" customHeight="1">
      <c r="A39" s="22"/>
      <c r="B39" s="43"/>
      <c r="C39" s="48"/>
      <c r="D39" s="48"/>
      <c r="E39" s="48"/>
      <c r="F39" s="48"/>
      <c r="G39" s="48"/>
      <c r="H39" s="48"/>
      <c r="I39" s="48"/>
      <c r="J39" s="48"/>
      <c r="K39" s="53"/>
      <c r="L39" s="43"/>
      <c r="M39" s="48"/>
      <c r="N39" s="48"/>
      <c r="O39" s="48"/>
      <c r="P39" s="53"/>
      <c r="Q39" s="76" t="s">
        <v>159</v>
      </c>
      <c r="R39" s="80"/>
      <c r="S39" s="80"/>
      <c r="T39" s="80"/>
      <c r="U39" s="80"/>
      <c r="V39" s="89" t="s">
        <v>175</v>
      </c>
      <c r="W39" s="89"/>
      <c r="X39" s="43"/>
      <c r="Y39" s="53"/>
      <c r="Z39" s="102"/>
      <c r="AA39" s="107"/>
      <c r="AB39" s="107"/>
      <c r="AC39" s="107"/>
      <c r="AD39" s="89"/>
      <c r="AE39" s="89"/>
      <c r="AF39" s="127"/>
      <c r="AG39" s="133"/>
      <c r="AH39" s="143"/>
      <c r="AI39" s="143"/>
      <c r="AJ39" s="143"/>
      <c r="AK39" s="158"/>
    </row>
    <row r="40" spans="1:46" ht="49.95" customHeight="1">
      <c r="A40" s="25">
        <v>1</v>
      </c>
      <c r="B40" s="44"/>
      <c r="C40" s="49"/>
      <c r="D40" s="49"/>
      <c r="E40" s="49"/>
      <c r="F40" s="49"/>
      <c r="G40" s="49"/>
      <c r="H40" s="49"/>
      <c r="I40" s="49"/>
      <c r="J40" s="49"/>
      <c r="K40" s="49"/>
      <c r="L40" s="61"/>
      <c r="M40" s="61"/>
      <c r="N40" s="61"/>
      <c r="O40" s="61"/>
      <c r="P40" s="61"/>
      <c r="Q40" s="77"/>
      <c r="R40" s="77"/>
      <c r="S40" s="77"/>
      <c r="T40" s="77"/>
      <c r="U40" s="77"/>
      <c r="V40" s="61"/>
      <c r="W40" s="61"/>
      <c r="X40" s="98"/>
      <c r="Y40" s="99"/>
      <c r="Z40" s="103" t="str">
        <f>IFERROR(VLOOKUP(X40,'【参考】数式用'!$A$2:$B$46,2,FALSE),"")</f>
        <v/>
      </c>
      <c r="AA40" s="108"/>
      <c r="AB40" s="111"/>
      <c r="AC40" s="113">
        <f t="shared" ref="AC40:AC103" si="0">AA40-AB40</f>
        <v>0</v>
      </c>
      <c r="AD40" s="119" t="str">
        <f>IF(B40="","",IF(COUNTIF(X40,"*独自*"),"数式を削除して手入力",IFERROR(INDEX('【参考】数式用'!$O$3:$Q$452,MATCH(Q40&amp;V40,'【参考】数式用'!$N$3:$N$452,0),MATCH(VLOOKUP(X40,'【参考】数式用'!$R$2:$S$46,2,FALSE),'【参考】数式用'!$O$2:$Q$2,0)),10)))</f>
        <v/>
      </c>
      <c r="AE40" s="121"/>
      <c r="AF40" s="128"/>
      <c r="AG40" s="134" t="s">
        <v>122</v>
      </c>
      <c r="AH40" s="144" t="s">
        <v>182</v>
      </c>
      <c r="AI40" s="148" t="s">
        <v>77</v>
      </c>
      <c r="AJ40" s="152" t="s">
        <v>185</v>
      </c>
      <c r="AK40" s="159" t="s">
        <v>131</v>
      </c>
      <c r="AL40" s="163"/>
      <c r="AM40" s="163"/>
      <c r="AN40" s="163"/>
      <c r="AO40" s="163"/>
      <c r="AP40" s="163"/>
      <c r="AQ40" s="163"/>
      <c r="AR40" s="163"/>
      <c r="AS40" s="163"/>
      <c r="AT40" s="163"/>
    </row>
    <row r="41" spans="1:46" ht="49.95" customHeight="1">
      <c r="A41" s="25">
        <f t="shared" ref="A41:A104" si="1">A40+1</f>
        <v>2</v>
      </c>
      <c r="B41" s="44"/>
      <c r="C41" s="49"/>
      <c r="D41" s="49"/>
      <c r="E41" s="49"/>
      <c r="F41" s="49"/>
      <c r="G41" s="49"/>
      <c r="H41" s="49"/>
      <c r="I41" s="49"/>
      <c r="J41" s="49"/>
      <c r="K41" s="49"/>
      <c r="L41" s="61"/>
      <c r="M41" s="61"/>
      <c r="N41" s="61"/>
      <c r="O41" s="61"/>
      <c r="P41" s="61"/>
      <c r="Q41" s="77"/>
      <c r="R41" s="77"/>
      <c r="S41" s="77"/>
      <c r="T41" s="77"/>
      <c r="U41" s="77"/>
      <c r="V41" s="61"/>
      <c r="W41" s="61"/>
      <c r="X41" s="98"/>
      <c r="Y41" s="99"/>
      <c r="Z41" s="79" t="str">
        <f>IFERROR(VLOOKUP(X41,'【参考】数式用'!$A$2:$B$46,2,FALSE),"")</f>
        <v/>
      </c>
      <c r="AA41" s="109"/>
      <c r="AB41" s="112"/>
      <c r="AC41" s="114">
        <f t="shared" si="0"/>
        <v>0</v>
      </c>
      <c r="AD41" s="119" t="str">
        <f>IF(B41="","",IF(COUNTIF(X41,"*独自*"),"数式を削除して手入力",IFERROR(INDEX('【参考】数式用'!$O$3:$Q$452,MATCH(Q41&amp;V41,'【参考】数式用'!$N$3:$N$452,0),MATCH(VLOOKUP(X41,'【参考】数式用'!$R$2:$S$46,2,FALSE),'【参考】数式用'!$O$2:$Q$2,0)),10)))</f>
        <v/>
      </c>
      <c r="AE41" s="122"/>
      <c r="AF41" s="128"/>
      <c r="AG41" s="135" t="s">
        <v>191</v>
      </c>
      <c r="AH41" s="145" t="s">
        <v>193</v>
      </c>
      <c r="AI41" s="149" t="s">
        <v>190</v>
      </c>
      <c r="AJ41" s="153">
        <f t="shared" ref="AJ41:AJ73" si="2">COUNTIF($Z$40:$Z$539,AI41)</f>
        <v>0</v>
      </c>
      <c r="AK41" s="160" t="str">
        <f>IF(AJ41=AJ42,"一致","不一致")</f>
        <v>一致</v>
      </c>
    </row>
    <row r="42" spans="1:46" ht="49.95" customHeight="1">
      <c r="A42" s="25">
        <f t="shared" si="1"/>
        <v>3</v>
      </c>
      <c r="B42" s="45"/>
      <c r="C42" s="50"/>
      <c r="D42" s="50"/>
      <c r="E42" s="50"/>
      <c r="F42" s="50"/>
      <c r="G42" s="50"/>
      <c r="H42" s="50"/>
      <c r="I42" s="50"/>
      <c r="J42" s="50"/>
      <c r="K42" s="54"/>
      <c r="L42" s="62"/>
      <c r="M42" s="69"/>
      <c r="N42" s="69"/>
      <c r="O42" s="69"/>
      <c r="P42" s="72"/>
      <c r="Q42" s="77"/>
      <c r="R42" s="77"/>
      <c r="S42" s="77"/>
      <c r="T42" s="77"/>
      <c r="U42" s="77"/>
      <c r="V42" s="61"/>
      <c r="W42" s="95"/>
      <c r="X42" s="98"/>
      <c r="Y42" s="99"/>
      <c r="Z42" s="104" t="str">
        <f>IFERROR(VLOOKUP(X42,'【参考】数式用'!$A$2:$B$46,2,FALSE),"")</f>
        <v/>
      </c>
      <c r="AA42" s="109"/>
      <c r="AB42" s="112"/>
      <c r="AC42" s="115">
        <f t="shared" si="0"/>
        <v>0</v>
      </c>
      <c r="AD42" s="119" t="str">
        <f>IF(B42="","",IF(COUNTIF(X42,"*独自*"),"数式を削除して手入力",IFERROR(INDEX('【参考】数式用'!$O$3:$Q$452,MATCH(Q42&amp;V42,'【参考】数式用'!$N$3:$N$452,0),MATCH(VLOOKUP(X42,'【参考】数式用'!$R$2:$S$46,2,FALSE),'【参考】数式用'!$O$2:$Q$2,0)),10)))</f>
        <v/>
      </c>
      <c r="AE42" s="122"/>
      <c r="AF42" s="128"/>
      <c r="AG42" s="136"/>
      <c r="AH42" s="146" t="s">
        <v>198</v>
      </c>
      <c r="AI42" s="150" t="s">
        <v>7</v>
      </c>
      <c r="AJ42" s="154">
        <f t="shared" si="2"/>
        <v>0</v>
      </c>
      <c r="AK42" s="161"/>
    </row>
    <row r="43" spans="1:46" ht="49.95" customHeight="1">
      <c r="A43" s="25">
        <f t="shared" si="1"/>
        <v>4</v>
      </c>
      <c r="B43" s="45"/>
      <c r="C43" s="50"/>
      <c r="D43" s="50"/>
      <c r="E43" s="50"/>
      <c r="F43" s="50"/>
      <c r="G43" s="50"/>
      <c r="H43" s="50"/>
      <c r="I43" s="50"/>
      <c r="J43" s="50"/>
      <c r="K43" s="54"/>
      <c r="L43" s="62"/>
      <c r="M43" s="69"/>
      <c r="N43" s="69"/>
      <c r="O43" s="69"/>
      <c r="P43" s="72"/>
      <c r="Q43" s="77"/>
      <c r="R43" s="77"/>
      <c r="S43" s="77"/>
      <c r="T43" s="77"/>
      <c r="U43" s="77"/>
      <c r="V43" s="61"/>
      <c r="W43" s="95"/>
      <c r="X43" s="98"/>
      <c r="Y43" s="99"/>
      <c r="Z43" s="79" t="str">
        <f>IFERROR(VLOOKUP(X43,'【参考】数式用'!$A$2:$B$46,2,FALSE),"")</f>
        <v/>
      </c>
      <c r="AA43" s="109"/>
      <c r="AB43" s="112"/>
      <c r="AC43" s="114">
        <f t="shared" si="0"/>
        <v>0</v>
      </c>
      <c r="AD43" s="119" t="str">
        <f>IF(B43="","",IF(COUNTIF(X43,"*独自*"),"数式を削除して手入力",IFERROR(INDEX('【参考】数式用'!$O$3:$Q$452,MATCH(Q43&amp;V43,'【参考】数式用'!$N$3:$N$452,0),MATCH(VLOOKUP(X43,'【参考】数式用'!$R$2:$S$46,2,FALSE),'【参考】数式用'!$O$2:$Q$2,0)),10)))</f>
        <v/>
      </c>
      <c r="AE43" s="122"/>
      <c r="AF43" s="128"/>
      <c r="AG43" s="137" t="s">
        <v>178</v>
      </c>
      <c r="AH43" s="146" t="s">
        <v>148</v>
      </c>
      <c r="AI43" s="150" t="s">
        <v>56</v>
      </c>
      <c r="AJ43" s="154">
        <f t="shared" si="2"/>
        <v>0</v>
      </c>
      <c r="AK43" s="161" t="str">
        <f>IF(AJ43=AJ44,"一致","不一致")</f>
        <v>一致</v>
      </c>
    </row>
    <row r="44" spans="1:46" ht="49.95" customHeight="1">
      <c r="A44" s="25">
        <f t="shared" si="1"/>
        <v>5</v>
      </c>
      <c r="B44" s="45"/>
      <c r="C44" s="50"/>
      <c r="D44" s="50"/>
      <c r="E44" s="50"/>
      <c r="F44" s="50"/>
      <c r="G44" s="50"/>
      <c r="H44" s="50"/>
      <c r="I44" s="50"/>
      <c r="J44" s="50"/>
      <c r="K44" s="54"/>
      <c r="L44" s="62"/>
      <c r="M44" s="69"/>
      <c r="N44" s="69"/>
      <c r="O44" s="69"/>
      <c r="P44" s="72"/>
      <c r="Q44" s="77"/>
      <c r="R44" s="77"/>
      <c r="S44" s="77"/>
      <c r="T44" s="77"/>
      <c r="U44" s="77"/>
      <c r="V44" s="61"/>
      <c r="W44" s="95"/>
      <c r="X44" s="98"/>
      <c r="Y44" s="99"/>
      <c r="Z44" s="79" t="str">
        <f>IFERROR(VLOOKUP(X44,'【参考】数式用'!$A$2:$B$46,2,FALSE),"")</f>
        <v/>
      </c>
      <c r="AA44" s="109"/>
      <c r="AB44" s="112"/>
      <c r="AC44" s="114">
        <f t="shared" si="0"/>
        <v>0</v>
      </c>
      <c r="AD44" s="119" t="str">
        <f>IF(B44="","",IF(COUNTIF(X44,"*独自*"),"数式を削除して手入力",IFERROR(INDEX('【参考】数式用'!$O$3:$Q$452,MATCH(Q44&amp;V44,'【参考】数式用'!$N$3:$N$452,0),MATCH(VLOOKUP(X44,'【参考】数式用'!$R$2:$S$46,2,FALSE),'【参考】数式用'!$O$2:$Q$2,0)),10)))</f>
        <v/>
      </c>
      <c r="AE44" s="122"/>
      <c r="AF44" s="128"/>
      <c r="AG44" s="137"/>
      <c r="AH44" s="146" t="s">
        <v>201</v>
      </c>
      <c r="AI44" s="150" t="s">
        <v>105</v>
      </c>
      <c r="AJ44" s="154">
        <f t="shared" si="2"/>
        <v>0</v>
      </c>
      <c r="AK44" s="161"/>
    </row>
    <row r="45" spans="1:46" ht="49.95" customHeight="1">
      <c r="A45" s="25">
        <f t="shared" si="1"/>
        <v>6</v>
      </c>
      <c r="B45" s="45"/>
      <c r="C45" s="50"/>
      <c r="D45" s="50"/>
      <c r="E45" s="50"/>
      <c r="F45" s="50"/>
      <c r="G45" s="50"/>
      <c r="H45" s="50"/>
      <c r="I45" s="50"/>
      <c r="J45" s="50"/>
      <c r="K45" s="54"/>
      <c r="L45" s="62"/>
      <c r="M45" s="69"/>
      <c r="N45" s="69"/>
      <c r="O45" s="69"/>
      <c r="P45" s="72"/>
      <c r="Q45" s="77"/>
      <c r="R45" s="77"/>
      <c r="S45" s="77"/>
      <c r="T45" s="77"/>
      <c r="U45" s="77"/>
      <c r="V45" s="61"/>
      <c r="W45" s="95"/>
      <c r="X45" s="98"/>
      <c r="Y45" s="99"/>
      <c r="Z45" s="79" t="str">
        <f>IFERROR(VLOOKUP(X45,'【参考】数式用'!$A$2:$B$46,2,FALSE),"")</f>
        <v/>
      </c>
      <c r="AA45" s="109"/>
      <c r="AB45" s="112"/>
      <c r="AC45" s="114">
        <f t="shared" si="0"/>
        <v>0</v>
      </c>
      <c r="AD45" s="119" t="str">
        <f>IF(B45="","",IF(COUNTIF(X45,"*独自*"),"数式を削除して手入力",IFERROR(INDEX('【参考】数式用'!$O$3:$Q$452,MATCH(Q45&amp;V45,'【参考】数式用'!$N$3:$N$452,0),MATCH(VLOOKUP(X45,'【参考】数式用'!$R$2:$S$46,2,FALSE),'【参考】数式用'!$O$2:$Q$2,0)),10)))</f>
        <v/>
      </c>
      <c r="AE45" s="122"/>
      <c r="AF45" s="128"/>
      <c r="AG45" s="136" t="s">
        <v>202</v>
      </c>
      <c r="AH45" s="146" t="s">
        <v>167</v>
      </c>
      <c r="AI45" s="150" t="s">
        <v>29</v>
      </c>
      <c r="AJ45" s="154">
        <f t="shared" si="2"/>
        <v>0</v>
      </c>
      <c r="AK45" s="161" t="str">
        <f>IF(AND(AJ45=AJ46,AJ46=AJ47),"一致","不一致")</f>
        <v>一致</v>
      </c>
    </row>
    <row r="46" spans="1:46" ht="49.95" customHeight="1">
      <c r="A46" s="25">
        <f t="shared" si="1"/>
        <v>7</v>
      </c>
      <c r="B46" s="45"/>
      <c r="C46" s="50"/>
      <c r="D46" s="50"/>
      <c r="E46" s="50"/>
      <c r="F46" s="50"/>
      <c r="G46" s="50"/>
      <c r="H46" s="50"/>
      <c r="I46" s="50"/>
      <c r="J46" s="50"/>
      <c r="K46" s="54"/>
      <c r="L46" s="62"/>
      <c r="M46" s="69"/>
      <c r="N46" s="69"/>
      <c r="O46" s="69"/>
      <c r="P46" s="72"/>
      <c r="Q46" s="77"/>
      <c r="R46" s="77"/>
      <c r="S46" s="77"/>
      <c r="T46" s="77"/>
      <c r="U46" s="77"/>
      <c r="V46" s="61"/>
      <c r="W46" s="95"/>
      <c r="X46" s="98"/>
      <c r="Y46" s="99"/>
      <c r="Z46" s="79" t="str">
        <f>IFERROR(VLOOKUP(X46,'【参考】数式用'!$A$2:$B$46,2,FALSE),"")</f>
        <v/>
      </c>
      <c r="AA46" s="109"/>
      <c r="AB46" s="112"/>
      <c r="AC46" s="114">
        <f t="shared" si="0"/>
        <v>0</v>
      </c>
      <c r="AD46" s="119" t="str">
        <f>IF(B46="","",IF(COUNTIF(X46,"*独自*"),"数式を削除して手入力",IFERROR(INDEX('【参考】数式用'!$O$3:$Q$452,MATCH(Q46&amp;V46,'【参考】数式用'!$N$3:$N$452,0),MATCH(VLOOKUP(X46,'【参考】数式用'!$R$2:$S$46,2,FALSE),'【参考】数式用'!$O$2:$Q$2,0)),10)))</f>
        <v/>
      </c>
      <c r="AE46" s="122"/>
      <c r="AF46" s="128"/>
      <c r="AG46" s="136"/>
      <c r="AH46" s="146" t="s">
        <v>206</v>
      </c>
      <c r="AI46" s="150" t="s">
        <v>208</v>
      </c>
      <c r="AJ46" s="154">
        <f t="shared" si="2"/>
        <v>0</v>
      </c>
      <c r="AK46" s="161"/>
    </row>
    <row r="47" spans="1:46" ht="49.95" customHeight="1">
      <c r="A47" s="25">
        <f t="shared" si="1"/>
        <v>8</v>
      </c>
      <c r="B47" s="45"/>
      <c r="C47" s="50"/>
      <c r="D47" s="50"/>
      <c r="E47" s="50"/>
      <c r="F47" s="50"/>
      <c r="G47" s="50"/>
      <c r="H47" s="50"/>
      <c r="I47" s="50"/>
      <c r="J47" s="50"/>
      <c r="K47" s="54"/>
      <c r="L47" s="62"/>
      <c r="M47" s="69"/>
      <c r="N47" s="69"/>
      <c r="O47" s="69"/>
      <c r="P47" s="72"/>
      <c r="Q47" s="77"/>
      <c r="R47" s="77"/>
      <c r="S47" s="77"/>
      <c r="T47" s="77"/>
      <c r="U47" s="77"/>
      <c r="V47" s="61"/>
      <c r="W47" s="95"/>
      <c r="X47" s="98"/>
      <c r="Y47" s="99"/>
      <c r="Z47" s="79" t="str">
        <f>IFERROR(VLOOKUP(X47,'【参考】数式用'!$A$2:$B$46,2,FALSE),"")</f>
        <v/>
      </c>
      <c r="AA47" s="109"/>
      <c r="AB47" s="112"/>
      <c r="AC47" s="114">
        <f t="shared" si="0"/>
        <v>0</v>
      </c>
      <c r="AD47" s="119" t="str">
        <f>IF(B47="","",IF(COUNTIF(X47,"*独自*"),"数式を削除して手入力",IFERROR(INDEX('【参考】数式用'!$O$3:$Q$452,MATCH(Q47&amp;V47,'【参考】数式用'!$N$3:$N$452,0),MATCH(VLOOKUP(X47,'【参考】数式用'!$R$2:$S$46,2,FALSE),'【参考】数式用'!$O$2:$Q$2,0)),10)))</f>
        <v/>
      </c>
      <c r="AE47" s="122"/>
      <c r="AF47" s="128"/>
      <c r="AG47" s="136"/>
      <c r="AH47" s="146" t="s">
        <v>210</v>
      </c>
      <c r="AI47" s="150" t="s">
        <v>211</v>
      </c>
      <c r="AJ47" s="154">
        <f t="shared" si="2"/>
        <v>0</v>
      </c>
      <c r="AK47" s="161"/>
    </row>
    <row r="48" spans="1:46" ht="49.95" customHeight="1">
      <c r="A48" s="25">
        <f t="shared" si="1"/>
        <v>9</v>
      </c>
      <c r="B48" s="45"/>
      <c r="C48" s="50"/>
      <c r="D48" s="50"/>
      <c r="E48" s="50"/>
      <c r="F48" s="50"/>
      <c r="G48" s="50"/>
      <c r="H48" s="50"/>
      <c r="I48" s="50"/>
      <c r="J48" s="50"/>
      <c r="K48" s="54"/>
      <c r="L48" s="62"/>
      <c r="M48" s="69"/>
      <c r="N48" s="69"/>
      <c r="O48" s="69"/>
      <c r="P48" s="72"/>
      <c r="Q48" s="77"/>
      <c r="R48" s="77"/>
      <c r="S48" s="77"/>
      <c r="T48" s="77"/>
      <c r="U48" s="77"/>
      <c r="V48" s="61"/>
      <c r="W48" s="95"/>
      <c r="X48" s="98"/>
      <c r="Y48" s="99"/>
      <c r="Z48" s="79" t="str">
        <f>IFERROR(VLOOKUP(X48,'【参考】数式用'!$A$2:$B$46,2,FALSE),"")</f>
        <v/>
      </c>
      <c r="AA48" s="109"/>
      <c r="AB48" s="112"/>
      <c r="AC48" s="114">
        <f t="shared" si="0"/>
        <v>0</v>
      </c>
      <c r="AD48" s="119" t="str">
        <f>IF(B48="","",IF(COUNTIF(X48,"*独自*"),"数式を削除して手入力",IFERROR(INDEX('【参考】数式用'!$O$3:$Q$452,MATCH(Q48&amp;V48,'【参考】数式用'!$N$3:$N$452,0),MATCH(VLOOKUP(X48,'【参考】数式用'!$R$2:$S$46,2,FALSE),'【参考】数式用'!$O$2:$Q$2,0)),10)))</f>
        <v/>
      </c>
      <c r="AE48" s="122"/>
      <c r="AF48" s="128"/>
      <c r="AG48" s="136" t="s">
        <v>213</v>
      </c>
      <c r="AH48" s="146" t="s">
        <v>214</v>
      </c>
      <c r="AI48" s="150" t="s">
        <v>216</v>
      </c>
      <c r="AJ48" s="154">
        <f t="shared" si="2"/>
        <v>0</v>
      </c>
      <c r="AK48" s="161" t="str">
        <f>IF(AJ48=AJ49,"一致","不一致")</f>
        <v>一致</v>
      </c>
    </row>
    <row r="49" spans="1:37" ht="49.95" customHeight="1">
      <c r="A49" s="25">
        <f t="shared" si="1"/>
        <v>10</v>
      </c>
      <c r="B49" s="45"/>
      <c r="C49" s="50"/>
      <c r="D49" s="50"/>
      <c r="E49" s="50"/>
      <c r="F49" s="50"/>
      <c r="G49" s="50"/>
      <c r="H49" s="50"/>
      <c r="I49" s="50"/>
      <c r="J49" s="50"/>
      <c r="K49" s="54"/>
      <c r="L49" s="62"/>
      <c r="M49" s="69"/>
      <c r="N49" s="69"/>
      <c r="O49" s="69"/>
      <c r="P49" s="72"/>
      <c r="Q49" s="77"/>
      <c r="R49" s="77"/>
      <c r="S49" s="77"/>
      <c r="T49" s="77"/>
      <c r="U49" s="77"/>
      <c r="V49" s="61"/>
      <c r="W49" s="95"/>
      <c r="X49" s="98"/>
      <c r="Y49" s="99"/>
      <c r="Z49" s="79" t="str">
        <f>IFERROR(VLOOKUP(X49,'【参考】数式用'!$A$2:$B$46,2,FALSE),"")</f>
        <v/>
      </c>
      <c r="AA49" s="109"/>
      <c r="AB49" s="112"/>
      <c r="AC49" s="114">
        <f t="shared" si="0"/>
        <v>0</v>
      </c>
      <c r="AD49" s="119" t="str">
        <f>IF(B49="","",IF(COUNTIF(X49,"*独自*"),"数式を削除して手入力",IFERROR(INDEX('【参考】数式用'!$O$3:$Q$452,MATCH(Q49&amp;V49,'【参考】数式用'!$N$3:$N$452,0),MATCH(VLOOKUP(X49,'【参考】数式用'!$R$2:$S$46,2,FALSE),'【参考】数式用'!$O$2:$Q$2,0)),10)))</f>
        <v/>
      </c>
      <c r="AE49" s="122"/>
      <c r="AF49" s="128"/>
      <c r="AG49" s="136"/>
      <c r="AH49" s="146" t="s">
        <v>218</v>
      </c>
      <c r="AI49" s="150" t="s">
        <v>222</v>
      </c>
      <c r="AJ49" s="154">
        <f t="shared" si="2"/>
        <v>0</v>
      </c>
      <c r="AK49" s="161"/>
    </row>
    <row r="50" spans="1:37" ht="49.95" customHeight="1">
      <c r="A50" s="25">
        <f t="shared" si="1"/>
        <v>11</v>
      </c>
      <c r="B50" s="45"/>
      <c r="C50" s="50"/>
      <c r="D50" s="50"/>
      <c r="E50" s="50"/>
      <c r="F50" s="50"/>
      <c r="G50" s="50"/>
      <c r="H50" s="50"/>
      <c r="I50" s="50"/>
      <c r="J50" s="50"/>
      <c r="K50" s="54"/>
      <c r="L50" s="62"/>
      <c r="M50" s="69"/>
      <c r="N50" s="69"/>
      <c r="O50" s="69"/>
      <c r="P50" s="72"/>
      <c r="Q50" s="77"/>
      <c r="R50" s="77"/>
      <c r="S50" s="77"/>
      <c r="T50" s="77"/>
      <c r="U50" s="77"/>
      <c r="V50" s="61"/>
      <c r="W50" s="95"/>
      <c r="X50" s="98"/>
      <c r="Y50" s="99"/>
      <c r="Z50" s="79" t="str">
        <f>IFERROR(VLOOKUP(X50,'【参考】数式用'!$A$2:$B$46,2,FALSE),"")</f>
        <v/>
      </c>
      <c r="AA50" s="109"/>
      <c r="AB50" s="112"/>
      <c r="AC50" s="114">
        <f t="shared" si="0"/>
        <v>0</v>
      </c>
      <c r="AD50" s="119" t="str">
        <f>IF(B50="","",IF(COUNTIF(X50,"*独自*"),"数式を削除して手入力",IFERROR(INDEX('【参考】数式用'!$O$3:$Q$452,MATCH(Q50&amp;V50,'【参考】数式用'!$N$3:$N$452,0),MATCH(VLOOKUP(X50,'【参考】数式用'!$R$2:$S$46,2,FALSE),'【参考】数式用'!$O$2:$Q$2,0)),10)))</f>
        <v/>
      </c>
      <c r="AE50" s="122"/>
      <c r="AF50" s="128"/>
      <c r="AG50" s="136" t="s">
        <v>223</v>
      </c>
      <c r="AH50" s="146" t="s">
        <v>229</v>
      </c>
      <c r="AI50" s="150" t="s">
        <v>92</v>
      </c>
      <c r="AJ50" s="154">
        <f t="shared" si="2"/>
        <v>0</v>
      </c>
      <c r="AK50" s="161" t="str">
        <f>IF(AJ50=AJ51,"一致","不一致")</f>
        <v>一致</v>
      </c>
    </row>
    <row r="51" spans="1:37" ht="49.95" customHeight="1">
      <c r="A51" s="25">
        <f t="shared" si="1"/>
        <v>12</v>
      </c>
      <c r="B51" s="45"/>
      <c r="C51" s="50"/>
      <c r="D51" s="50"/>
      <c r="E51" s="50"/>
      <c r="F51" s="50"/>
      <c r="G51" s="50"/>
      <c r="H51" s="50"/>
      <c r="I51" s="50"/>
      <c r="J51" s="50"/>
      <c r="K51" s="54"/>
      <c r="L51" s="62"/>
      <c r="M51" s="69"/>
      <c r="N51" s="69"/>
      <c r="O51" s="69"/>
      <c r="P51" s="72"/>
      <c r="Q51" s="77"/>
      <c r="R51" s="77"/>
      <c r="S51" s="77"/>
      <c r="T51" s="77"/>
      <c r="U51" s="77"/>
      <c r="V51" s="61"/>
      <c r="W51" s="95"/>
      <c r="X51" s="98"/>
      <c r="Y51" s="99"/>
      <c r="Z51" s="79" t="str">
        <f>IFERROR(VLOOKUP(X51,'【参考】数式用'!$A$2:$B$46,2,FALSE),"")</f>
        <v/>
      </c>
      <c r="AA51" s="109"/>
      <c r="AB51" s="112"/>
      <c r="AC51" s="114">
        <f t="shared" si="0"/>
        <v>0</v>
      </c>
      <c r="AD51" s="119" t="str">
        <f>IF(B51="","",IF(COUNTIF(X51,"*独自*"),"数式を削除して手入力",IFERROR(INDEX('【参考】数式用'!$O$3:$Q$452,MATCH(Q51&amp;V51,'【参考】数式用'!$N$3:$N$452,0),MATCH(VLOOKUP(X51,'【参考】数式用'!$R$2:$S$46,2,FALSE),'【参考】数式用'!$O$2:$Q$2,0)),10)))</f>
        <v/>
      </c>
      <c r="AE51" s="122"/>
      <c r="AF51" s="128"/>
      <c r="AG51" s="136"/>
      <c r="AH51" s="146" t="s">
        <v>232</v>
      </c>
      <c r="AI51" s="150" t="s">
        <v>235</v>
      </c>
      <c r="AJ51" s="154">
        <f t="shared" si="2"/>
        <v>0</v>
      </c>
      <c r="AK51" s="161"/>
    </row>
    <row r="52" spans="1:37" ht="49.95" customHeight="1">
      <c r="A52" s="25">
        <f t="shared" si="1"/>
        <v>13</v>
      </c>
      <c r="B52" s="45"/>
      <c r="C52" s="50"/>
      <c r="D52" s="50"/>
      <c r="E52" s="50"/>
      <c r="F52" s="50"/>
      <c r="G52" s="50"/>
      <c r="H52" s="50"/>
      <c r="I52" s="50"/>
      <c r="J52" s="50"/>
      <c r="K52" s="54"/>
      <c r="L52" s="62"/>
      <c r="M52" s="69"/>
      <c r="N52" s="69"/>
      <c r="O52" s="69"/>
      <c r="P52" s="72"/>
      <c r="Q52" s="77"/>
      <c r="R52" s="77"/>
      <c r="S52" s="77"/>
      <c r="T52" s="77"/>
      <c r="U52" s="77"/>
      <c r="V52" s="61"/>
      <c r="W52" s="95"/>
      <c r="X52" s="98"/>
      <c r="Y52" s="99"/>
      <c r="Z52" s="79" t="str">
        <f>IFERROR(VLOOKUP(X52,'【参考】数式用'!$A$2:$B$46,2,FALSE),"")</f>
        <v/>
      </c>
      <c r="AA52" s="109"/>
      <c r="AB52" s="112"/>
      <c r="AC52" s="114">
        <f t="shared" si="0"/>
        <v>0</v>
      </c>
      <c r="AD52" s="119" t="str">
        <f>IF(B52="","",IF(COUNTIF(X52,"*独自*"),"数式を削除して手入力",IFERROR(INDEX('【参考】数式用'!$O$3:$Q$452,MATCH(Q52&amp;V52,'【参考】数式用'!$N$3:$N$452,0),MATCH(VLOOKUP(X52,'【参考】数式用'!$R$2:$S$46,2,FALSE),'【参考】数式用'!$O$2:$Q$2,0)),10)))</f>
        <v/>
      </c>
      <c r="AE52" s="122"/>
      <c r="AF52" s="128"/>
      <c r="AG52" s="136" t="s">
        <v>238</v>
      </c>
      <c r="AH52" s="146" t="s">
        <v>242</v>
      </c>
      <c r="AI52" s="150" t="s">
        <v>248</v>
      </c>
      <c r="AJ52" s="154">
        <f t="shared" si="2"/>
        <v>0</v>
      </c>
      <c r="AK52" s="161" t="str">
        <f>IF(AND(AJ52=AJ53,AJ53=AJ54,AJ54=AJ55),"一致","不一致")</f>
        <v>一致</v>
      </c>
    </row>
    <row r="53" spans="1:37" ht="49.95" customHeight="1">
      <c r="A53" s="25">
        <f t="shared" si="1"/>
        <v>14</v>
      </c>
      <c r="B53" s="45"/>
      <c r="C53" s="50"/>
      <c r="D53" s="50"/>
      <c r="E53" s="50"/>
      <c r="F53" s="50"/>
      <c r="G53" s="50"/>
      <c r="H53" s="50"/>
      <c r="I53" s="50"/>
      <c r="J53" s="50"/>
      <c r="K53" s="54"/>
      <c r="L53" s="62"/>
      <c r="M53" s="69"/>
      <c r="N53" s="69"/>
      <c r="O53" s="69"/>
      <c r="P53" s="72"/>
      <c r="Q53" s="77"/>
      <c r="R53" s="77"/>
      <c r="S53" s="77"/>
      <c r="T53" s="77"/>
      <c r="U53" s="77"/>
      <c r="V53" s="61"/>
      <c r="W53" s="95"/>
      <c r="X53" s="98"/>
      <c r="Y53" s="99"/>
      <c r="Z53" s="79" t="str">
        <f>IFERROR(VLOOKUP(X53,'【参考】数式用'!$A$2:$B$46,2,FALSE),"")</f>
        <v/>
      </c>
      <c r="AA53" s="109"/>
      <c r="AB53" s="112"/>
      <c r="AC53" s="114">
        <f t="shared" si="0"/>
        <v>0</v>
      </c>
      <c r="AD53" s="119" t="str">
        <f>IF(B53="","",IF(COUNTIF(X53,"*独自*"),"数式を削除して手入力",IFERROR(INDEX('【参考】数式用'!$O$3:$Q$452,MATCH(Q53&amp;V53,'【参考】数式用'!$N$3:$N$452,0),MATCH(VLOOKUP(X53,'【参考】数式用'!$R$2:$S$46,2,FALSE),'【参考】数式用'!$O$2:$Q$2,0)),10)))</f>
        <v/>
      </c>
      <c r="AE53" s="122"/>
      <c r="AF53" s="128"/>
      <c r="AG53" s="136"/>
      <c r="AH53" s="146" t="s">
        <v>249</v>
      </c>
      <c r="AI53" s="150" t="s">
        <v>251</v>
      </c>
      <c r="AJ53" s="154">
        <f t="shared" si="2"/>
        <v>0</v>
      </c>
      <c r="AK53" s="161"/>
    </row>
    <row r="54" spans="1:37" ht="49.95" customHeight="1">
      <c r="A54" s="25">
        <f t="shared" si="1"/>
        <v>15</v>
      </c>
      <c r="B54" s="45"/>
      <c r="C54" s="50"/>
      <c r="D54" s="50"/>
      <c r="E54" s="50"/>
      <c r="F54" s="50"/>
      <c r="G54" s="50"/>
      <c r="H54" s="50"/>
      <c r="I54" s="50"/>
      <c r="J54" s="50"/>
      <c r="K54" s="54"/>
      <c r="L54" s="62"/>
      <c r="M54" s="69"/>
      <c r="N54" s="69"/>
      <c r="O54" s="69"/>
      <c r="P54" s="72"/>
      <c r="Q54" s="77"/>
      <c r="R54" s="77"/>
      <c r="S54" s="77"/>
      <c r="T54" s="77"/>
      <c r="U54" s="77"/>
      <c r="V54" s="61"/>
      <c r="W54" s="95"/>
      <c r="X54" s="98"/>
      <c r="Y54" s="99"/>
      <c r="Z54" s="79" t="str">
        <f>IFERROR(VLOOKUP(X54,'【参考】数式用'!$A$2:$B$46,2,FALSE),"")</f>
        <v/>
      </c>
      <c r="AA54" s="109"/>
      <c r="AB54" s="112"/>
      <c r="AC54" s="114">
        <f t="shared" si="0"/>
        <v>0</v>
      </c>
      <c r="AD54" s="119" t="str">
        <f>IF(B54="","",IF(COUNTIF(X54,"*独自*"),"数式を削除して手入力",IFERROR(INDEX('【参考】数式用'!$O$3:$Q$452,MATCH(Q54&amp;V54,'【参考】数式用'!$N$3:$N$452,0),MATCH(VLOOKUP(X54,'【参考】数式用'!$R$2:$S$46,2,FALSE),'【参考】数式用'!$O$2:$Q$2,0)),10)))</f>
        <v/>
      </c>
      <c r="AE54" s="122"/>
      <c r="AF54" s="128"/>
      <c r="AG54" s="136"/>
      <c r="AH54" s="146" t="s">
        <v>252</v>
      </c>
      <c r="AI54" s="150" t="s">
        <v>255</v>
      </c>
      <c r="AJ54" s="154">
        <f t="shared" si="2"/>
        <v>0</v>
      </c>
      <c r="AK54" s="161"/>
    </row>
    <row r="55" spans="1:37" ht="49.95" customHeight="1">
      <c r="A55" s="25">
        <f t="shared" si="1"/>
        <v>16</v>
      </c>
      <c r="B55" s="45"/>
      <c r="C55" s="50"/>
      <c r="D55" s="50"/>
      <c r="E55" s="50"/>
      <c r="F55" s="50"/>
      <c r="G55" s="50"/>
      <c r="H55" s="50"/>
      <c r="I55" s="50"/>
      <c r="J55" s="50"/>
      <c r="K55" s="54"/>
      <c r="L55" s="62"/>
      <c r="M55" s="69"/>
      <c r="N55" s="69"/>
      <c r="O55" s="69"/>
      <c r="P55" s="72"/>
      <c r="Q55" s="77"/>
      <c r="R55" s="77"/>
      <c r="S55" s="77"/>
      <c r="T55" s="77"/>
      <c r="U55" s="77"/>
      <c r="V55" s="61"/>
      <c r="W55" s="95"/>
      <c r="X55" s="98"/>
      <c r="Y55" s="99"/>
      <c r="Z55" s="79" t="str">
        <f>IFERROR(VLOOKUP(X55,'【参考】数式用'!$A$2:$B$46,2,FALSE),"")</f>
        <v/>
      </c>
      <c r="AA55" s="109"/>
      <c r="AB55" s="112"/>
      <c r="AC55" s="114">
        <f t="shared" si="0"/>
        <v>0</v>
      </c>
      <c r="AD55" s="119" t="str">
        <f>IF(B55="","",IF(COUNTIF(X55,"*独自*"),"数式を削除して手入力",IFERROR(INDEX('【参考】数式用'!$O$3:$Q$452,MATCH(Q55&amp;V55,'【参考】数式用'!$N$3:$N$452,0),MATCH(VLOOKUP(X55,'【参考】数式用'!$R$2:$S$46,2,FALSE),'【参考】数式用'!$O$2:$Q$2,0)),10)))</f>
        <v/>
      </c>
      <c r="AE55" s="122"/>
      <c r="AF55" s="128"/>
      <c r="AG55" s="136"/>
      <c r="AH55" s="146" t="s">
        <v>260</v>
      </c>
      <c r="AI55" s="150" t="s">
        <v>263</v>
      </c>
      <c r="AJ55" s="154">
        <f t="shared" si="2"/>
        <v>0</v>
      </c>
      <c r="AK55" s="161"/>
    </row>
    <row r="56" spans="1:37" ht="49.95" customHeight="1">
      <c r="A56" s="25">
        <f t="shared" si="1"/>
        <v>17</v>
      </c>
      <c r="B56" s="45"/>
      <c r="C56" s="50"/>
      <c r="D56" s="50"/>
      <c r="E56" s="50"/>
      <c r="F56" s="50"/>
      <c r="G56" s="50"/>
      <c r="H56" s="50"/>
      <c r="I56" s="50"/>
      <c r="J56" s="50"/>
      <c r="K56" s="54"/>
      <c r="L56" s="62"/>
      <c r="M56" s="69"/>
      <c r="N56" s="69"/>
      <c r="O56" s="69"/>
      <c r="P56" s="72"/>
      <c r="Q56" s="77"/>
      <c r="R56" s="77"/>
      <c r="S56" s="77"/>
      <c r="T56" s="77"/>
      <c r="U56" s="77"/>
      <c r="V56" s="61"/>
      <c r="W56" s="95"/>
      <c r="X56" s="98"/>
      <c r="Y56" s="99"/>
      <c r="Z56" s="79" t="str">
        <f>IFERROR(VLOOKUP(X56,'【参考】数式用'!$A$2:$B$46,2,FALSE),"")</f>
        <v/>
      </c>
      <c r="AA56" s="109"/>
      <c r="AB56" s="112"/>
      <c r="AC56" s="114">
        <f t="shared" si="0"/>
        <v>0</v>
      </c>
      <c r="AD56" s="119" t="str">
        <f>IF(B56="","",IF(COUNTIF(X56,"*独自*"),"数式を削除して手入力",IFERROR(INDEX('【参考】数式用'!$O$3:$Q$452,MATCH(Q56&amp;V56,'【参考】数式用'!$N$3:$N$452,0),MATCH(VLOOKUP(X56,'【参考】数式用'!$R$2:$S$46,2,FALSE),'【参考】数式用'!$O$2:$Q$2,0)),10)))</f>
        <v/>
      </c>
      <c r="AE56" s="122"/>
      <c r="AF56" s="128"/>
      <c r="AG56" s="136" t="s">
        <v>267</v>
      </c>
      <c r="AH56" s="146" t="s">
        <v>230</v>
      </c>
      <c r="AI56" s="150" t="s">
        <v>271</v>
      </c>
      <c r="AJ56" s="154">
        <f t="shared" si="2"/>
        <v>0</v>
      </c>
      <c r="AK56" s="161" t="str">
        <f>IF(AJ56=AJ57,"一致","不一致")</f>
        <v>一致</v>
      </c>
    </row>
    <row r="57" spans="1:37" ht="49.95" customHeight="1">
      <c r="A57" s="25">
        <f t="shared" si="1"/>
        <v>18</v>
      </c>
      <c r="B57" s="45"/>
      <c r="C57" s="50"/>
      <c r="D57" s="50"/>
      <c r="E57" s="50"/>
      <c r="F57" s="50"/>
      <c r="G57" s="50"/>
      <c r="H57" s="50"/>
      <c r="I57" s="50"/>
      <c r="J57" s="50"/>
      <c r="K57" s="54"/>
      <c r="L57" s="62"/>
      <c r="M57" s="69"/>
      <c r="N57" s="69"/>
      <c r="O57" s="69"/>
      <c r="P57" s="72"/>
      <c r="Q57" s="77"/>
      <c r="R57" s="77"/>
      <c r="S57" s="77"/>
      <c r="T57" s="77"/>
      <c r="U57" s="77"/>
      <c r="V57" s="61"/>
      <c r="W57" s="95"/>
      <c r="X57" s="98"/>
      <c r="Y57" s="99"/>
      <c r="Z57" s="79" t="str">
        <f>IFERROR(VLOOKUP(X57,'【参考】数式用'!$A$2:$B$46,2,FALSE),"")</f>
        <v/>
      </c>
      <c r="AA57" s="109"/>
      <c r="AB57" s="112"/>
      <c r="AC57" s="114">
        <f t="shared" si="0"/>
        <v>0</v>
      </c>
      <c r="AD57" s="119" t="str">
        <f>IF(B57="","",IF(COUNTIF(X57,"*独自*"),"数式を削除して手入力",IFERROR(INDEX('【参考】数式用'!$O$3:$Q$452,MATCH(Q57&amp;V57,'【参考】数式用'!$N$3:$N$452,0),MATCH(VLOOKUP(X57,'【参考】数式用'!$R$2:$S$46,2,FALSE),'【参考】数式用'!$O$2:$Q$2,0)),10)))</f>
        <v/>
      </c>
      <c r="AE57" s="122"/>
      <c r="AF57" s="128"/>
      <c r="AG57" s="136"/>
      <c r="AH57" s="146" t="s">
        <v>276</v>
      </c>
      <c r="AI57" s="150" t="s">
        <v>277</v>
      </c>
      <c r="AJ57" s="154">
        <f t="shared" si="2"/>
        <v>0</v>
      </c>
      <c r="AK57" s="161"/>
    </row>
    <row r="58" spans="1:37" ht="49.95" customHeight="1">
      <c r="A58" s="25">
        <f t="shared" si="1"/>
        <v>19</v>
      </c>
      <c r="B58" s="45"/>
      <c r="C58" s="50"/>
      <c r="D58" s="50"/>
      <c r="E58" s="50"/>
      <c r="F58" s="50"/>
      <c r="G58" s="50"/>
      <c r="H58" s="50"/>
      <c r="I58" s="50"/>
      <c r="J58" s="50"/>
      <c r="K58" s="54"/>
      <c r="L58" s="62"/>
      <c r="M58" s="69"/>
      <c r="N58" s="69"/>
      <c r="O58" s="69"/>
      <c r="P58" s="72"/>
      <c r="Q58" s="77"/>
      <c r="R58" s="77"/>
      <c r="S58" s="77"/>
      <c r="T58" s="77"/>
      <c r="U58" s="77"/>
      <c r="V58" s="61"/>
      <c r="W58" s="95"/>
      <c r="X58" s="98"/>
      <c r="Y58" s="99"/>
      <c r="Z58" s="79" t="str">
        <f>IFERROR(VLOOKUP(X58,'【参考】数式用'!$A$2:$B$46,2,FALSE),"")</f>
        <v/>
      </c>
      <c r="AA58" s="109"/>
      <c r="AB58" s="112"/>
      <c r="AC58" s="114">
        <f t="shared" si="0"/>
        <v>0</v>
      </c>
      <c r="AD58" s="119" t="str">
        <f>IF(B58="","",IF(COUNTIF(X58,"*独自*"),"数式を削除して手入力",IFERROR(INDEX('【参考】数式用'!$O$3:$Q$452,MATCH(Q58&amp;V58,'【参考】数式用'!$N$3:$N$452,0),MATCH(VLOOKUP(X58,'【参考】数式用'!$R$2:$S$46,2,FALSE),'【参考】数式用'!$O$2:$Q$2,0)),10)))</f>
        <v/>
      </c>
      <c r="AE58" s="122"/>
      <c r="AF58" s="128"/>
      <c r="AG58" s="136" t="s">
        <v>278</v>
      </c>
      <c r="AH58" s="146" t="s">
        <v>284</v>
      </c>
      <c r="AI58" s="150" t="s">
        <v>179</v>
      </c>
      <c r="AJ58" s="154">
        <f t="shared" si="2"/>
        <v>0</v>
      </c>
      <c r="AK58" s="161" t="str">
        <f>IF(AND(AJ58=AJ59,AJ59=AJ60,AJ60=AJ61),"一致","不一致")</f>
        <v>一致</v>
      </c>
    </row>
    <row r="59" spans="1:37" ht="49.95" customHeight="1">
      <c r="A59" s="25">
        <f t="shared" si="1"/>
        <v>20</v>
      </c>
      <c r="B59" s="45"/>
      <c r="C59" s="50"/>
      <c r="D59" s="50"/>
      <c r="E59" s="50"/>
      <c r="F59" s="50"/>
      <c r="G59" s="50"/>
      <c r="H59" s="50"/>
      <c r="I59" s="50"/>
      <c r="J59" s="50"/>
      <c r="K59" s="54"/>
      <c r="L59" s="62"/>
      <c r="M59" s="69"/>
      <c r="N59" s="69"/>
      <c r="O59" s="69"/>
      <c r="P59" s="72"/>
      <c r="Q59" s="77"/>
      <c r="R59" s="77"/>
      <c r="S59" s="77"/>
      <c r="T59" s="77"/>
      <c r="U59" s="77"/>
      <c r="V59" s="61"/>
      <c r="W59" s="95"/>
      <c r="X59" s="98"/>
      <c r="Y59" s="99"/>
      <c r="Z59" s="79" t="str">
        <f>IFERROR(VLOOKUP(X59,'【参考】数式用'!$A$2:$B$46,2,FALSE),"")</f>
        <v/>
      </c>
      <c r="AA59" s="109"/>
      <c r="AB59" s="112"/>
      <c r="AC59" s="114">
        <f t="shared" si="0"/>
        <v>0</v>
      </c>
      <c r="AD59" s="119" t="str">
        <f>IF(B59="","",IF(COUNTIF(X59,"*独自*"),"数式を削除して手入力",IFERROR(INDEX('【参考】数式用'!$O$3:$Q$452,MATCH(Q59&amp;V59,'【参考】数式用'!$N$3:$N$452,0),MATCH(VLOOKUP(X59,'【参考】数式用'!$R$2:$S$46,2,FALSE),'【参考】数式用'!$O$2:$Q$2,0)),10)))</f>
        <v/>
      </c>
      <c r="AE59" s="122"/>
      <c r="AF59" s="128"/>
      <c r="AG59" s="136"/>
      <c r="AH59" s="146" t="s">
        <v>287</v>
      </c>
      <c r="AI59" s="150" t="s">
        <v>289</v>
      </c>
      <c r="AJ59" s="154">
        <f t="shared" si="2"/>
        <v>0</v>
      </c>
      <c r="AK59" s="161"/>
    </row>
    <row r="60" spans="1:37" ht="49.95" customHeight="1">
      <c r="A60" s="25">
        <f t="shared" si="1"/>
        <v>21</v>
      </c>
      <c r="B60" s="45"/>
      <c r="C60" s="50"/>
      <c r="D60" s="50"/>
      <c r="E60" s="50"/>
      <c r="F60" s="50"/>
      <c r="G60" s="50"/>
      <c r="H60" s="50"/>
      <c r="I60" s="50"/>
      <c r="J60" s="50"/>
      <c r="K60" s="54"/>
      <c r="L60" s="62"/>
      <c r="M60" s="69"/>
      <c r="N60" s="69"/>
      <c r="O60" s="69"/>
      <c r="P60" s="72"/>
      <c r="Q60" s="77"/>
      <c r="R60" s="77"/>
      <c r="S60" s="77"/>
      <c r="T60" s="77"/>
      <c r="U60" s="77"/>
      <c r="V60" s="61"/>
      <c r="W60" s="95"/>
      <c r="X60" s="98"/>
      <c r="Y60" s="99"/>
      <c r="Z60" s="79" t="str">
        <f>IFERROR(VLOOKUP(X60,'【参考】数式用'!$A$2:$B$46,2,FALSE),"")</f>
        <v/>
      </c>
      <c r="AA60" s="109"/>
      <c r="AB60" s="112"/>
      <c r="AC60" s="114">
        <f t="shared" si="0"/>
        <v>0</v>
      </c>
      <c r="AD60" s="119" t="str">
        <f>IF(B60="","",IF(COUNTIF(X60,"*独自*"),"数式を削除して手入力",IFERROR(INDEX('【参考】数式用'!$O$3:$Q$452,MATCH(Q60&amp;V60,'【参考】数式用'!$N$3:$N$452,0),MATCH(VLOOKUP(X60,'【参考】数式用'!$R$2:$S$46,2,FALSE),'【参考】数式用'!$O$2:$Q$2,0)),10)))</f>
        <v/>
      </c>
      <c r="AE60" s="122"/>
      <c r="AF60" s="128"/>
      <c r="AG60" s="136"/>
      <c r="AH60" s="146" t="s">
        <v>292</v>
      </c>
      <c r="AI60" s="150" t="s">
        <v>297</v>
      </c>
      <c r="AJ60" s="154">
        <f t="shared" si="2"/>
        <v>0</v>
      </c>
      <c r="AK60" s="161"/>
    </row>
    <row r="61" spans="1:37" ht="49.95" customHeight="1">
      <c r="A61" s="25">
        <f t="shared" si="1"/>
        <v>22</v>
      </c>
      <c r="B61" s="45"/>
      <c r="C61" s="50"/>
      <c r="D61" s="50"/>
      <c r="E61" s="50"/>
      <c r="F61" s="50"/>
      <c r="G61" s="50"/>
      <c r="H61" s="50"/>
      <c r="I61" s="50"/>
      <c r="J61" s="50"/>
      <c r="K61" s="54"/>
      <c r="L61" s="62"/>
      <c r="M61" s="69"/>
      <c r="N61" s="69"/>
      <c r="O61" s="69"/>
      <c r="P61" s="72"/>
      <c r="Q61" s="77"/>
      <c r="R61" s="77"/>
      <c r="S61" s="77"/>
      <c r="T61" s="77"/>
      <c r="U61" s="77"/>
      <c r="V61" s="61"/>
      <c r="W61" s="95"/>
      <c r="X61" s="98"/>
      <c r="Y61" s="99"/>
      <c r="Z61" s="79" t="str">
        <f>IFERROR(VLOOKUP(X61,'【参考】数式用'!$A$2:$B$46,2,FALSE),"")</f>
        <v/>
      </c>
      <c r="AA61" s="109"/>
      <c r="AB61" s="112"/>
      <c r="AC61" s="114">
        <f t="shared" si="0"/>
        <v>0</v>
      </c>
      <c r="AD61" s="119" t="str">
        <f>IF(B61="","",IF(COUNTIF(X61,"*独自*"),"数式を削除して手入力",IFERROR(INDEX('【参考】数式用'!$O$3:$Q$452,MATCH(Q61&amp;V61,'【参考】数式用'!$N$3:$N$452,0),MATCH(VLOOKUP(X61,'【参考】数式用'!$R$2:$S$46,2,FALSE),'【参考】数式用'!$O$2:$Q$2,0)),10)))</f>
        <v/>
      </c>
      <c r="AE61" s="122"/>
      <c r="AF61" s="128"/>
      <c r="AG61" s="136"/>
      <c r="AH61" s="146" t="s">
        <v>306</v>
      </c>
      <c r="AI61" s="150" t="s">
        <v>308</v>
      </c>
      <c r="AJ61" s="154">
        <f t="shared" si="2"/>
        <v>0</v>
      </c>
      <c r="AK61" s="161"/>
    </row>
    <row r="62" spans="1:37" ht="49.95" customHeight="1">
      <c r="A62" s="25">
        <f t="shared" si="1"/>
        <v>23</v>
      </c>
      <c r="B62" s="45"/>
      <c r="C62" s="50"/>
      <c r="D62" s="50"/>
      <c r="E62" s="50"/>
      <c r="F62" s="50"/>
      <c r="G62" s="50"/>
      <c r="H62" s="50"/>
      <c r="I62" s="50"/>
      <c r="J62" s="50"/>
      <c r="K62" s="54"/>
      <c r="L62" s="62"/>
      <c r="M62" s="69"/>
      <c r="N62" s="69"/>
      <c r="O62" s="69"/>
      <c r="P62" s="72"/>
      <c r="Q62" s="77"/>
      <c r="R62" s="77"/>
      <c r="S62" s="77"/>
      <c r="T62" s="77"/>
      <c r="U62" s="77"/>
      <c r="V62" s="61"/>
      <c r="W62" s="95"/>
      <c r="X62" s="98"/>
      <c r="Y62" s="99"/>
      <c r="Z62" s="79" t="str">
        <f>IFERROR(VLOOKUP(X62,'【参考】数式用'!$A$2:$B$46,2,FALSE),"")</f>
        <v/>
      </c>
      <c r="AA62" s="109"/>
      <c r="AB62" s="112"/>
      <c r="AC62" s="114">
        <f t="shared" si="0"/>
        <v>0</v>
      </c>
      <c r="AD62" s="119" t="str">
        <f>IF(B62="","",IF(COUNTIF(X62,"*独自*"),"数式を削除して手入力",IFERROR(INDEX('【参考】数式用'!$O$3:$Q$452,MATCH(Q62&amp;V62,'【参考】数式用'!$N$3:$N$452,0),MATCH(VLOOKUP(X62,'【参考】数式用'!$R$2:$S$46,2,FALSE),'【参考】数式用'!$O$2:$Q$2,0)),10)))</f>
        <v/>
      </c>
      <c r="AE62" s="122"/>
      <c r="AF62" s="128"/>
      <c r="AG62" s="136" t="s">
        <v>313</v>
      </c>
      <c r="AH62" s="146" t="s">
        <v>316</v>
      </c>
      <c r="AI62" s="150" t="s">
        <v>83</v>
      </c>
      <c r="AJ62" s="154">
        <f t="shared" si="2"/>
        <v>0</v>
      </c>
      <c r="AK62" s="161" t="str">
        <f>IF(AJ62=AJ63,"一致","不一致")</f>
        <v>一致</v>
      </c>
    </row>
    <row r="63" spans="1:37" ht="49.95" customHeight="1">
      <c r="A63" s="25">
        <f t="shared" si="1"/>
        <v>24</v>
      </c>
      <c r="B63" s="45"/>
      <c r="C63" s="50"/>
      <c r="D63" s="50"/>
      <c r="E63" s="50"/>
      <c r="F63" s="50"/>
      <c r="G63" s="50"/>
      <c r="H63" s="50"/>
      <c r="I63" s="50"/>
      <c r="J63" s="50"/>
      <c r="K63" s="54"/>
      <c r="L63" s="62"/>
      <c r="M63" s="69"/>
      <c r="N63" s="69"/>
      <c r="O63" s="69"/>
      <c r="P63" s="72"/>
      <c r="Q63" s="77"/>
      <c r="R63" s="77"/>
      <c r="S63" s="77"/>
      <c r="T63" s="77"/>
      <c r="U63" s="77"/>
      <c r="V63" s="61"/>
      <c r="W63" s="95"/>
      <c r="X63" s="98"/>
      <c r="Y63" s="99"/>
      <c r="Z63" s="79" t="str">
        <f>IFERROR(VLOOKUP(X63,'【参考】数式用'!$A$2:$B$46,2,FALSE),"")</f>
        <v/>
      </c>
      <c r="AA63" s="109"/>
      <c r="AB63" s="112"/>
      <c r="AC63" s="114">
        <f t="shared" si="0"/>
        <v>0</v>
      </c>
      <c r="AD63" s="119" t="str">
        <f>IF(B63="","",IF(COUNTIF(X63,"*独自*"),"数式を削除して手入力",IFERROR(INDEX('【参考】数式用'!$O$3:$Q$452,MATCH(Q63&amp;V63,'【参考】数式用'!$N$3:$N$452,0),MATCH(VLOOKUP(X63,'【参考】数式用'!$R$2:$S$46,2,FALSE),'【参考】数式用'!$O$2:$Q$2,0)),10)))</f>
        <v/>
      </c>
      <c r="AE63" s="122"/>
      <c r="AF63" s="128"/>
      <c r="AG63" s="136"/>
      <c r="AH63" s="146" t="s">
        <v>323</v>
      </c>
      <c r="AI63" s="150" t="s">
        <v>324</v>
      </c>
      <c r="AJ63" s="154">
        <f t="shared" si="2"/>
        <v>0</v>
      </c>
      <c r="AK63" s="161"/>
    </row>
    <row r="64" spans="1:37" ht="49.95" customHeight="1">
      <c r="A64" s="25">
        <f t="shared" si="1"/>
        <v>25</v>
      </c>
      <c r="B64" s="45"/>
      <c r="C64" s="50"/>
      <c r="D64" s="50"/>
      <c r="E64" s="50"/>
      <c r="F64" s="50"/>
      <c r="G64" s="50"/>
      <c r="H64" s="50"/>
      <c r="I64" s="50"/>
      <c r="J64" s="50"/>
      <c r="K64" s="54"/>
      <c r="L64" s="62"/>
      <c r="M64" s="69"/>
      <c r="N64" s="69"/>
      <c r="O64" s="69"/>
      <c r="P64" s="72"/>
      <c r="Q64" s="77"/>
      <c r="R64" s="77"/>
      <c r="S64" s="77"/>
      <c r="T64" s="77"/>
      <c r="U64" s="77"/>
      <c r="V64" s="61"/>
      <c r="W64" s="95"/>
      <c r="X64" s="98"/>
      <c r="Y64" s="99"/>
      <c r="Z64" s="79" t="str">
        <f>IFERROR(VLOOKUP(X64,'【参考】数式用'!$A$2:$B$46,2,FALSE),"")</f>
        <v/>
      </c>
      <c r="AA64" s="109"/>
      <c r="AB64" s="112"/>
      <c r="AC64" s="114">
        <f t="shared" si="0"/>
        <v>0</v>
      </c>
      <c r="AD64" s="119" t="str">
        <f>IF(B64="","",IF(COUNTIF(X64,"*独自*"),"数式を削除して手入力",IFERROR(INDEX('【参考】数式用'!$O$3:$Q$452,MATCH(Q64&amp;V64,'【参考】数式用'!$N$3:$N$452,0),MATCH(VLOOKUP(X64,'【参考】数式用'!$R$2:$S$46,2,FALSE),'【参考】数式用'!$O$2:$Q$2,0)),10)))</f>
        <v/>
      </c>
      <c r="AE64" s="122"/>
      <c r="AF64" s="128"/>
      <c r="AG64" s="137" t="s">
        <v>328</v>
      </c>
      <c r="AH64" s="146" t="s">
        <v>332</v>
      </c>
      <c r="AI64" s="150" t="s">
        <v>116</v>
      </c>
      <c r="AJ64" s="154">
        <f t="shared" si="2"/>
        <v>0</v>
      </c>
      <c r="AK64" s="161" t="str">
        <f>IF(AJ64=AJ65,"一致","不一致")</f>
        <v>一致</v>
      </c>
    </row>
    <row r="65" spans="1:37" ht="49.95" customHeight="1">
      <c r="A65" s="25">
        <f t="shared" si="1"/>
        <v>26</v>
      </c>
      <c r="B65" s="45"/>
      <c r="C65" s="50"/>
      <c r="D65" s="50"/>
      <c r="E65" s="50"/>
      <c r="F65" s="50"/>
      <c r="G65" s="50"/>
      <c r="H65" s="50"/>
      <c r="I65" s="50"/>
      <c r="J65" s="50"/>
      <c r="K65" s="54"/>
      <c r="L65" s="62"/>
      <c r="M65" s="69"/>
      <c r="N65" s="69"/>
      <c r="O65" s="69"/>
      <c r="P65" s="72"/>
      <c r="Q65" s="77"/>
      <c r="R65" s="77"/>
      <c r="S65" s="77"/>
      <c r="T65" s="77"/>
      <c r="U65" s="77"/>
      <c r="V65" s="61"/>
      <c r="W65" s="95"/>
      <c r="X65" s="98"/>
      <c r="Y65" s="99"/>
      <c r="Z65" s="79" t="str">
        <f>IFERROR(VLOOKUP(X65,'【参考】数式用'!$A$2:$B$46,2,FALSE),"")</f>
        <v/>
      </c>
      <c r="AA65" s="109"/>
      <c r="AB65" s="112"/>
      <c r="AC65" s="114">
        <f t="shared" si="0"/>
        <v>0</v>
      </c>
      <c r="AD65" s="119" t="str">
        <f>IF(B65="","",IF(COUNTIF(X65,"*独自*"),"数式を削除して手入力",IFERROR(INDEX('【参考】数式用'!$O$3:$Q$452,MATCH(Q65&amp;V65,'【参考】数式用'!$N$3:$N$452,0),MATCH(VLOOKUP(X65,'【参考】数式用'!$R$2:$S$46,2,FALSE),'【参考】数式用'!$O$2:$Q$2,0)),10)))</f>
        <v/>
      </c>
      <c r="AE65" s="122"/>
      <c r="AF65" s="128"/>
      <c r="AG65" s="137"/>
      <c r="AH65" s="146" t="s">
        <v>340</v>
      </c>
      <c r="AI65" s="150" t="s">
        <v>342</v>
      </c>
      <c r="AJ65" s="154">
        <f t="shared" si="2"/>
        <v>0</v>
      </c>
      <c r="AK65" s="161"/>
    </row>
    <row r="66" spans="1:37" ht="49.95" customHeight="1">
      <c r="A66" s="25">
        <f t="shared" si="1"/>
        <v>27</v>
      </c>
      <c r="B66" s="45"/>
      <c r="C66" s="50"/>
      <c r="D66" s="50"/>
      <c r="E66" s="50"/>
      <c r="F66" s="50"/>
      <c r="G66" s="50"/>
      <c r="H66" s="50"/>
      <c r="I66" s="50"/>
      <c r="J66" s="50"/>
      <c r="K66" s="54"/>
      <c r="L66" s="62"/>
      <c r="M66" s="69"/>
      <c r="N66" s="69"/>
      <c r="O66" s="69"/>
      <c r="P66" s="72"/>
      <c r="Q66" s="77"/>
      <c r="R66" s="77"/>
      <c r="S66" s="77"/>
      <c r="T66" s="77"/>
      <c r="U66" s="77"/>
      <c r="V66" s="61"/>
      <c r="W66" s="95"/>
      <c r="X66" s="98"/>
      <c r="Y66" s="99"/>
      <c r="Z66" s="79" t="str">
        <f>IFERROR(VLOOKUP(X66,'【参考】数式用'!$A$2:$B$46,2,FALSE),"")</f>
        <v/>
      </c>
      <c r="AA66" s="109"/>
      <c r="AB66" s="112"/>
      <c r="AC66" s="114">
        <f t="shared" si="0"/>
        <v>0</v>
      </c>
      <c r="AD66" s="119" t="str">
        <f>IF(B66="","",IF(COUNTIF(X66,"*独自*"),"数式を削除して手入力",IFERROR(INDEX('【参考】数式用'!$O$3:$Q$452,MATCH(Q66&amp;V66,'【参考】数式用'!$N$3:$N$452,0),MATCH(VLOOKUP(X66,'【参考】数式用'!$R$2:$S$46,2,FALSE),'【参考】数式用'!$O$2:$Q$2,0)),10)))</f>
        <v/>
      </c>
      <c r="AE66" s="122"/>
      <c r="AF66" s="128"/>
      <c r="AG66" s="137" t="s">
        <v>347</v>
      </c>
      <c r="AH66" s="146" t="s">
        <v>351</v>
      </c>
      <c r="AI66" s="150" t="s">
        <v>355</v>
      </c>
      <c r="AJ66" s="154">
        <f t="shared" si="2"/>
        <v>0</v>
      </c>
      <c r="AK66" s="161" t="str">
        <f>IF(AJ66=AJ67,"一致","不一致")</f>
        <v>一致</v>
      </c>
    </row>
    <row r="67" spans="1:37" ht="49.95" customHeight="1">
      <c r="A67" s="25">
        <f t="shared" si="1"/>
        <v>28</v>
      </c>
      <c r="B67" s="45"/>
      <c r="C67" s="50"/>
      <c r="D67" s="50"/>
      <c r="E67" s="50"/>
      <c r="F67" s="50"/>
      <c r="G67" s="50"/>
      <c r="H67" s="50"/>
      <c r="I67" s="50"/>
      <c r="J67" s="50"/>
      <c r="K67" s="54"/>
      <c r="L67" s="62"/>
      <c r="M67" s="69"/>
      <c r="N67" s="69"/>
      <c r="O67" s="69"/>
      <c r="P67" s="72"/>
      <c r="Q67" s="77"/>
      <c r="R67" s="77"/>
      <c r="S67" s="77"/>
      <c r="T67" s="77"/>
      <c r="U67" s="77"/>
      <c r="V67" s="61"/>
      <c r="W67" s="95"/>
      <c r="X67" s="98"/>
      <c r="Y67" s="99"/>
      <c r="Z67" s="79" t="str">
        <f>IFERROR(VLOOKUP(X67,'【参考】数式用'!$A$2:$B$46,2,FALSE),"")</f>
        <v/>
      </c>
      <c r="AA67" s="109"/>
      <c r="AB67" s="112"/>
      <c r="AC67" s="114">
        <f t="shared" si="0"/>
        <v>0</v>
      </c>
      <c r="AD67" s="119" t="str">
        <f>IF(B67="","",IF(COUNTIF(X67,"*独自*"),"数式を削除して手入力",IFERROR(INDEX('【参考】数式用'!$O$3:$Q$452,MATCH(Q67&amp;V67,'【参考】数式用'!$N$3:$N$452,0),MATCH(VLOOKUP(X67,'【参考】数式用'!$R$2:$S$46,2,FALSE),'【参考】数式用'!$O$2:$Q$2,0)),10)))</f>
        <v/>
      </c>
      <c r="AE67" s="122"/>
      <c r="AF67" s="128"/>
      <c r="AG67" s="137"/>
      <c r="AH67" s="146" t="s">
        <v>361</v>
      </c>
      <c r="AI67" s="150" t="s">
        <v>363</v>
      </c>
      <c r="AJ67" s="154">
        <f t="shared" si="2"/>
        <v>0</v>
      </c>
      <c r="AK67" s="161"/>
    </row>
    <row r="68" spans="1:37" ht="49.95" customHeight="1">
      <c r="A68" s="25">
        <f t="shared" si="1"/>
        <v>29</v>
      </c>
      <c r="B68" s="45"/>
      <c r="C68" s="50"/>
      <c r="D68" s="50"/>
      <c r="E68" s="50"/>
      <c r="F68" s="50"/>
      <c r="G68" s="50"/>
      <c r="H68" s="50"/>
      <c r="I68" s="50"/>
      <c r="J68" s="50"/>
      <c r="K68" s="54"/>
      <c r="L68" s="62"/>
      <c r="M68" s="69"/>
      <c r="N68" s="69"/>
      <c r="O68" s="69"/>
      <c r="P68" s="72"/>
      <c r="Q68" s="77"/>
      <c r="R68" s="77"/>
      <c r="S68" s="77"/>
      <c r="T68" s="77"/>
      <c r="U68" s="77"/>
      <c r="V68" s="61"/>
      <c r="W68" s="95"/>
      <c r="X68" s="98"/>
      <c r="Y68" s="99"/>
      <c r="Z68" s="79" t="str">
        <f>IFERROR(VLOOKUP(X68,'【参考】数式用'!$A$2:$B$46,2,FALSE),"")</f>
        <v/>
      </c>
      <c r="AA68" s="109"/>
      <c r="AB68" s="112"/>
      <c r="AC68" s="114">
        <f t="shared" si="0"/>
        <v>0</v>
      </c>
      <c r="AD68" s="119" t="str">
        <f>IF(B68="","",IF(COUNTIF(X68,"*独自*"),"数式を削除して手入力",IFERROR(INDEX('【参考】数式用'!$O$3:$Q$452,MATCH(Q68&amp;V68,'【参考】数式用'!$N$3:$N$452,0),MATCH(VLOOKUP(X68,'【参考】数式用'!$R$2:$S$46,2,FALSE),'【参考】数式用'!$O$2:$Q$2,0)),10)))</f>
        <v/>
      </c>
      <c r="AE68" s="122"/>
      <c r="AF68" s="128"/>
      <c r="AG68" s="137" t="s">
        <v>369</v>
      </c>
      <c r="AH68" s="146" t="s">
        <v>372</v>
      </c>
      <c r="AI68" s="150" t="s">
        <v>373</v>
      </c>
      <c r="AJ68" s="154">
        <f t="shared" si="2"/>
        <v>0</v>
      </c>
      <c r="AK68" s="161" t="str">
        <f>IF(AJ68=AJ69,"一致","不一致")</f>
        <v>一致</v>
      </c>
    </row>
    <row r="69" spans="1:37" ht="49.95" customHeight="1">
      <c r="A69" s="25">
        <f t="shared" si="1"/>
        <v>30</v>
      </c>
      <c r="B69" s="45"/>
      <c r="C69" s="50"/>
      <c r="D69" s="50"/>
      <c r="E69" s="50"/>
      <c r="F69" s="50"/>
      <c r="G69" s="50"/>
      <c r="H69" s="50"/>
      <c r="I69" s="50"/>
      <c r="J69" s="50"/>
      <c r="K69" s="54"/>
      <c r="L69" s="62"/>
      <c r="M69" s="69"/>
      <c r="N69" s="69"/>
      <c r="O69" s="69"/>
      <c r="P69" s="72"/>
      <c r="Q69" s="77"/>
      <c r="R69" s="77"/>
      <c r="S69" s="77"/>
      <c r="T69" s="77"/>
      <c r="U69" s="77"/>
      <c r="V69" s="61"/>
      <c r="W69" s="95"/>
      <c r="X69" s="98"/>
      <c r="Y69" s="99"/>
      <c r="Z69" s="79" t="str">
        <f>IFERROR(VLOOKUP(X69,'【参考】数式用'!$A$2:$B$46,2,FALSE),"")</f>
        <v/>
      </c>
      <c r="AA69" s="109"/>
      <c r="AB69" s="112"/>
      <c r="AC69" s="114">
        <f t="shared" si="0"/>
        <v>0</v>
      </c>
      <c r="AD69" s="119" t="str">
        <f>IF(B69="","",IF(COUNTIF(X69,"*独自*"),"数式を削除して手入力",IFERROR(INDEX('【参考】数式用'!$O$3:$Q$452,MATCH(Q69&amp;V69,'【参考】数式用'!$N$3:$N$452,0),MATCH(VLOOKUP(X69,'【参考】数式用'!$R$2:$S$46,2,FALSE),'【参考】数式用'!$O$2:$Q$2,0)),10)))</f>
        <v/>
      </c>
      <c r="AE69" s="122"/>
      <c r="AF69" s="128"/>
      <c r="AG69" s="137"/>
      <c r="AH69" s="146" t="s">
        <v>378</v>
      </c>
      <c r="AI69" s="150" t="s">
        <v>381</v>
      </c>
      <c r="AJ69" s="154">
        <f t="shared" si="2"/>
        <v>0</v>
      </c>
      <c r="AK69" s="161"/>
    </row>
    <row r="70" spans="1:37" ht="49.95" customHeight="1">
      <c r="A70" s="25">
        <f t="shared" si="1"/>
        <v>31</v>
      </c>
      <c r="B70" s="45"/>
      <c r="C70" s="50"/>
      <c r="D70" s="50"/>
      <c r="E70" s="50"/>
      <c r="F70" s="50"/>
      <c r="G70" s="50"/>
      <c r="H70" s="50"/>
      <c r="I70" s="50"/>
      <c r="J70" s="50"/>
      <c r="K70" s="54"/>
      <c r="L70" s="62"/>
      <c r="M70" s="69"/>
      <c r="N70" s="69"/>
      <c r="O70" s="69"/>
      <c r="P70" s="72"/>
      <c r="Q70" s="77"/>
      <c r="R70" s="77"/>
      <c r="S70" s="77"/>
      <c r="T70" s="77"/>
      <c r="U70" s="77"/>
      <c r="V70" s="61"/>
      <c r="W70" s="95"/>
      <c r="X70" s="98"/>
      <c r="Y70" s="99"/>
      <c r="Z70" s="79" t="str">
        <f>IFERROR(VLOOKUP(X70,'【参考】数式用'!$A$2:$B$46,2,FALSE),"")</f>
        <v/>
      </c>
      <c r="AA70" s="109"/>
      <c r="AB70" s="112"/>
      <c r="AC70" s="114">
        <f t="shared" si="0"/>
        <v>0</v>
      </c>
      <c r="AD70" s="119" t="str">
        <f>IF(B70="","",IF(COUNTIF(X70,"*独自*"),"数式を削除して手入力",IFERROR(INDEX('【参考】数式用'!$O$3:$Q$452,MATCH(Q70&amp;V70,'【参考】数式用'!$N$3:$N$452,0),MATCH(VLOOKUP(X70,'【参考】数式用'!$R$2:$S$46,2,FALSE),'【参考】数式用'!$O$2:$Q$2,0)),10)))</f>
        <v/>
      </c>
      <c r="AE70" s="122"/>
      <c r="AF70" s="128"/>
      <c r="AG70" s="137" t="s">
        <v>384</v>
      </c>
      <c r="AH70" s="146" t="s">
        <v>387</v>
      </c>
      <c r="AI70" s="150" t="s">
        <v>354</v>
      </c>
      <c r="AJ70" s="154">
        <f t="shared" si="2"/>
        <v>0</v>
      </c>
      <c r="AK70" s="161" t="str">
        <f>IF(AJ70=AJ71,"一致","不一致")</f>
        <v>一致</v>
      </c>
    </row>
    <row r="71" spans="1:37" ht="49.95" customHeight="1">
      <c r="A71" s="25">
        <f t="shared" si="1"/>
        <v>32</v>
      </c>
      <c r="B71" s="45"/>
      <c r="C71" s="50"/>
      <c r="D71" s="50"/>
      <c r="E71" s="50"/>
      <c r="F71" s="50"/>
      <c r="G71" s="50"/>
      <c r="H71" s="50"/>
      <c r="I71" s="50"/>
      <c r="J71" s="50"/>
      <c r="K71" s="54"/>
      <c r="L71" s="62"/>
      <c r="M71" s="69"/>
      <c r="N71" s="69"/>
      <c r="O71" s="69"/>
      <c r="P71" s="72"/>
      <c r="Q71" s="77"/>
      <c r="R71" s="77"/>
      <c r="S71" s="77"/>
      <c r="T71" s="77"/>
      <c r="U71" s="77"/>
      <c r="V71" s="61"/>
      <c r="W71" s="95"/>
      <c r="X71" s="98"/>
      <c r="Y71" s="99"/>
      <c r="Z71" s="79" t="str">
        <f>IFERROR(VLOOKUP(X71,'【参考】数式用'!$A$2:$B$46,2,FALSE),"")</f>
        <v/>
      </c>
      <c r="AA71" s="109"/>
      <c r="AB71" s="112"/>
      <c r="AC71" s="114">
        <f t="shared" si="0"/>
        <v>0</v>
      </c>
      <c r="AD71" s="119" t="str">
        <f>IF(B71="","",IF(COUNTIF(X71,"*独自*"),"数式を削除して手入力",IFERROR(INDEX('【参考】数式用'!$O$3:$Q$452,MATCH(Q71&amp;V71,'【参考】数式用'!$N$3:$N$452,0),MATCH(VLOOKUP(X71,'【参考】数式用'!$R$2:$S$46,2,FALSE),'【参考】数式用'!$O$2:$Q$2,0)),10)))</f>
        <v/>
      </c>
      <c r="AE71" s="122"/>
      <c r="AF71" s="128"/>
      <c r="AG71" s="137"/>
      <c r="AH71" s="146" t="s">
        <v>388</v>
      </c>
      <c r="AI71" s="150" t="s">
        <v>228</v>
      </c>
      <c r="AJ71" s="154">
        <f t="shared" si="2"/>
        <v>0</v>
      </c>
      <c r="AK71" s="161"/>
    </row>
    <row r="72" spans="1:37" ht="49.95" customHeight="1">
      <c r="A72" s="25">
        <f t="shared" si="1"/>
        <v>33</v>
      </c>
      <c r="B72" s="45"/>
      <c r="C72" s="50"/>
      <c r="D72" s="50"/>
      <c r="E72" s="50"/>
      <c r="F72" s="50"/>
      <c r="G72" s="50"/>
      <c r="H72" s="50"/>
      <c r="I72" s="50"/>
      <c r="J72" s="50"/>
      <c r="K72" s="54"/>
      <c r="L72" s="62"/>
      <c r="M72" s="69"/>
      <c r="N72" s="69"/>
      <c r="O72" s="69"/>
      <c r="P72" s="72"/>
      <c r="Q72" s="77"/>
      <c r="R72" s="77"/>
      <c r="S72" s="77"/>
      <c r="T72" s="77"/>
      <c r="U72" s="77"/>
      <c r="V72" s="61"/>
      <c r="W72" s="95"/>
      <c r="X72" s="98"/>
      <c r="Y72" s="99"/>
      <c r="Z72" s="79" t="str">
        <f>IFERROR(VLOOKUP(X72,'【参考】数式用'!$A$2:$B$46,2,FALSE),"")</f>
        <v/>
      </c>
      <c r="AA72" s="109"/>
      <c r="AB72" s="112"/>
      <c r="AC72" s="114">
        <f t="shared" si="0"/>
        <v>0</v>
      </c>
      <c r="AD72" s="119" t="str">
        <f>IF(B72="","",IF(COUNTIF(X72,"*独自*"),"数式を削除して手入力",IFERROR(INDEX('【参考】数式用'!$O$3:$Q$452,MATCH(Q72&amp;V72,'【参考】数式用'!$N$3:$N$452,0),MATCH(VLOOKUP(X72,'【参考】数式用'!$R$2:$S$46,2,FALSE),'【参考】数式用'!$O$2:$Q$2,0)),10)))</f>
        <v/>
      </c>
      <c r="AE72" s="122"/>
      <c r="AF72" s="128"/>
      <c r="AG72" s="137" t="s">
        <v>392</v>
      </c>
      <c r="AH72" s="146" t="s">
        <v>395</v>
      </c>
      <c r="AI72" s="150" t="s">
        <v>11</v>
      </c>
      <c r="AJ72" s="154">
        <f t="shared" si="2"/>
        <v>0</v>
      </c>
      <c r="AK72" s="161" t="str">
        <f>IF(AJ72=AJ73,"一致","不一致")</f>
        <v>一致</v>
      </c>
    </row>
    <row r="73" spans="1:37" ht="49.95" customHeight="1">
      <c r="A73" s="25">
        <f t="shared" si="1"/>
        <v>34</v>
      </c>
      <c r="B73" s="45"/>
      <c r="C73" s="50"/>
      <c r="D73" s="50"/>
      <c r="E73" s="50"/>
      <c r="F73" s="50"/>
      <c r="G73" s="50"/>
      <c r="H73" s="50"/>
      <c r="I73" s="50"/>
      <c r="J73" s="50"/>
      <c r="K73" s="54"/>
      <c r="L73" s="62"/>
      <c r="M73" s="69"/>
      <c r="N73" s="69"/>
      <c r="O73" s="69"/>
      <c r="P73" s="72"/>
      <c r="Q73" s="77"/>
      <c r="R73" s="77"/>
      <c r="S73" s="77"/>
      <c r="T73" s="77"/>
      <c r="U73" s="77"/>
      <c r="V73" s="61"/>
      <c r="W73" s="95"/>
      <c r="X73" s="98"/>
      <c r="Y73" s="99"/>
      <c r="Z73" s="79" t="str">
        <f>IFERROR(VLOOKUP(X73,'【参考】数式用'!$A$2:$B$46,2,FALSE),"")</f>
        <v/>
      </c>
      <c r="AA73" s="109"/>
      <c r="AB73" s="112"/>
      <c r="AC73" s="114">
        <f t="shared" si="0"/>
        <v>0</v>
      </c>
      <c r="AD73" s="119" t="str">
        <f>IF(B73="","",IF(COUNTIF(X73,"*独自*"),"数式を削除して手入力",IFERROR(INDEX('【参考】数式用'!$O$3:$Q$452,MATCH(Q73&amp;V73,'【参考】数式用'!$N$3:$N$452,0),MATCH(VLOOKUP(X73,'【参考】数式用'!$R$2:$S$46,2,FALSE),'【参考】数式用'!$O$2:$Q$2,0)),10)))</f>
        <v/>
      </c>
      <c r="AE73" s="122"/>
      <c r="AF73" s="128"/>
      <c r="AG73" s="138"/>
      <c r="AH73" s="147" t="s">
        <v>290</v>
      </c>
      <c r="AI73" s="151" t="s">
        <v>398</v>
      </c>
      <c r="AJ73" s="155">
        <f t="shared" si="2"/>
        <v>0</v>
      </c>
      <c r="AK73" s="162"/>
    </row>
    <row r="74" spans="1:37" ht="49.95" customHeight="1">
      <c r="A74" s="25">
        <f t="shared" si="1"/>
        <v>35</v>
      </c>
      <c r="B74" s="45"/>
      <c r="C74" s="50"/>
      <c r="D74" s="50"/>
      <c r="E74" s="50"/>
      <c r="F74" s="50"/>
      <c r="G74" s="50"/>
      <c r="H74" s="50"/>
      <c r="I74" s="50"/>
      <c r="J74" s="50"/>
      <c r="K74" s="54"/>
      <c r="L74" s="62"/>
      <c r="M74" s="69"/>
      <c r="N74" s="69"/>
      <c r="O74" s="69"/>
      <c r="P74" s="72"/>
      <c r="Q74" s="77"/>
      <c r="R74" s="77"/>
      <c r="S74" s="77"/>
      <c r="T74" s="77"/>
      <c r="U74" s="77"/>
      <c r="V74" s="61"/>
      <c r="W74" s="95"/>
      <c r="X74" s="98"/>
      <c r="Y74" s="99"/>
      <c r="Z74" s="79" t="str">
        <f>IFERROR(VLOOKUP(X74,'【参考】数式用'!$A$2:$B$46,2,FALSE),"")</f>
        <v/>
      </c>
      <c r="AA74" s="109"/>
      <c r="AB74" s="112"/>
      <c r="AC74" s="114">
        <f t="shared" si="0"/>
        <v>0</v>
      </c>
      <c r="AD74" s="119" t="str">
        <f>IF(B74="","",IF(COUNTIF(X74,"*独自*"),"数式を削除して手入力",IFERROR(INDEX('【参考】数式用'!$O$3:$Q$452,MATCH(Q74&amp;V74,'【参考】数式用'!$N$3:$N$452,0),MATCH(VLOOKUP(X74,'【参考】数式用'!$R$2:$S$46,2,FALSE),'【参考】数式用'!$O$2:$Q$2,0)),10)))</f>
        <v/>
      </c>
      <c r="AE74" s="122"/>
      <c r="AF74" s="128"/>
      <c r="AG74" s="139"/>
    </row>
    <row r="75" spans="1:37" ht="49.95" customHeight="1">
      <c r="A75" s="25">
        <f t="shared" si="1"/>
        <v>36</v>
      </c>
      <c r="B75" s="45"/>
      <c r="C75" s="50"/>
      <c r="D75" s="50"/>
      <c r="E75" s="50"/>
      <c r="F75" s="50"/>
      <c r="G75" s="50"/>
      <c r="H75" s="50"/>
      <c r="I75" s="50"/>
      <c r="J75" s="50"/>
      <c r="K75" s="54"/>
      <c r="L75" s="62"/>
      <c r="M75" s="69"/>
      <c r="N75" s="69"/>
      <c r="O75" s="69"/>
      <c r="P75" s="72"/>
      <c r="Q75" s="77"/>
      <c r="R75" s="77"/>
      <c r="S75" s="77"/>
      <c r="T75" s="77"/>
      <c r="U75" s="77"/>
      <c r="V75" s="61"/>
      <c r="W75" s="95"/>
      <c r="X75" s="98"/>
      <c r="Y75" s="99"/>
      <c r="Z75" s="79" t="str">
        <f>IFERROR(VLOOKUP(X75,'【参考】数式用'!$A$2:$B$46,2,FALSE),"")</f>
        <v/>
      </c>
      <c r="AA75" s="109"/>
      <c r="AB75" s="112"/>
      <c r="AC75" s="114">
        <f t="shared" si="0"/>
        <v>0</v>
      </c>
      <c r="AD75" s="119" t="str">
        <f>IF(B75="","",IF(COUNTIF(X75,"*独自*"),"数式を削除して手入力",IFERROR(INDEX('【参考】数式用'!$O$3:$Q$452,MATCH(Q75&amp;V75,'【参考】数式用'!$N$3:$N$452,0),MATCH(VLOOKUP(X75,'【参考】数式用'!$R$2:$S$46,2,FALSE),'【参考】数式用'!$O$2:$Q$2,0)),10)))</f>
        <v/>
      </c>
      <c r="AE75" s="122"/>
      <c r="AF75" s="128"/>
      <c r="AG75" s="139"/>
    </row>
    <row r="76" spans="1:37" ht="49.95" customHeight="1">
      <c r="A76" s="25">
        <f t="shared" si="1"/>
        <v>37</v>
      </c>
      <c r="B76" s="45"/>
      <c r="C76" s="50"/>
      <c r="D76" s="50"/>
      <c r="E76" s="50"/>
      <c r="F76" s="50"/>
      <c r="G76" s="50"/>
      <c r="H76" s="50"/>
      <c r="I76" s="50"/>
      <c r="J76" s="50"/>
      <c r="K76" s="54"/>
      <c r="L76" s="62"/>
      <c r="M76" s="69"/>
      <c r="N76" s="69"/>
      <c r="O76" s="69"/>
      <c r="P76" s="72"/>
      <c r="Q76" s="77"/>
      <c r="R76" s="77"/>
      <c r="S76" s="77"/>
      <c r="T76" s="77"/>
      <c r="U76" s="77"/>
      <c r="V76" s="61"/>
      <c r="W76" s="95"/>
      <c r="X76" s="98"/>
      <c r="Y76" s="99"/>
      <c r="Z76" s="79" t="str">
        <f>IFERROR(VLOOKUP(X76,'【参考】数式用'!$A$2:$B$46,2,FALSE),"")</f>
        <v/>
      </c>
      <c r="AA76" s="109"/>
      <c r="AB76" s="112"/>
      <c r="AC76" s="114">
        <f t="shared" si="0"/>
        <v>0</v>
      </c>
      <c r="AD76" s="119" t="str">
        <f>IF(B76="","",IF(COUNTIF(X76,"*独自*"),"数式を削除して手入力",IFERROR(INDEX('【参考】数式用'!$O$3:$Q$452,MATCH(Q76&amp;V76,'【参考】数式用'!$N$3:$N$452,0),MATCH(VLOOKUP(X76,'【参考】数式用'!$R$2:$S$46,2,FALSE),'【参考】数式用'!$O$2:$Q$2,0)),10)))</f>
        <v/>
      </c>
      <c r="AE76" s="122"/>
      <c r="AF76" s="128"/>
      <c r="AG76" s="139"/>
    </row>
    <row r="77" spans="1:37" ht="49.95" customHeight="1">
      <c r="A77" s="25">
        <f t="shared" si="1"/>
        <v>38</v>
      </c>
      <c r="B77" s="45"/>
      <c r="C77" s="50"/>
      <c r="D77" s="50"/>
      <c r="E77" s="50"/>
      <c r="F77" s="50"/>
      <c r="G77" s="50"/>
      <c r="H77" s="50"/>
      <c r="I77" s="50"/>
      <c r="J77" s="50"/>
      <c r="K77" s="54"/>
      <c r="L77" s="62"/>
      <c r="M77" s="69"/>
      <c r="N77" s="69"/>
      <c r="O77" s="69"/>
      <c r="P77" s="72"/>
      <c r="Q77" s="77"/>
      <c r="R77" s="77"/>
      <c r="S77" s="77"/>
      <c r="T77" s="77"/>
      <c r="U77" s="77"/>
      <c r="V77" s="61"/>
      <c r="W77" s="95"/>
      <c r="X77" s="98"/>
      <c r="Y77" s="99"/>
      <c r="Z77" s="79" t="str">
        <f>IFERROR(VLOOKUP(X77,'【参考】数式用'!$A$2:$B$46,2,FALSE),"")</f>
        <v/>
      </c>
      <c r="AA77" s="109"/>
      <c r="AB77" s="112"/>
      <c r="AC77" s="114">
        <f t="shared" si="0"/>
        <v>0</v>
      </c>
      <c r="AD77" s="119" t="str">
        <f>IF(B77="","",IF(COUNTIF(X77,"*独自*"),"数式を削除して手入力",IFERROR(INDEX('【参考】数式用'!$O$3:$Q$452,MATCH(Q77&amp;V77,'【参考】数式用'!$N$3:$N$452,0),MATCH(VLOOKUP(X77,'【参考】数式用'!$R$2:$S$46,2,FALSE),'【参考】数式用'!$O$2:$Q$2,0)),10)))</f>
        <v/>
      </c>
      <c r="AE77" s="122"/>
      <c r="AF77" s="128"/>
      <c r="AG77" s="139"/>
    </row>
    <row r="78" spans="1:37" ht="49.95" customHeight="1">
      <c r="A78" s="25">
        <f t="shared" si="1"/>
        <v>39</v>
      </c>
      <c r="B78" s="45"/>
      <c r="C78" s="50"/>
      <c r="D78" s="50"/>
      <c r="E78" s="50"/>
      <c r="F78" s="50"/>
      <c r="G78" s="50"/>
      <c r="H78" s="50"/>
      <c r="I78" s="50"/>
      <c r="J78" s="50"/>
      <c r="K78" s="54"/>
      <c r="L78" s="62"/>
      <c r="M78" s="69"/>
      <c r="N78" s="69"/>
      <c r="O78" s="69"/>
      <c r="P78" s="72"/>
      <c r="Q78" s="77"/>
      <c r="R78" s="77"/>
      <c r="S78" s="77"/>
      <c r="T78" s="77"/>
      <c r="U78" s="77"/>
      <c r="V78" s="61"/>
      <c r="W78" s="95"/>
      <c r="X78" s="98"/>
      <c r="Y78" s="99"/>
      <c r="Z78" s="79" t="str">
        <f>IFERROR(VLOOKUP(X78,'【参考】数式用'!$A$2:$B$46,2,FALSE),"")</f>
        <v/>
      </c>
      <c r="AA78" s="109"/>
      <c r="AB78" s="112"/>
      <c r="AC78" s="114">
        <f t="shared" si="0"/>
        <v>0</v>
      </c>
      <c r="AD78" s="119" t="str">
        <f>IF(B78="","",IF(COUNTIF(X78,"*独自*"),"数式を削除して手入力",IFERROR(INDEX('【参考】数式用'!$O$3:$Q$452,MATCH(Q78&amp;V78,'【参考】数式用'!$N$3:$N$452,0),MATCH(VLOOKUP(X78,'【参考】数式用'!$R$2:$S$46,2,FALSE),'【参考】数式用'!$O$2:$Q$2,0)),10)))</f>
        <v/>
      </c>
      <c r="AE78" s="122"/>
      <c r="AF78" s="128"/>
      <c r="AG78" s="139"/>
    </row>
    <row r="79" spans="1:37" ht="49.95" customHeight="1">
      <c r="A79" s="25">
        <f t="shared" si="1"/>
        <v>40</v>
      </c>
      <c r="B79" s="45"/>
      <c r="C79" s="50"/>
      <c r="D79" s="50"/>
      <c r="E79" s="50"/>
      <c r="F79" s="50"/>
      <c r="G79" s="50"/>
      <c r="H79" s="50"/>
      <c r="I79" s="50"/>
      <c r="J79" s="50"/>
      <c r="K79" s="54"/>
      <c r="L79" s="62"/>
      <c r="M79" s="69"/>
      <c r="N79" s="69"/>
      <c r="O79" s="69"/>
      <c r="P79" s="72"/>
      <c r="Q79" s="77"/>
      <c r="R79" s="77"/>
      <c r="S79" s="77"/>
      <c r="T79" s="77"/>
      <c r="U79" s="77"/>
      <c r="V79" s="61"/>
      <c r="W79" s="95"/>
      <c r="X79" s="98"/>
      <c r="Y79" s="99"/>
      <c r="Z79" s="79" t="str">
        <f>IFERROR(VLOOKUP(X79,'【参考】数式用'!$A$2:$B$46,2,FALSE),"")</f>
        <v/>
      </c>
      <c r="AA79" s="109"/>
      <c r="AB79" s="112"/>
      <c r="AC79" s="114">
        <f t="shared" si="0"/>
        <v>0</v>
      </c>
      <c r="AD79" s="119" t="str">
        <f>IF(B79="","",IF(COUNTIF(X79,"*独自*"),"数式を削除して手入力",IFERROR(INDEX('【参考】数式用'!$O$3:$Q$452,MATCH(Q79&amp;V79,'【参考】数式用'!$N$3:$N$452,0),MATCH(VLOOKUP(X79,'【参考】数式用'!$R$2:$S$46,2,FALSE),'【参考】数式用'!$O$2:$Q$2,0)),10)))</f>
        <v/>
      </c>
      <c r="AE79" s="122"/>
      <c r="AF79" s="128"/>
      <c r="AG79" s="139"/>
    </row>
    <row r="80" spans="1:37" ht="49.95" customHeight="1">
      <c r="A80" s="25">
        <f t="shared" si="1"/>
        <v>41</v>
      </c>
      <c r="B80" s="45"/>
      <c r="C80" s="50"/>
      <c r="D80" s="50"/>
      <c r="E80" s="50"/>
      <c r="F80" s="50"/>
      <c r="G80" s="50"/>
      <c r="H80" s="50"/>
      <c r="I80" s="50"/>
      <c r="J80" s="50"/>
      <c r="K80" s="54"/>
      <c r="L80" s="62"/>
      <c r="M80" s="69"/>
      <c r="N80" s="69"/>
      <c r="O80" s="69"/>
      <c r="P80" s="72"/>
      <c r="Q80" s="77"/>
      <c r="R80" s="77"/>
      <c r="S80" s="77"/>
      <c r="T80" s="77"/>
      <c r="U80" s="77"/>
      <c r="V80" s="61"/>
      <c r="W80" s="95"/>
      <c r="X80" s="98"/>
      <c r="Y80" s="99"/>
      <c r="Z80" s="79" t="str">
        <f>IFERROR(VLOOKUP(X80,'【参考】数式用'!$A$2:$B$46,2,FALSE),"")</f>
        <v/>
      </c>
      <c r="AA80" s="109"/>
      <c r="AB80" s="112"/>
      <c r="AC80" s="114">
        <f t="shared" si="0"/>
        <v>0</v>
      </c>
      <c r="AD80" s="119" t="str">
        <f>IF(B80="","",IF(COUNTIF(X80,"*独自*"),"数式を削除して手入力",IFERROR(INDEX('【参考】数式用'!$O$3:$Q$452,MATCH(Q80&amp;V80,'【参考】数式用'!$N$3:$N$452,0),MATCH(VLOOKUP(X80,'【参考】数式用'!$R$2:$S$46,2,FALSE),'【参考】数式用'!$O$2:$Q$2,0)),10)))</f>
        <v/>
      </c>
      <c r="AE80" s="122"/>
      <c r="AF80" s="128"/>
      <c r="AG80" s="139"/>
    </row>
    <row r="81" spans="1:33" ht="49.95" customHeight="1">
      <c r="A81" s="25">
        <f t="shared" si="1"/>
        <v>42</v>
      </c>
      <c r="B81" s="45"/>
      <c r="C81" s="50"/>
      <c r="D81" s="50"/>
      <c r="E81" s="50"/>
      <c r="F81" s="50"/>
      <c r="G81" s="50"/>
      <c r="H81" s="50"/>
      <c r="I81" s="50"/>
      <c r="J81" s="50"/>
      <c r="K81" s="54"/>
      <c r="L81" s="62"/>
      <c r="M81" s="69"/>
      <c r="N81" s="69"/>
      <c r="O81" s="69"/>
      <c r="P81" s="72"/>
      <c r="Q81" s="77"/>
      <c r="R81" s="77"/>
      <c r="S81" s="77"/>
      <c r="T81" s="77"/>
      <c r="U81" s="77"/>
      <c r="V81" s="61"/>
      <c r="W81" s="95"/>
      <c r="X81" s="98"/>
      <c r="Y81" s="99"/>
      <c r="Z81" s="79" t="str">
        <f>IFERROR(VLOOKUP(X81,'【参考】数式用'!$A$2:$B$46,2,FALSE),"")</f>
        <v/>
      </c>
      <c r="AA81" s="109"/>
      <c r="AB81" s="112"/>
      <c r="AC81" s="114">
        <f t="shared" si="0"/>
        <v>0</v>
      </c>
      <c r="AD81" s="119" t="str">
        <f>IF(B81="","",IF(COUNTIF(X81,"*独自*"),"数式を削除して手入力",IFERROR(INDEX('【参考】数式用'!$O$3:$Q$452,MATCH(Q81&amp;V81,'【参考】数式用'!$N$3:$N$452,0),MATCH(VLOOKUP(X81,'【参考】数式用'!$R$2:$S$46,2,FALSE),'【参考】数式用'!$O$2:$Q$2,0)),10)))</f>
        <v/>
      </c>
      <c r="AE81" s="122"/>
      <c r="AF81" s="128"/>
      <c r="AG81" s="139"/>
    </row>
    <row r="82" spans="1:33" ht="49.95" customHeight="1">
      <c r="A82" s="25">
        <f t="shared" si="1"/>
        <v>43</v>
      </c>
      <c r="B82" s="45"/>
      <c r="C82" s="50"/>
      <c r="D82" s="50"/>
      <c r="E82" s="50"/>
      <c r="F82" s="50"/>
      <c r="G82" s="50"/>
      <c r="H82" s="50"/>
      <c r="I82" s="50"/>
      <c r="J82" s="50"/>
      <c r="K82" s="54"/>
      <c r="L82" s="62"/>
      <c r="M82" s="69"/>
      <c r="N82" s="69"/>
      <c r="O82" s="69"/>
      <c r="P82" s="72"/>
      <c r="Q82" s="77"/>
      <c r="R82" s="77"/>
      <c r="S82" s="77"/>
      <c r="T82" s="77"/>
      <c r="U82" s="77"/>
      <c r="V82" s="61"/>
      <c r="W82" s="95"/>
      <c r="X82" s="98"/>
      <c r="Y82" s="99"/>
      <c r="Z82" s="79" t="str">
        <f>IFERROR(VLOOKUP(X82,'【参考】数式用'!$A$2:$B$46,2,FALSE),"")</f>
        <v/>
      </c>
      <c r="AA82" s="109"/>
      <c r="AB82" s="112"/>
      <c r="AC82" s="114">
        <f t="shared" si="0"/>
        <v>0</v>
      </c>
      <c r="AD82" s="119" t="str">
        <f>IF(B82="","",IF(COUNTIF(X82,"*独自*"),"数式を削除して手入力",IFERROR(INDEX('【参考】数式用'!$O$3:$Q$452,MATCH(Q82&amp;V82,'【参考】数式用'!$N$3:$N$452,0),MATCH(VLOOKUP(X82,'【参考】数式用'!$R$2:$S$46,2,FALSE),'【参考】数式用'!$O$2:$Q$2,0)),10)))</f>
        <v/>
      </c>
      <c r="AE82" s="122"/>
      <c r="AF82" s="128"/>
      <c r="AG82" s="139"/>
    </row>
    <row r="83" spans="1:33" ht="49.95" customHeight="1">
      <c r="A83" s="25">
        <f t="shared" si="1"/>
        <v>44</v>
      </c>
      <c r="B83" s="45"/>
      <c r="C83" s="50"/>
      <c r="D83" s="50"/>
      <c r="E83" s="50"/>
      <c r="F83" s="50"/>
      <c r="G83" s="50"/>
      <c r="H83" s="50"/>
      <c r="I83" s="50"/>
      <c r="J83" s="50"/>
      <c r="K83" s="54"/>
      <c r="L83" s="62"/>
      <c r="M83" s="69"/>
      <c r="N83" s="69"/>
      <c r="O83" s="69"/>
      <c r="P83" s="72"/>
      <c r="Q83" s="77"/>
      <c r="R83" s="77"/>
      <c r="S83" s="77"/>
      <c r="T83" s="77"/>
      <c r="U83" s="77"/>
      <c r="V83" s="61"/>
      <c r="W83" s="95"/>
      <c r="X83" s="98"/>
      <c r="Y83" s="99"/>
      <c r="Z83" s="79" t="str">
        <f>IFERROR(VLOOKUP(X83,'【参考】数式用'!$A$2:$B$46,2,FALSE),"")</f>
        <v/>
      </c>
      <c r="AA83" s="109"/>
      <c r="AB83" s="112"/>
      <c r="AC83" s="114">
        <f t="shared" si="0"/>
        <v>0</v>
      </c>
      <c r="AD83" s="119" t="str">
        <f>IF(B83="","",IF(COUNTIF(X83,"*独自*"),"数式を削除して手入力",IFERROR(INDEX('【参考】数式用'!$O$3:$Q$452,MATCH(Q83&amp;V83,'【参考】数式用'!$N$3:$N$452,0),MATCH(VLOOKUP(X83,'【参考】数式用'!$R$2:$S$46,2,FALSE),'【参考】数式用'!$O$2:$Q$2,0)),10)))</f>
        <v/>
      </c>
      <c r="AE83" s="122"/>
      <c r="AF83" s="128"/>
      <c r="AG83" s="139"/>
    </row>
    <row r="84" spans="1:33" ht="49.95" customHeight="1">
      <c r="A84" s="25">
        <f t="shared" si="1"/>
        <v>45</v>
      </c>
      <c r="B84" s="45"/>
      <c r="C84" s="50"/>
      <c r="D84" s="50"/>
      <c r="E84" s="50"/>
      <c r="F84" s="50"/>
      <c r="G84" s="50"/>
      <c r="H84" s="50"/>
      <c r="I84" s="50"/>
      <c r="J84" s="50"/>
      <c r="K84" s="54"/>
      <c r="L84" s="62"/>
      <c r="M84" s="69"/>
      <c r="N84" s="69"/>
      <c r="O84" s="69"/>
      <c r="P84" s="72"/>
      <c r="Q84" s="77"/>
      <c r="R84" s="77"/>
      <c r="S84" s="77"/>
      <c r="T84" s="77"/>
      <c r="U84" s="77"/>
      <c r="V84" s="61"/>
      <c r="W84" s="95"/>
      <c r="X84" s="98"/>
      <c r="Y84" s="99"/>
      <c r="Z84" s="79" t="str">
        <f>IFERROR(VLOOKUP(X84,'【参考】数式用'!$A$2:$B$46,2,FALSE),"")</f>
        <v/>
      </c>
      <c r="AA84" s="109"/>
      <c r="AB84" s="112"/>
      <c r="AC84" s="114">
        <f t="shared" si="0"/>
        <v>0</v>
      </c>
      <c r="AD84" s="119" t="str">
        <f>IF(B84="","",IF(COUNTIF(X84,"*独自*"),"数式を削除して手入力",IFERROR(INDEX('【参考】数式用'!$O$3:$Q$452,MATCH(Q84&amp;V84,'【参考】数式用'!$N$3:$N$452,0),MATCH(VLOOKUP(X84,'【参考】数式用'!$R$2:$S$46,2,FALSE),'【参考】数式用'!$O$2:$Q$2,0)),10)))</f>
        <v/>
      </c>
      <c r="AE84" s="122"/>
      <c r="AF84" s="128"/>
      <c r="AG84" s="139"/>
    </row>
    <row r="85" spans="1:33" ht="49.95" customHeight="1">
      <c r="A85" s="25">
        <f t="shared" si="1"/>
        <v>46</v>
      </c>
      <c r="B85" s="45"/>
      <c r="C85" s="50"/>
      <c r="D85" s="50"/>
      <c r="E85" s="50"/>
      <c r="F85" s="50"/>
      <c r="G85" s="50"/>
      <c r="H85" s="50"/>
      <c r="I85" s="50"/>
      <c r="J85" s="50"/>
      <c r="K85" s="54"/>
      <c r="L85" s="62"/>
      <c r="M85" s="69"/>
      <c r="N85" s="69"/>
      <c r="O85" s="69"/>
      <c r="P85" s="72"/>
      <c r="Q85" s="77"/>
      <c r="R85" s="77"/>
      <c r="S85" s="77"/>
      <c r="T85" s="77"/>
      <c r="U85" s="77"/>
      <c r="V85" s="61"/>
      <c r="W85" s="95"/>
      <c r="X85" s="98"/>
      <c r="Y85" s="99"/>
      <c r="Z85" s="79" t="str">
        <f>IFERROR(VLOOKUP(X85,'【参考】数式用'!$A$2:$B$46,2,FALSE),"")</f>
        <v/>
      </c>
      <c r="AA85" s="109"/>
      <c r="AB85" s="112"/>
      <c r="AC85" s="114">
        <f t="shared" si="0"/>
        <v>0</v>
      </c>
      <c r="AD85" s="119" t="str">
        <f>IF(B85="","",IF(COUNTIF(X85,"*独自*"),"数式を削除して手入力",IFERROR(INDEX('【参考】数式用'!$O$3:$Q$452,MATCH(Q85&amp;V85,'【参考】数式用'!$N$3:$N$452,0),MATCH(VLOOKUP(X85,'【参考】数式用'!$R$2:$S$46,2,FALSE),'【参考】数式用'!$O$2:$Q$2,0)),10)))</f>
        <v/>
      </c>
      <c r="AE85" s="122"/>
      <c r="AF85" s="128"/>
      <c r="AG85" s="139"/>
    </row>
    <row r="86" spans="1:33" ht="49.95" customHeight="1">
      <c r="A86" s="25">
        <f t="shared" si="1"/>
        <v>47</v>
      </c>
      <c r="B86" s="45"/>
      <c r="C86" s="50"/>
      <c r="D86" s="50"/>
      <c r="E86" s="50"/>
      <c r="F86" s="50"/>
      <c r="G86" s="50"/>
      <c r="H86" s="50"/>
      <c r="I86" s="50"/>
      <c r="J86" s="50"/>
      <c r="K86" s="54"/>
      <c r="L86" s="62"/>
      <c r="M86" s="69"/>
      <c r="N86" s="69"/>
      <c r="O86" s="69"/>
      <c r="P86" s="72"/>
      <c r="Q86" s="77"/>
      <c r="R86" s="77"/>
      <c r="S86" s="77"/>
      <c r="T86" s="77"/>
      <c r="U86" s="77"/>
      <c r="V86" s="61"/>
      <c r="W86" s="95"/>
      <c r="X86" s="98"/>
      <c r="Y86" s="99"/>
      <c r="Z86" s="79" t="str">
        <f>IFERROR(VLOOKUP(X86,'【参考】数式用'!$A$2:$B$46,2,FALSE),"")</f>
        <v/>
      </c>
      <c r="AA86" s="109"/>
      <c r="AB86" s="112"/>
      <c r="AC86" s="114">
        <f t="shared" si="0"/>
        <v>0</v>
      </c>
      <c r="AD86" s="119" t="str">
        <f>IF(B86="","",IF(COUNTIF(X86,"*独自*"),"数式を削除して手入力",IFERROR(INDEX('【参考】数式用'!$O$3:$Q$452,MATCH(Q86&amp;V86,'【参考】数式用'!$N$3:$N$452,0),MATCH(VLOOKUP(X86,'【参考】数式用'!$R$2:$S$46,2,FALSE),'【参考】数式用'!$O$2:$Q$2,0)),10)))</f>
        <v/>
      </c>
      <c r="AE86" s="122"/>
      <c r="AF86" s="128"/>
      <c r="AG86" s="139"/>
    </row>
    <row r="87" spans="1:33" ht="49.95" customHeight="1">
      <c r="A87" s="25">
        <f t="shared" si="1"/>
        <v>48</v>
      </c>
      <c r="B87" s="45"/>
      <c r="C87" s="50"/>
      <c r="D87" s="50"/>
      <c r="E87" s="50"/>
      <c r="F87" s="50"/>
      <c r="G87" s="50"/>
      <c r="H87" s="50"/>
      <c r="I87" s="50"/>
      <c r="J87" s="50"/>
      <c r="K87" s="54"/>
      <c r="L87" s="62"/>
      <c r="M87" s="69"/>
      <c r="N87" s="69"/>
      <c r="O87" s="69"/>
      <c r="P87" s="72"/>
      <c r="Q87" s="77"/>
      <c r="R87" s="77"/>
      <c r="S87" s="77"/>
      <c r="T87" s="77"/>
      <c r="U87" s="77"/>
      <c r="V87" s="61"/>
      <c r="W87" s="95"/>
      <c r="X87" s="98"/>
      <c r="Y87" s="99"/>
      <c r="Z87" s="79" t="str">
        <f>IFERROR(VLOOKUP(X87,'【参考】数式用'!$A$2:$B$46,2,FALSE),"")</f>
        <v/>
      </c>
      <c r="AA87" s="109"/>
      <c r="AB87" s="112"/>
      <c r="AC87" s="114">
        <f t="shared" si="0"/>
        <v>0</v>
      </c>
      <c r="AD87" s="119" t="str">
        <f>IF(B87="","",IF(COUNTIF(X87,"*独自*"),"数式を削除して手入力",IFERROR(INDEX('【参考】数式用'!$O$3:$Q$452,MATCH(Q87&amp;V87,'【参考】数式用'!$N$3:$N$452,0),MATCH(VLOOKUP(X87,'【参考】数式用'!$R$2:$S$46,2,FALSE),'【参考】数式用'!$O$2:$Q$2,0)),10)))</f>
        <v/>
      </c>
      <c r="AE87" s="122"/>
      <c r="AF87" s="128"/>
      <c r="AG87" s="139"/>
    </row>
    <row r="88" spans="1:33" ht="49.95" customHeight="1">
      <c r="A88" s="25">
        <f t="shared" si="1"/>
        <v>49</v>
      </c>
      <c r="B88" s="45"/>
      <c r="C88" s="50"/>
      <c r="D88" s="50"/>
      <c r="E88" s="50"/>
      <c r="F88" s="50"/>
      <c r="G88" s="50"/>
      <c r="H88" s="50"/>
      <c r="I88" s="50"/>
      <c r="J88" s="50"/>
      <c r="K88" s="54"/>
      <c r="L88" s="62"/>
      <c r="M88" s="69"/>
      <c r="N88" s="69"/>
      <c r="O88" s="69"/>
      <c r="P88" s="72"/>
      <c r="Q88" s="77"/>
      <c r="R88" s="77"/>
      <c r="S88" s="77"/>
      <c r="T88" s="77"/>
      <c r="U88" s="77"/>
      <c r="V88" s="61"/>
      <c r="W88" s="95"/>
      <c r="X88" s="98"/>
      <c r="Y88" s="99"/>
      <c r="Z88" s="79" t="str">
        <f>IFERROR(VLOOKUP(X88,'【参考】数式用'!$A$2:$B$46,2,FALSE),"")</f>
        <v/>
      </c>
      <c r="AA88" s="109"/>
      <c r="AB88" s="112"/>
      <c r="AC88" s="114">
        <f t="shared" si="0"/>
        <v>0</v>
      </c>
      <c r="AD88" s="119" t="str">
        <f>IF(B88="","",IF(COUNTIF(X88,"*独自*"),"数式を削除して手入力",IFERROR(INDEX('【参考】数式用'!$O$3:$Q$452,MATCH(Q88&amp;V88,'【参考】数式用'!$N$3:$N$452,0),MATCH(VLOOKUP(X88,'【参考】数式用'!$R$2:$S$46,2,FALSE),'【参考】数式用'!$O$2:$Q$2,0)),10)))</f>
        <v/>
      </c>
      <c r="AE88" s="122"/>
      <c r="AF88" s="128"/>
      <c r="AG88" s="139"/>
    </row>
    <row r="89" spans="1:33" ht="49.95" customHeight="1">
      <c r="A89" s="25">
        <f t="shared" si="1"/>
        <v>50</v>
      </c>
      <c r="B89" s="45"/>
      <c r="C89" s="50"/>
      <c r="D89" s="50"/>
      <c r="E89" s="50"/>
      <c r="F89" s="50"/>
      <c r="G89" s="50"/>
      <c r="H89" s="50"/>
      <c r="I89" s="50"/>
      <c r="J89" s="50"/>
      <c r="K89" s="54"/>
      <c r="L89" s="62"/>
      <c r="M89" s="69"/>
      <c r="N89" s="69"/>
      <c r="O89" s="69"/>
      <c r="P89" s="72"/>
      <c r="Q89" s="77"/>
      <c r="R89" s="77"/>
      <c r="S89" s="77"/>
      <c r="T89" s="77"/>
      <c r="U89" s="77"/>
      <c r="V89" s="61"/>
      <c r="W89" s="95"/>
      <c r="X89" s="98"/>
      <c r="Y89" s="99"/>
      <c r="Z89" s="79" t="str">
        <f>IFERROR(VLOOKUP(X89,'【参考】数式用'!$A$2:$B$46,2,FALSE),"")</f>
        <v/>
      </c>
      <c r="AA89" s="109"/>
      <c r="AB89" s="112"/>
      <c r="AC89" s="114">
        <f t="shared" si="0"/>
        <v>0</v>
      </c>
      <c r="AD89" s="119" t="str">
        <f>IF(B89="","",IF(COUNTIF(X89,"*独自*"),"数式を削除して手入力",IFERROR(INDEX('【参考】数式用'!$O$3:$Q$452,MATCH(Q89&amp;V89,'【参考】数式用'!$N$3:$N$452,0),MATCH(VLOOKUP(X89,'【参考】数式用'!$R$2:$S$46,2,FALSE),'【参考】数式用'!$O$2:$Q$2,0)),10)))</f>
        <v/>
      </c>
      <c r="AE89" s="122"/>
      <c r="AF89" s="128"/>
      <c r="AG89" s="139"/>
    </row>
    <row r="90" spans="1:33" ht="49.95" customHeight="1">
      <c r="A90" s="25">
        <f t="shared" si="1"/>
        <v>51</v>
      </c>
      <c r="B90" s="45"/>
      <c r="C90" s="50"/>
      <c r="D90" s="50"/>
      <c r="E90" s="50"/>
      <c r="F90" s="50"/>
      <c r="G90" s="50"/>
      <c r="H90" s="50"/>
      <c r="I90" s="50"/>
      <c r="J90" s="50"/>
      <c r="K90" s="54"/>
      <c r="L90" s="62"/>
      <c r="M90" s="69"/>
      <c r="N90" s="69"/>
      <c r="O90" s="69"/>
      <c r="P90" s="72"/>
      <c r="Q90" s="77"/>
      <c r="R90" s="77"/>
      <c r="S90" s="77"/>
      <c r="T90" s="77"/>
      <c r="U90" s="77"/>
      <c r="V90" s="61"/>
      <c r="W90" s="95"/>
      <c r="X90" s="98"/>
      <c r="Y90" s="99"/>
      <c r="Z90" s="79" t="str">
        <f>IFERROR(VLOOKUP(X90,'【参考】数式用'!$A$2:$B$46,2,FALSE),"")</f>
        <v/>
      </c>
      <c r="AA90" s="109"/>
      <c r="AB90" s="112"/>
      <c r="AC90" s="114">
        <f t="shared" si="0"/>
        <v>0</v>
      </c>
      <c r="AD90" s="119" t="str">
        <f>IF(B90="","",IF(COUNTIF(X90,"*独自*"),"数式を削除して手入力",IFERROR(INDEX('【参考】数式用'!$O$3:$Q$452,MATCH(Q90&amp;V90,'【参考】数式用'!$N$3:$N$452,0),MATCH(VLOOKUP(X90,'【参考】数式用'!$R$2:$S$46,2,FALSE),'【参考】数式用'!$O$2:$Q$2,0)),10)))</f>
        <v/>
      </c>
      <c r="AE90" s="122"/>
      <c r="AF90" s="128"/>
      <c r="AG90" s="139"/>
    </row>
    <row r="91" spans="1:33" ht="49.95" customHeight="1">
      <c r="A91" s="25">
        <f t="shared" si="1"/>
        <v>52</v>
      </c>
      <c r="B91" s="45"/>
      <c r="C91" s="50"/>
      <c r="D91" s="50"/>
      <c r="E91" s="50"/>
      <c r="F91" s="50"/>
      <c r="G91" s="50"/>
      <c r="H91" s="50"/>
      <c r="I91" s="50"/>
      <c r="J91" s="50"/>
      <c r="K91" s="54"/>
      <c r="L91" s="62"/>
      <c r="M91" s="69"/>
      <c r="N91" s="69"/>
      <c r="O91" s="69"/>
      <c r="P91" s="72"/>
      <c r="Q91" s="77"/>
      <c r="R91" s="77"/>
      <c r="S91" s="77"/>
      <c r="T91" s="77"/>
      <c r="U91" s="77"/>
      <c r="V91" s="61"/>
      <c r="W91" s="95"/>
      <c r="X91" s="98"/>
      <c r="Y91" s="99"/>
      <c r="Z91" s="79" t="str">
        <f>IFERROR(VLOOKUP(X91,'【参考】数式用'!$A$2:$B$46,2,FALSE),"")</f>
        <v/>
      </c>
      <c r="AA91" s="109"/>
      <c r="AB91" s="112"/>
      <c r="AC91" s="114">
        <f t="shared" si="0"/>
        <v>0</v>
      </c>
      <c r="AD91" s="119" t="str">
        <f>IF(B91="","",IF(COUNTIF(X91,"*独自*"),"数式を削除して手入力",IFERROR(INDEX('【参考】数式用'!$O$3:$Q$452,MATCH(Q91&amp;V91,'【参考】数式用'!$N$3:$N$452,0),MATCH(VLOOKUP(X91,'【参考】数式用'!$R$2:$S$46,2,FALSE),'【参考】数式用'!$O$2:$Q$2,0)),10)))</f>
        <v/>
      </c>
      <c r="AE91" s="122"/>
      <c r="AF91" s="128"/>
      <c r="AG91" s="139"/>
    </row>
    <row r="92" spans="1:33" ht="49.95" customHeight="1">
      <c r="A92" s="25">
        <f t="shared" si="1"/>
        <v>53</v>
      </c>
      <c r="B92" s="45"/>
      <c r="C92" s="50"/>
      <c r="D92" s="50"/>
      <c r="E92" s="50"/>
      <c r="F92" s="50"/>
      <c r="G92" s="50"/>
      <c r="H92" s="50"/>
      <c r="I92" s="50"/>
      <c r="J92" s="50"/>
      <c r="K92" s="54"/>
      <c r="L92" s="62"/>
      <c r="M92" s="69"/>
      <c r="N92" s="69"/>
      <c r="O92" s="69"/>
      <c r="P92" s="72"/>
      <c r="Q92" s="77"/>
      <c r="R92" s="77"/>
      <c r="S92" s="77"/>
      <c r="T92" s="77"/>
      <c r="U92" s="77"/>
      <c r="V92" s="61"/>
      <c r="W92" s="95"/>
      <c r="X92" s="98"/>
      <c r="Y92" s="99"/>
      <c r="Z92" s="79" t="str">
        <f>IFERROR(VLOOKUP(X92,'【参考】数式用'!$A$2:$B$46,2,FALSE),"")</f>
        <v/>
      </c>
      <c r="AA92" s="109"/>
      <c r="AB92" s="112"/>
      <c r="AC92" s="114">
        <f t="shared" si="0"/>
        <v>0</v>
      </c>
      <c r="AD92" s="119" t="str">
        <f>IF(B92="","",IF(COUNTIF(X92,"*独自*"),"数式を削除して手入力",IFERROR(INDEX('【参考】数式用'!$O$3:$Q$452,MATCH(Q92&amp;V92,'【参考】数式用'!$N$3:$N$452,0),MATCH(VLOOKUP(X92,'【参考】数式用'!$R$2:$S$46,2,FALSE),'【参考】数式用'!$O$2:$Q$2,0)),10)))</f>
        <v/>
      </c>
      <c r="AE92" s="122"/>
      <c r="AF92" s="128"/>
      <c r="AG92" s="139"/>
    </row>
    <row r="93" spans="1:33" ht="49.95" customHeight="1">
      <c r="A93" s="25">
        <f t="shared" si="1"/>
        <v>54</v>
      </c>
      <c r="B93" s="45"/>
      <c r="C93" s="50"/>
      <c r="D93" s="50"/>
      <c r="E93" s="50"/>
      <c r="F93" s="50"/>
      <c r="G93" s="50"/>
      <c r="H93" s="50"/>
      <c r="I93" s="50"/>
      <c r="J93" s="50"/>
      <c r="K93" s="54"/>
      <c r="L93" s="62"/>
      <c r="M93" s="69"/>
      <c r="N93" s="69"/>
      <c r="O93" s="69"/>
      <c r="P93" s="72"/>
      <c r="Q93" s="77"/>
      <c r="R93" s="77"/>
      <c r="S93" s="77"/>
      <c r="T93" s="77"/>
      <c r="U93" s="77"/>
      <c r="V93" s="61"/>
      <c r="W93" s="95"/>
      <c r="X93" s="98"/>
      <c r="Y93" s="99"/>
      <c r="Z93" s="79" t="str">
        <f>IFERROR(VLOOKUP(X93,'【参考】数式用'!$A$2:$B$46,2,FALSE),"")</f>
        <v/>
      </c>
      <c r="AA93" s="109"/>
      <c r="AB93" s="112"/>
      <c r="AC93" s="114">
        <f t="shared" si="0"/>
        <v>0</v>
      </c>
      <c r="AD93" s="119" t="str">
        <f>IF(B93="","",IF(COUNTIF(X93,"*独自*"),"数式を削除して手入力",IFERROR(INDEX('【参考】数式用'!$O$3:$Q$452,MATCH(Q93&amp;V93,'【参考】数式用'!$N$3:$N$452,0),MATCH(VLOOKUP(X93,'【参考】数式用'!$R$2:$S$46,2,FALSE),'【参考】数式用'!$O$2:$Q$2,0)),10)))</f>
        <v/>
      </c>
      <c r="AE93" s="122"/>
      <c r="AF93" s="128"/>
      <c r="AG93" s="139"/>
    </row>
    <row r="94" spans="1:33" ht="49.95" customHeight="1">
      <c r="A94" s="25">
        <f t="shared" si="1"/>
        <v>55</v>
      </c>
      <c r="B94" s="45"/>
      <c r="C94" s="50"/>
      <c r="D94" s="50"/>
      <c r="E94" s="50"/>
      <c r="F94" s="50"/>
      <c r="G94" s="50"/>
      <c r="H94" s="50"/>
      <c r="I94" s="50"/>
      <c r="J94" s="50"/>
      <c r="K94" s="54"/>
      <c r="L94" s="62"/>
      <c r="M94" s="69"/>
      <c r="N94" s="69"/>
      <c r="O94" s="69"/>
      <c r="P94" s="72"/>
      <c r="Q94" s="77"/>
      <c r="R94" s="77"/>
      <c r="S94" s="77"/>
      <c r="T94" s="77"/>
      <c r="U94" s="77"/>
      <c r="V94" s="61"/>
      <c r="W94" s="95"/>
      <c r="X94" s="98"/>
      <c r="Y94" s="99"/>
      <c r="Z94" s="79" t="str">
        <f>IFERROR(VLOOKUP(X94,'【参考】数式用'!$A$2:$B$46,2,FALSE),"")</f>
        <v/>
      </c>
      <c r="AA94" s="109"/>
      <c r="AB94" s="112"/>
      <c r="AC94" s="114">
        <f t="shared" si="0"/>
        <v>0</v>
      </c>
      <c r="AD94" s="119" t="str">
        <f>IF(B94="","",IF(COUNTIF(X94,"*独自*"),"数式を削除して手入力",IFERROR(INDEX('【参考】数式用'!$O$3:$Q$452,MATCH(Q94&amp;V94,'【参考】数式用'!$N$3:$N$452,0),MATCH(VLOOKUP(X94,'【参考】数式用'!$R$2:$S$46,2,FALSE),'【参考】数式用'!$O$2:$Q$2,0)),10)))</f>
        <v/>
      </c>
      <c r="AE94" s="122"/>
      <c r="AF94" s="128"/>
      <c r="AG94" s="139"/>
    </row>
    <row r="95" spans="1:33" ht="49.95" customHeight="1">
      <c r="A95" s="25">
        <f t="shared" si="1"/>
        <v>56</v>
      </c>
      <c r="B95" s="45"/>
      <c r="C95" s="50"/>
      <c r="D95" s="50"/>
      <c r="E95" s="50"/>
      <c r="F95" s="50"/>
      <c r="G95" s="50"/>
      <c r="H95" s="50"/>
      <c r="I95" s="50"/>
      <c r="J95" s="50"/>
      <c r="K95" s="54"/>
      <c r="L95" s="62"/>
      <c r="M95" s="69"/>
      <c r="N95" s="69"/>
      <c r="O95" s="69"/>
      <c r="P95" s="72"/>
      <c r="Q95" s="77"/>
      <c r="R95" s="77"/>
      <c r="S95" s="77"/>
      <c r="T95" s="77"/>
      <c r="U95" s="77"/>
      <c r="V95" s="61"/>
      <c r="W95" s="95"/>
      <c r="X95" s="98"/>
      <c r="Y95" s="99"/>
      <c r="Z95" s="79" t="str">
        <f>IFERROR(VLOOKUP(X95,'【参考】数式用'!$A$2:$B$46,2,FALSE),"")</f>
        <v/>
      </c>
      <c r="AA95" s="109"/>
      <c r="AB95" s="112"/>
      <c r="AC95" s="114">
        <f t="shared" si="0"/>
        <v>0</v>
      </c>
      <c r="AD95" s="119" t="str">
        <f>IF(B95="","",IF(COUNTIF(X95,"*独自*"),"数式を削除して手入力",IFERROR(INDEX('【参考】数式用'!$O$3:$Q$452,MATCH(Q95&amp;V95,'【参考】数式用'!$N$3:$N$452,0),MATCH(VLOOKUP(X95,'【参考】数式用'!$R$2:$S$46,2,FALSE),'【参考】数式用'!$O$2:$Q$2,0)),10)))</f>
        <v/>
      </c>
      <c r="AE95" s="122"/>
      <c r="AF95" s="128"/>
      <c r="AG95" s="139"/>
    </row>
    <row r="96" spans="1:33" ht="49.95" customHeight="1">
      <c r="A96" s="25">
        <f t="shared" si="1"/>
        <v>57</v>
      </c>
      <c r="B96" s="45"/>
      <c r="C96" s="50"/>
      <c r="D96" s="50"/>
      <c r="E96" s="50"/>
      <c r="F96" s="50"/>
      <c r="G96" s="50"/>
      <c r="H96" s="50"/>
      <c r="I96" s="50"/>
      <c r="J96" s="50"/>
      <c r="K96" s="54"/>
      <c r="L96" s="62"/>
      <c r="M96" s="69"/>
      <c r="N96" s="69"/>
      <c r="O96" s="69"/>
      <c r="P96" s="72"/>
      <c r="Q96" s="77"/>
      <c r="R96" s="77"/>
      <c r="S96" s="77"/>
      <c r="T96" s="77"/>
      <c r="U96" s="77"/>
      <c r="V96" s="61"/>
      <c r="W96" s="95"/>
      <c r="X96" s="98"/>
      <c r="Y96" s="99"/>
      <c r="Z96" s="79" t="str">
        <f>IFERROR(VLOOKUP(X96,'【参考】数式用'!$A$2:$B$46,2,FALSE),"")</f>
        <v/>
      </c>
      <c r="AA96" s="109"/>
      <c r="AB96" s="112"/>
      <c r="AC96" s="114">
        <f t="shared" si="0"/>
        <v>0</v>
      </c>
      <c r="AD96" s="119" t="str">
        <f>IF(B96="","",IF(COUNTIF(X96,"*独自*"),"数式を削除して手入力",IFERROR(INDEX('【参考】数式用'!$O$3:$Q$452,MATCH(Q96&amp;V96,'【参考】数式用'!$N$3:$N$452,0),MATCH(VLOOKUP(X96,'【参考】数式用'!$R$2:$S$46,2,FALSE),'【参考】数式用'!$O$2:$Q$2,0)),10)))</f>
        <v/>
      </c>
      <c r="AE96" s="122"/>
      <c r="AF96" s="128"/>
      <c r="AG96" s="139"/>
    </row>
    <row r="97" spans="1:33" ht="49.95" customHeight="1">
      <c r="A97" s="25">
        <f t="shared" si="1"/>
        <v>58</v>
      </c>
      <c r="B97" s="45"/>
      <c r="C97" s="50"/>
      <c r="D97" s="50"/>
      <c r="E97" s="50"/>
      <c r="F97" s="50"/>
      <c r="G97" s="50"/>
      <c r="H97" s="50"/>
      <c r="I97" s="50"/>
      <c r="J97" s="50"/>
      <c r="K97" s="54"/>
      <c r="L97" s="62"/>
      <c r="M97" s="69"/>
      <c r="N97" s="69"/>
      <c r="O97" s="69"/>
      <c r="P97" s="72"/>
      <c r="Q97" s="77"/>
      <c r="R97" s="77"/>
      <c r="S97" s="77"/>
      <c r="T97" s="77"/>
      <c r="U97" s="77"/>
      <c r="V97" s="61"/>
      <c r="W97" s="95"/>
      <c r="X97" s="98"/>
      <c r="Y97" s="99"/>
      <c r="Z97" s="79" t="str">
        <f>IFERROR(VLOOKUP(X97,'【参考】数式用'!$A$2:$B$46,2,FALSE),"")</f>
        <v/>
      </c>
      <c r="AA97" s="109"/>
      <c r="AB97" s="112"/>
      <c r="AC97" s="114">
        <f t="shared" si="0"/>
        <v>0</v>
      </c>
      <c r="AD97" s="119" t="str">
        <f>IF(B97="","",IF(COUNTIF(X97,"*独自*"),"数式を削除して手入力",IFERROR(INDEX('【参考】数式用'!$O$3:$Q$452,MATCH(Q97&amp;V97,'【参考】数式用'!$N$3:$N$452,0),MATCH(VLOOKUP(X97,'【参考】数式用'!$R$2:$S$46,2,FALSE),'【参考】数式用'!$O$2:$Q$2,0)),10)))</f>
        <v/>
      </c>
      <c r="AE97" s="122"/>
      <c r="AF97" s="128"/>
      <c r="AG97" s="139"/>
    </row>
    <row r="98" spans="1:33" ht="49.95" customHeight="1">
      <c r="A98" s="25">
        <f t="shared" si="1"/>
        <v>59</v>
      </c>
      <c r="B98" s="45"/>
      <c r="C98" s="50"/>
      <c r="D98" s="50"/>
      <c r="E98" s="50"/>
      <c r="F98" s="50"/>
      <c r="G98" s="50"/>
      <c r="H98" s="50"/>
      <c r="I98" s="50"/>
      <c r="J98" s="50"/>
      <c r="K98" s="54"/>
      <c r="L98" s="62"/>
      <c r="M98" s="69"/>
      <c r="N98" s="69"/>
      <c r="O98" s="69"/>
      <c r="P98" s="72"/>
      <c r="Q98" s="77"/>
      <c r="R98" s="77"/>
      <c r="S98" s="77"/>
      <c r="T98" s="77"/>
      <c r="U98" s="77"/>
      <c r="V98" s="61"/>
      <c r="W98" s="95"/>
      <c r="X98" s="98"/>
      <c r="Y98" s="99"/>
      <c r="Z98" s="79" t="str">
        <f>IFERROR(VLOOKUP(X98,'【参考】数式用'!$A$2:$B$46,2,FALSE),"")</f>
        <v/>
      </c>
      <c r="AA98" s="109"/>
      <c r="AB98" s="112"/>
      <c r="AC98" s="114">
        <f t="shared" si="0"/>
        <v>0</v>
      </c>
      <c r="AD98" s="119" t="str">
        <f>IF(B98="","",IF(COUNTIF(X98,"*独自*"),"数式を削除して手入力",IFERROR(INDEX('【参考】数式用'!$O$3:$Q$452,MATCH(Q98&amp;V98,'【参考】数式用'!$N$3:$N$452,0),MATCH(VLOOKUP(X98,'【参考】数式用'!$R$2:$S$46,2,FALSE),'【参考】数式用'!$O$2:$Q$2,0)),10)))</f>
        <v/>
      </c>
      <c r="AE98" s="122"/>
      <c r="AF98" s="128"/>
      <c r="AG98" s="139"/>
    </row>
    <row r="99" spans="1:33" ht="49.95" customHeight="1">
      <c r="A99" s="25">
        <f t="shared" si="1"/>
        <v>60</v>
      </c>
      <c r="B99" s="45"/>
      <c r="C99" s="50"/>
      <c r="D99" s="50"/>
      <c r="E99" s="50"/>
      <c r="F99" s="50"/>
      <c r="G99" s="50"/>
      <c r="H99" s="50"/>
      <c r="I99" s="50"/>
      <c r="J99" s="50"/>
      <c r="K99" s="54"/>
      <c r="L99" s="62"/>
      <c r="M99" s="69"/>
      <c r="N99" s="69"/>
      <c r="O99" s="69"/>
      <c r="P99" s="72"/>
      <c r="Q99" s="77"/>
      <c r="R99" s="77"/>
      <c r="S99" s="77"/>
      <c r="T99" s="77"/>
      <c r="U99" s="77"/>
      <c r="V99" s="61"/>
      <c r="W99" s="95"/>
      <c r="X99" s="98"/>
      <c r="Y99" s="99"/>
      <c r="Z99" s="79" t="str">
        <f>IFERROR(VLOOKUP(X99,'【参考】数式用'!$A$2:$B$46,2,FALSE),"")</f>
        <v/>
      </c>
      <c r="AA99" s="109"/>
      <c r="AB99" s="112"/>
      <c r="AC99" s="114">
        <f t="shared" si="0"/>
        <v>0</v>
      </c>
      <c r="AD99" s="119" t="str">
        <f>IF(B99="","",IF(COUNTIF(X99,"*独自*"),"数式を削除して手入力",IFERROR(INDEX('【参考】数式用'!$O$3:$Q$452,MATCH(Q99&amp;V99,'【参考】数式用'!$N$3:$N$452,0),MATCH(VLOOKUP(X99,'【参考】数式用'!$R$2:$S$46,2,FALSE),'【参考】数式用'!$O$2:$Q$2,0)),10)))</f>
        <v/>
      </c>
      <c r="AE99" s="122"/>
      <c r="AF99" s="128"/>
      <c r="AG99" s="139"/>
    </row>
    <row r="100" spans="1:33" ht="49.95" customHeight="1">
      <c r="A100" s="25">
        <f t="shared" si="1"/>
        <v>61</v>
      </c>
      <c r="B100" s="45"/>
      <c r="C100" s="50"/>
      <c r="D100" s="50"/>
      <c r="E100" s="50"/>
      <c r="F100" s="50"/>
      <c r="G100" s="50"/>
      <c r="H100" s="50"/>
      <c r="I100" s="50"/>
      <c r="J100" s="50"/>
      <c r="K100" s="54"/>
      <c r="L100" s="62"/>
      <c r="M100" s="69"/>
      <c r="N100" s="69"/>
      <c r="O100" s="69"/>
      <c r="P100" s="72"/>
      <c r="Q100" s="77"/>
      <c r="R100" s="77"/>
      <c r="S100" s="77"/>
      <c r="T100" s="77"/>
      <c r="U100" s="77"/>
      <c r="V100" s="61"/>
      <c r="W100" s="95"/>
      <c r="X100" s="98"/>
      <c r="Y100" s="99"/>
      <c r="Z100" s="79" t="str">
        <f>IFERROR(VLOOKUP(X100,'【参考】数式用'!$A$2:$B$46,2,FALSE),"")</f>
        <v/>
      </c>
      <c r="AA100" s="109"/>
      <c r="AB100" s="112"/>
      <c r="AC100" s="114">
        <f t="shared" si="0"/>
        <v>0</v>
      </c>
      <c r="AD100" s="119" t="str">
        <f>IF(B100="","",IF(COUNTIF(X100,"*独自*"),"数式を削除して手入力",IFERROR(INDEX('【参考】数式用'!$O$3:$Q$452,MATCH(Q100&amp;V100,'【参考】数式用'!$N$3:$N$452,0),MATCH(VLOOKUP(X100,'【参考】数式用'!$R$2:$S$46,2,FALSE),'【参考】数式用'!$O$2:$Q$2,0)),10)))</f>
        <v/>
      </c>
      <c r="AE100" s="122"/>
      <c r="AF100" s="128"/>
      <c r="AG100" s="139"/>
    </row>
    <row r="101" spans="1:33" ht="49.95" customHeight="1">
      <c r="A101" s="25">
        <f t="shared" si="1"/>
        <v>62</v>
      </c>
      <c r="B101" s="45"/>
      <c r="C101" s="50"/>
      <c r="D101" s="50"/>
      <c r="E101" s="50"/>
      <c r="F101" s="50"/>
      <c r="G101" s="50"/>
      <c r="H101" s="50"/>
      <c r="I101" s="50"/>
      <c r="J101" s="50"/>
      <c r="K101" s="54"/>
      <c r="L101" s="62"/>
      <c r="M101" s="69"/>
      <c r="N101" s="69"/>
      <c r="O101" s="69"/>
      <c r="P101" s="72"/>
      <c r="Q101" s="77"/>
      <c r="R101" s="77"/>
      <c r="S101" s="77"/>
      <c r="T101" s="77"/>
      <c r="U101" s="77"/>
      <c r="V101" s="61"/>
      <c r="W101" s="95"/>
      <c r="X101" s="98"/>
      <c r="Y101" s="99"/>
      <c r="Z101" s="79" t="str">
        <f>IFERROR(VLOOKUP(X101,'【参考】数式用'!$A$2:$B$46,2,FALSE),"")</f>
        <v/>
      </c>
      <c r="AA101" s="109"/>
      <c r="AB101" s="112"/>
      <c r="AC101" s="114">
        <f t="shared" si="0"/>
        <v>0</v>
      </c>
      <c r="AD101" s="119" t="str">
        <f>IF(B101="","",IF(COUNTIF(X101,"*独自*"),"数式を削除して手入力",IFERROR(INDEX('【参考】数式用'!$O$3:$Q$452,MATCH(Q101&amp;V101,'【参考】数式用'!$N$3:$N$452,0),MATCH(VLOOKUP(X101,'【参考】数式用'!$R$2:$S$46,2,FALSE),'【参考】数式用'!$O$2:$Q$2,0)),10)))</f>
        <v/>
      </c>
      <c r="AE101" s="122"/>
      <c r="AF101" s="128"/>
      <c r="AG101" s="139"/>
    </row>
    <row r="102" spans="1:33" ht="49.95" customHeight="1">
      <c r="A102" s="25">
        <f t="shared" si="1"/>
        <v>63</v>
      </c>
      <c r="B102" s="45"/>
      <c r="C102" s="50"/>
      <c r="D102" s="50"/>
      <c r="E102" s="50"/>
      <c r="F102" s="50"/>
      <c r="G102" s="50"/>
      <c r="H102" s="50"/>
      <c r="I102" s="50"/>
      <c r="J102" s="50"/>
      <c r="K102" s="54"/>
      <c r="L102" s="62"/>
      <c r="M102" s="69"/>
      <c r="N102" s="69"/>
      <c r="O102" s="69"/>
      <c r="P102" s="72"/>
      <c r="Q102" s="77"/>
      <c r="R102" s="77"/>
      <c r="S102" s="77"/>
      <c r="T102" s="77"/>
      <c r="U102" s="77"/>
      <c r="V102" s="61"/>
      <c r="W102" s="95"/>
      <c r="X102" s="98"/>
      <c r="Y102" s="99"/>
      <c r="Z102" s="79" t="str">
        <f>IFERROR(VLOOKUP(X102,'【参考】数式用'!$A$2:$B$46,2,FALSE),"")</f>
        <v/>
      </c>
      <c r="AA102" s="109"/>
      <c r="AB102" s="112"/>
      <c r="AC102" s="114">
        <f t="shared" si="0"/>
        <v>0</v>
      </c>
      <c r="AD102" s="119" t="str">
        <f>IF(B102="","",IF(COUNTIF(X102,"*独自*"),"数式を削除して手入力",IFERROR(INDEX('【参考】数式用'!$O$3:$Q$452,MATCH(Q102&amp;V102,'【参考】数式用'!$N$3:$N$452,0),MATCH(VLOOKUP(X102,'【参考】数式用'!$R$2:$S$46,2,FALSE),'【参考】数式用'!$O$2:$Q$2,0)),10)))</f>
        <v/>
      </c>
      <c r="AE102" s="122"/>
      <c r="AF102" s="128"/>
      <c r="AG102" s="139"/>
    </row>
    <row r="103" spans="1:33" ht="49.95" customHeight="1">
      <c r="A103" s="25">
        <f t="shared" si="1"/>
        <v>64</v>
      </c>
      <c r="B103" s="45"/>
      <c r="C103" s="50"/>
      <c r="D103" s="50"/>
      <c r="E103" s="50"/>
      <c r="F103" s="50"/>
      <c r="G103" s="50"/>
      <c r="H103" s="50"/>
      <c r="I103" s="50"/>
      <c r="J103" s="50"/>
      <c r="K103" s="54"/>
      <c r="L103" s="62"/>
      <c r="M103" s="69"/>
      <c r="N103" s="69"/>
      <c r="O103" s="69"/>
      <c r="P103" s="72"/>
      <c r="Q103" s="77"/>
      <c r="R103" s="77"/>
      <c r="S103" s="77"/>
      <c r="T103" s="77"/>
      <c r="U103" s="77"/>
      <c r="V103" s="61"/>
      <c r="W103" s="95"/>
      <c r="X103" s="98"/>
      <c r="Y103" s="99"/>
      <c r="Z103" s="79" t="str">
        <f>IFERROR(VLOOKUP(X103,'【参考】数式用'!$A$2:$B$46,2,FALSE),"")</f>
        <v/>
      </c>
      <c r="AA103" s="109"/>
      <c r="AB103" s="112"/>
      <c r="AC103" s="114">
        <f t="shared" si="0"/>
        <v>0</v>
      </c>
      <c r="AD103" s="119" t="str">
        <f>IF(B103="","",IF(COUNTIF(X103,"*独自*"),"数式を削除して手入力",IFERROR(INDEX('【参考】数式用'!$O$3:$Q$452,MATCH(Q103&amp;V103,'【参考】数式用'!$N$3:$N$452,0),MATCH(VLOOKUP(X103,'【参考】数式用'!$R$2:$S$46,2,FALSE),'【参考】数式用'!$O$2:$Q$2,0)),10)))</f>
        <v/>
      </c>
      <c r="AE103" s="122"/>
      <c r="AF103" s="128"/>
      <c r="AG103" s="139"/>
    </row>
    <row r="104" spans="1:33" ht="49.95" customHeight="1">
      <c r="A104" s="25">
        <f t="shared" si="1"/>
        <v>65</v>
      </c>
      <c r="B104" s="45"/>
      <c r="C104" s="50"/>
      <c r="D104" s="50"/>
      <c r="E104" s="50"/>
      <c r="F104" s="50"/>
      <c r="G104" s="50"/>
      <c r="H104" s="50"/>
      <c r="I104" s="50"/>
      <c r="J104" s="50"/>
      <c r="K104" s="54"/>
      <c r="L104" s="62"/>
      <c r="M104" s="69"/>
      <c r="N104" s="69"/>
      <c r="O104" s="69"/>
      <c r="P104" s="72"/>
      <c r="Q104" s="77"/>
      <c r="R104" s="77"/>
      <c r="S104" s="77"/>
      <c r="T104" s="77"/>
      <c r="U104" s="77"/>
      <c r="V104" s="61"/>
      <c r="W104" s="95"/>
      <c r="X104" s="98"/>
      <c r="Y104" s="99"/>
      <c r="Z104" s="79" t="str">
        <f>IFERROR(VLOOKUP(X104,'【参考】数式用'!$A$2:$B$46,2,FALSE),"")</f>
        <v/>
      </c>
      <c r="AA104" s="109"/>
      <c r="AB104" s="112"/>
      <c r="AC104" s="114">
        <f t="shared" ref="AC104:AC167" si="3">AA104-AB104</f>
        <v>0</v>
      </c>
      <c r="AD104" s="119" t="str">
        <f>IF(B104="","",IF(COUNTIF(X104,"*独自*"),"数式を削除して手入力",IFERROR(INDEX('【参考】数式用'!$O$3:$Q$452,MATCH(Q104&amp;V104,'【参考】数式用'!$N$3:$N$452,0),MATCH(VLOOKUP(X104,'【参考】数式用'!$R$2:$S$46,2,FALSE),'【参考】数式用'!$O$2:$Q$2,0)),10)))</f>
        <v/>
      </c>
      <c r="AE104" s="122"/>
      <c r="AF104" s="128"/>
      <c r="AG104" s="139"/>
    </row>
    <row r="105" spans="1:33" ht="49.95" customHeight="1">
      <c r="A105" s="25">
        <f t="shared" ref="A105:A168" si="4">A104+1</f>
        <v>66</v>
      </c>
      <c r="B105" s="45"/>
      <c r="C105" s="50"/>
      <c r="D105" s="50"/>
      <c r="E105" s="50"/>
      <c r="F105" s="50"/>
      <c r="G105" s="50"/>
      <c r="H105" s="50"/>
      <c r="I105" s="50"/>
      <c r="J105" s="50"/>
      <c r="K105" s="54"/>
      <c r="L105" s="62"/>
      <c r="M105" s="69"/>
      <c r="N105" s="69"/>
      <c r="O105" s="69"/>
      <c r="P105" s="72"/>
      <c r="Q105" s="77"/>
      <c r="R105" s="77"/>
      <c r="S105" s="77"/>
      <c r="T105" s="77"/>
      <c r="U105" s="77"/>
      <c r="V105" s="61"/>
      <c r="W105" s="95"/>
      <c r="X105" s="98"/>
      <c r="Y105" s="99"/>
      <c r="Z105" s="79" t="str">
        <f>IFERROR(VLOOKUP(X105,'【参考】数式用'!$A$2:$B$46,2,FALSE),"")</f>
        <v/>
      </c>
      <c r="AA105" s="109"/>
      <c r="AB105" s="112"/>
      <c r="AC105" s="114">
        <f t="shared" si="3"/>
        <v>0</v>
      </c>
      <c r="AD105" s="119" t="str">
        <f>IF(B105="","",IF(COUNTIF(X105,"*独自*"),"数式を削除して手入力",IFERROR(INDEX('【参考】数式用'!$O$3:$Q$452,MATCH(Q105&amp;V105,'【参考】数式用'!$N$3:$N$452,0),MATCH(VLOOKUP(X105,'【参考】数式用'!$R$2:$S$46,2,FALSE),'【参考】数式用'!$O$2:$Q$2,0)),10)))</f>
        <v/>
      </c>
      <c r="AE105" s="122"/>
      <c r="AF105" s="128"/>
      <c r="AG105" s="139"/>
    </row>
    <row r="106" spans="1:33" ht="49.95" customHeight="1">
      <c r="A106" s="25">
        <f t="shared" si="4"/>
        <v>67</v>
      </c>
      <c r="B106" s="45"/>
      <c r="C106" s="50"/>
      <c r="D106" s="50"/>
      <c r="E106" s="50"/>
      <c r="F106" s="50"/>
      <c r="G106" s="50"/>
      <c r="H106" s="50"/>
      <c r="I106" s="50"/>
      <c r="J106" s="50"/>
      <c r="K106" s="54"/>
      <c r="L106" s="62"/>
      <c r="M106" s="69"/>
      <c r="N106" s="69"/>
      <c r="O106" s="69"/>
      <c r="P106" s="72"/>
      <c r="Q106" s="77"/>
      <c r="R106" s="77"/>
      <c r="S106" s="77"/>
      <c r="T106" s="77"/>
      <c r="U106" s="77"/>
      <c r="V106" s="61"/>
      <c r="W106" s="95"/>
      <c r="X106" s="98"/>
      <c r="Y106" s="99"/>
      <c r="Z106" s="79" t="str">
        <f>IFERROR(VLOOKUP(X106,'【参考】数式用'!$A$2:$B$46,2,FALSE),"")</f>
        <v/>
      </c>
      <c r="AA106" s="109"/>
      <c r="AB106" s="112"/>
      <c r="AC106" s="114">
        <f t="shared" si="3"/>
        <v>0</v>
      </c>
      <c r="AD106" s="119" t="str">
        <f>IF(B106="","",IF(COUNTIF(X106,"*独自*"),"数式を削除して手入力",IFERROR(INDEX('【参考】数式用'!$O$3:$Q$452,MATCH(Q106&amp;V106,'【参考】数式用'!$N$3:$N$452,0),MATCH(VLOOKUP(X106,'【参考】数式用'!$R$2:$S$46,2,FALSE),'【参考】数式用'!$O$2:$Q$2,0)),10)))</f>
        <v/>
      </c>
      <c r="AE106" s="122"/>
      <c r="AF106" s="128"/>
      <c r="AG106" s="139"/>
    </row>
    <row r="107" spans="1:33" ht="49.95" customHeight="1">
      <c r="A107" s="25">
        <f t="shared" si="4"/>
        <v>68</v>
      </c>
      <c r="B107" s="45"/>
      <c r="C107" s="50"/>
      <c r="D107" s="50"/>
      <c r="E107" s="50"/>
      <c r="F107" s="50"/>
      <c r="G107" s="50"/>
      <c r="H107" s="50"/>
      <c r="I107" s="50"/>
      <c r="J107" s="50"/>
      <c r="K107" s="54"/>
      <c r="L107" s="62"/>
      <c r="M107" s="69"/>
      <c r="N107" s="69"/>
      <c r="O107" s="69"/>
      <c r="P107" s="72"/>
      <c r="Q107" s="77"/>
      <c r="R107" s="77"/>
      <c r="S107" s="77"/>
      <c r="T107" s="77"/>
      <c r="U107" s="77"/>
      <c r="V107" s="61"/>
      <c r="W107" s="95"/>
      <c r="X107" s="98"/>
      <c r="Y107" s="99"/>
      <c r="Z107" s="79" t="str">
        <f>IFERROR(VLOOKUP(X107,'【参考】数式用'!$A$2:$B$46,2,FALSE),"")</f>
        <v/>
      </c>
      <c r="AA107" s="109"/>
      <c r="AB107" s="112"/>
      <c r="AC107" s="114">
        <f t="shared" si="3"/>
        <v>0</v>
      </c>
      <c r="AD107" s="119" t="str">
        <f>IF(B107="","",IF(COUNTIF(X107,"*独自*"),"数式を削除して手入力",IFERROR(INDEX('【参考】数式用'!$O$3:$Q$452,MATCH(Q107&amp;V107,'【参考】数式用'!$N$3:$N$452,0),MATCH(VLOOKUP(X107,'【参考】数式用'!$R$2:$S$46,2,FALSE),'【参考】数式用'!$O$2:$Q$2,0)),10)))</f>
        <v/>
      </c>
      <c r="AE107" s="122"/>
      <c r="AF107" s="128"/>
      <c r="AG107" s="139"/>
    </row>
    <row r="108" spans="1:33" ht="49.95" customHeight="1">
      <c r="A108" s="25">
        <f t="shared" si="4"/>
        <v>69</v>
      </c>
      <c r="B108" s="45"/>
      <c r="C108" s="50"/>
      <c r="D108" s="50"/>
      <c r="E108" s="50"/>
      <c r="F108" s="50"/>
      <c r="G108" s="50"/>
      <c r="H108" s="50"/>
      <c r="I108" s="50"/>
      <c r="J108" s="50"/>
      <c r="K108" s="54"/>
      <c r="L108" s="62"/>
      <c r="M108" s="69"/>
      <c r="N108" s="69"/>
      <c r="O108" s="69"/>
      <c r="P108" s="72"/>
      <c r="Q108" s="77"/>
      <c r="R108" s="77"/>
      <c r="S108" s="77"/>
      <c r="T108" s="77"/>
      <c r="U108" s="77"/>
      <c r="V108" s="61"/>
      <c r="W108" s="95"/>
      <c r="X108" s="98"/>
      <c r="Y108" s="99"/>
      <c r="Z108" s="79" t="str">
        <f>IFERROR(VLOOKUP(X108,'【参考】数式用'!$A$2:$B$46,2,FALSE),"")</f>
        <v/>
      </c>
      <c r="AA108" s="109"/>
      <c r="AB108" s="112"/>
      <c r="AC108" s="114">
        <f t="shared" si="3"/>
        <v>0</v>
      </c>
      <c r="AD108" s="119" t="str">
        <f>IF(B108="","",IF(COUNTIF(X108,"*独自*"),"数式を削除して手入力",IFERROR(INDEX('【参考】数式用'!$O$3:$Q$452,MATCH(Q108&amp;V108,'【参考】数式用'!$N$3:$N$452,0),MATCH(VLOOKUP(X108,'【参考】数式用'!$R$2:$S$46,2,FALSE),'【参考】数式用'!$O$2:$Q$2,0)),10)))</f>
        <v/>
      </c>
      <c r="AE108" s="122"/>
      <c r="AF108" s="128"/>
      <c r="AG108" s="139"/>
    </row>
    <row r="109" spans="1:33" ht="49.95" customHeight="1">
      <c r="A109" s="25">
        <f t="shared" si="4"/>
        <v>70</v>
      </c>
      <c r="B109" s="45"/>
      <c r="C109" s="50"/>
      <c r="D109" s="50"/>
      <c r="E109" s="50"/>
      <c r="F109" s="50"/>
      <c r="G109" s="50"/>
      <c r="H109" s="50"/>
      <c r="I109" s="50"/>
      <c r="J109" s="50"/>
      <c r="K109" s="54"/>
      <c r="L109" s="62"/>
      <c r="M109" s="69"/>
      <c r="N109" s="69"/>
      <c r="O109" s="69"/>
      <c r="P109" s="72"/>
      <c r="Q109" s="77"/>
      <c r="R109" s="77"/>
      <c r="S109" s="77"/>
      <c r="T109" s="77"/>
      <c r="U109" s="77"/>
      <c r="V109" s="61"/>
      <c r="W109" s="95"/>
      <c r="X109" s="98"/>
      <c r="Y109" s="99"/>
      <c r="Z109" s="79" t="str">
        <f>IFERROR(VLOOKUP(X109,'【参考】数式用'!$A$2:$B$46,2,FALSE),"")</f>
        <v/>
      </c>
      <c r="AA109" s="109"/>
      <c r="AB109" s="112"/>
      <c r="AC109" s="114">
        <f t="shared" si="3"/>
        <v>0</v>
      </c>
      <c r="AD109" s="119" t="str">
        <f>IF(B109="","",IF(COUNTIF(X109,"*独自*"),"数式を削除して手入力",IFERROR(INDEX('【参考】数式用'!$O$3:$Q$452,MATCH(Q109&amp;V109,'【参考】数式用'!$N$3:$N$452,0),MATCH(VLOOKUP(X109,'【参考】数式用'!$R$2:$S$46,2,FALSE),'【参考】数式用'!$O$2:$Q$2,0)),10)))</f>
        <v/>
      </c>
      <c r="AE109" s="122"/>
      <c r="AF109" s="128"/>
      <c r="AG109" s="139"/>
    </row>
    <row r="110" spans="1:33" ht="49.95" customHeight="1">
      <c r="A110" s="25">
        <f t="shared" si="4"/>
        <v>71</v>
      </c>
      <c r="B110" s="45"/>
      <c r="C110" s="50"/>
      <c r="D110" s="50"/>
      <c r="E110" s="50"/>
      <c r="F110" s="50"/>
      <c r="G110" s="50"/>
      <c r="H110" s="50"/>
      <c r="I110" s="50"/>
      <c r="J110" s="50"/>
      <c r="K110" s="54"/>
      <c r="L110" s="62"/>
      <c r="M110" s="69"/>
      <c r="N110" s="69"/>
      <c r="O110" s="69"/>
      <c r="P110" s="72"/>
      <c r="Q110" s="77"/>
      <c r="R110" s="77"/>
      <c r="S110" s="77"/>
      <c r="T110" s="77"/>
      <c r="U110" s="77"/>
      <c r="V110" s="61"/>
      <c r="W110" s="95"/>
      <c r="X110" s="98"/>
      <c r="Y110" s="99"/>
      <c r="Z110" s="79" t="str">
        <f>IFERROR(VLOOKUP(X110,'【参考】数式用'!$A$2:$B$46,2,FALSE),"")</f>
        <v/>
      </c>
      <c r="AA110" s="109"/>
      <c r="AB110" s="112"/>
      <c r="AC110" s="114">
        <f t="shared" si="3"/>
        <v>0</v>
      </c>
      <c r="AD110" s="119" t="str">
        <f>IF(B110="","",IF(COUNTIF(X110,"*独自*"),"数式を削除して手入力",IFERROR(INDEX('【参考】数式用'!$O$3:$Q$452,MATCH(Q110&amp;V110,'【参考】数式用'!$N$3:$N$452,0),MATCH(VLOOKUP(X110,'【参考】数式用'!$R$2:$S$46,2,FALSE),'【参考】数式用'!$O$2:$Q$2,0)),10)))</f>
        <v/>
      </c>
      <c r="AE110" s="122"/>
      <c r="AF110" s="128"/>
      <c r="AG110" s="139"/>
    </row>
    <row r="111" spans="1:33" ht="49.95" customHeight="1">
      <c r="A111" s="25">
        <f t="shared" si="4"/>
        <v>72</v>
      </c>
      <c r="B111" s="45"/>
      <c r="C111" s="50"/>
      <c r="D111" s="50"/>
      <c r="E111" s="50"/>
      <c r="F111" s="50"/>
      <c r="G111" s="50"/>
      <c r="H111" s="50"/>
      <c r="I111" s="50"/>
      <c r="J111" s="50"/>
      <c r="K111" s="54"/>
      <c r="L111" s="62"/>
      <c r="M111" s="69"/>
      <c r="N111" s="69"/>
      <c r="O111" s="69"/>
      <c r="P111" s="72"/>
      <c r="Q111" s="77"/>
      <c r="R111" s="77"/>
      <c r="S111" s="77"/>
      <c r="T111" s="77"/>
      <c r="U111" s="77"/>
      <c r="V111" s="61"/>
      <c r="W111" s="95"/>
      <c r="X111" s="98"/>
      <c r="Y111" s="99"/>
      <c r="Z111" s="79" t="str">
        <f>IFERROR(VLOOKUP(X111,'【参考】数式用'!$A$2:$B$46,2,FALSE),"")</f>
        <v/>
      </c>
      <c r="AA111" s="109"/>
      <c r="AB111" s="112"/>
      <c r="AC111" s="114">
        <f t="shared" si="3"/>
        <v>0</v>
      </c>
      <c r="AD111" s="119" t="str">
        <f>IF(B111="","",IF(COUNTIF(X111,"*独自*"),"数式を削除して手入力",IFERROR(INDEX('【参考】数式用'!$O$3:$Q$452,MATCH(Q111&amp;V111,'【参考】数式用'!$N$3:$N$452,0),MATCH(VLOOKUP(X111,'【参考】数式用'!$R$2:$S$46,2,FALSE),'【参考】数式用'!$O$2:$Q$2,0)),10)))</f>
        <v/>
      </c>
      <c r="AE111" s="122"/>
      <c r="AF111" s="128"/>
      <c r="AG111" s="139"/>
    </row>
    <row r="112" spans="1:33" ht="49.95" customHeight="1">
      <c r="A112" s="25">
        <f t="shared" si="4"/>
        <v>73</v>
      </c>
      <c r="B112" s="45"/>
      <c r="C112" s="50"/>
      <c r="D112" s="50"/>
      <c r="E112" s="50"/>
      <c r="F112" s="50"/>
      <c r="G112" s="50"/>
      <c r="H112" s="50"/>
      <c r="I112" s="50"/>
      <c r="J112" s="50"/>
      <c r="K112" s="54"/>
      <c r="L112" s="62"/>
      <c r="M112" s="69"/>
      <c r="N112" s="69"/>
      <c r="O112" s="69"/>
      <c r="P112" s="72"/>
      <c r="Q112" s="77"/>
      <c r="R112" s="77"/>
      <c r="S112" s="77"/>
      <c r="T112" s="77"/>
      <c r="U112" s="77"/>
      <c r="V112" s="61"/>
      <c r="W112" s="95"/>
      <c r="X112" s="98"/>
      <c r="Y112" s="99"/>
      <c r="Z112" s="79" t="str">
        <f>IFERROR(VLOOKUP(X112,'【参考】数式用'!$A$2:$B$46,2,FALSE),"")</f>
        <v/>
      </c>
      <c r="AA112" s="109"/>
      <c r="AB112" s="112"/>
      <c r="AC112" s="114">
        <f t="shared" si="3"/>
        <v>0</v>
      </c>
      <c r="AD112" s="119" t="str">
        <f>IF(B112="","",IF(COUNTIF(X112,"*独自*"),"数式を削除して手入力",IFERROR(INDEX('【参考】数式用'!$O$3:$Q$452,MATCH(Q112&amp;V112,'【参考】数式用'!$N$3:$N$452,0),MATCH(VLOOKUP(X112,'【参考】数式用'!$R$2:$S$46,2,FALSE),'【参考】数式用'!$O$2:$Q$2,0)),10)))</f>
        <v/>
      </c>
      <c r="AE112" s="122"/>
      <c r="AF112" s="128"/>
      <c r="AG112" s="139"/>
    </row>
    <row r="113" spans="1:33" ht="49.95" customHeight="1">
      <c r="A113" s="25">
        <f t="shared" si="4"/>
        <v>74</v>
      </c>
      <c r="B113" s="45"/>
      <c r="C113" s="50"/>
      <c r="D113" s="50"/>
      <c r="E113" s="50"/>
      <c r="F113" s="50"/>
      <c r="G113" s="50"/>
      <c r="H113" s="50"/>
      <c r="I113" s="50"/>
      <c r="J113" s="50"/>
      <c r="K113" s="54"/>
      <c r="L113" s="62"/>
      <c r="M113" s="69"/>
      <c r="N113" s="69"/>
      <c r="O113" s="69"/>
      <c r="P113" s="72"/>
      <c r="Q113" s="77"/>
      <c r="R113" s="77"/>
      <c r="S113" s="77"/>
      <c r="T113" s="77"/>
      <c r="U113" s="77"/>
      <c r="V113" s="61"/>
      <c r="W113" s="95"/>
      <c r="X113" s="98"/>
      <c r="Y113" s="99"/>
      <c r="Z113" s="79" t="str">
        <f>IFERROR(VLOOKUP(X113,'【参考】数式用'!$A$2:$B$46,2,FALSE),"")</f>
        <v/>
      </c>
      <c r="AA113" s="109"/>
      <c r="AB113" s="112"/>
      <c r="AC113" s="114">
        <f t="shared" si="3"/>
        <v>0</v>
      </c>
      <c r="AD113" s="119" t="str">
        <f>IF(B113="","",IF(COUNTIF(X113,"*独自*"),"数式を削除して手入力",IFERROR(INDEX('【参考】数式用'!$O$3:$Q$452,MATCH(Q113&amp;V113,'【参考】数式用'!$N$3:$N$452,0),MATCH(VLOOKUP(X113,'【参考】数式用'!$R$2:$S$46,2,FALSE),'【参考】数式用'!$O$2:$Q$2,0)),10)))</f>
        <v/>
      </c>
      <c r="AE113" s="122"/>
      <c r="AF113" s="128"/>
      <c r="AG113" s="139"/>
    </row>
    <row r="114" spans="1:33" ht="49.95" customHeight="1">
      <c r="A114" s="25">
        <f t="shared" si="4"/>
        <v>75</v>
      </c>
      <c r="B114" s="45"/>
      <c r="C114" s="50"/>
      <c r="D114" s="50"/>
      <c r="E114" s="50"/>
      <c r="F114" s="50"/>
      <c r="G114" s="50"/>
      <c r="H114" s="50"/>
      <c r="I114" s="50"/>
      <c r="J114" s="50"/>
      <c r="K114" s="54"/>
      <c r="L114" s="62"/>
      <c r="M114" s="69"/>
      <c r="N114" s="69"/>
      <c r="O114" s="69"/>
      <c r="P114" s="72"/>
      <c r="Q114" s="77"/>
      <c r="R114" s="77"/>
      <c r="S114" s="77"/>
      <c r="T114" s="77"/>
      <c r="U114" s="77"/>
      <c r="V114" s="61"/>
      <c r="W114" s="95"/>
      <c r="X114" s="98"/>
      <c r="Y114" s="99"/>
      <c r="Z114" s="79" t="str">
        <f>IFERROR(VLOOKUP(X114,'【参考】数式用'!$A$2:$B$46,2,FALSE),"")</f>
        <v/>
      </c>
      <c r="AA114" s="109"/>
      <c r="AB114" s="112"/>
      <c r="AC114" s="114">
        <f t="shared" si="3"/>
        <v>0</v>
      </c>
      <c r="AD114" s="119" t="str">
        <f>IF(B114="","",IF(COUNTIF(X114,"*独自*"),"数式を削除して手入力",IFERROR(INDEX('【参考】数式用'!$O$3:$Q$452,MATCH(Q114&amp;V114,'【参考】数式用'!$N$3:$N$452,0),MATCH(VLOOKUP(X114,'【参考】数式用'!$R$2:$S$46,2,FALSE),'【参考】数式用'!$O$2:$Q$2,0)),10)))</f>
        <v/>
      </c>
      <c r="AE114" s="122"/>
      <c r="AF114" s="128"/>
      <c r="AG114" s="139"/>
    </row>
    <row r="115" spans="1:33" ht="49.95" customHeight="1">
      <c r="A115" s="25">
        <f t="shared" si="4"/>
        <v>76</v>
      </c>
      <c r="B115" s="45"/>
      <c r="C115" s="50"/>
      <c r="D115" s="50"/>
      <c r="E115" s="50"/>
      <c r="F115" s="50"/>
      <c r="G115" s="50"/>
      <c r="H115" s="50"/>
      <c r="I115" s="50"/>
      <c r="J115" s="50"/>
      <c r="K115" s="54"/>
      <c r="L115" s="62"/>
      <c r="M115" s="69"/>
      <c r="N115" s="69"/>
      <c r="O115" s="69"/>
      <c r="P115" s="72"/>
      <c r="Q115" s="77"/>
      <c r="R115" s="77"/>
      <c r="S115" s="77"/>
      <c r="T115" s="77"/>
      <c r="U115" s="77"/>
      <c r="V115" s="61"/>
      <c r="W115" s="95"/>
      <c r="X115" s="98"/>
      <c r="Y115" s="99"/>
      <c r="Z115" s="79" t="str">
        <f>IFERROR(VLOOKUP(X115,'【参考】数式用'!$A$2:$B$46,2,FALSE),"")</f>
        <v/>
      </c>
      <c r="AA115" s="109"/>
      <c r="AB115" s="112"/>
      <c r="AC115" s="114">
        <f t="shared" si="3"/>
        <v>0</v>
      </c>
      <c r="AD115" s="119" t="str">
        <f>IF(B115="","",IF(COUNTIF(X115,"*独自*"),"数式を削除して手入力",IFERROR(INDEX('【参考】数式用'!$O$3:$Q$452,MATCH(Q115&amp;V115,'【参考】数式用'!$N$3:$N$452,0),MATCH(VLOOKUP(X115,'【参考】数式用'!$R$2:$S$46,2,FALSE),'【参考】数式用'!$O$2:$Q$2,0)),10)))</f>
        <v/>
      </c>
      <c r="AE115" s="122"/>
      <c r="AF115" s="128"/>
      <c r="AG115" s="139"/>
    </row>
    <row r="116" spans="1:33" ht="49.95" customHeight="1">
      <c r="A116" s="25">
        <f t="shared" si="4"/>
        <v>77</v>
      </c>
      <c r="B116" s="45"/>
      <c r="C116" s="50"/>
      <c r="D116" s="50"/>
      <c r="E116" s="50"/>
      <c r="F116" s="50"/>
      <c r="G116" s="50"/>
      <c r="H116" s="50"/>
      <c r="I116" s="50"/>
      <c r="J116" s="50"/>
      <c r="K116" s="54"/>
      <c r="L116" s="62"/>
      <c r="M116" s="69"/>
      <c r="N116" s="69"/>
      <c r="O116" s="69"/>
      <c r="P116" s="72"/>
      <c r="Q116" s="77"/>
      <c r="R116" s="77"/>
      <c r="S116" s="77"/>
      <c r="T116" s="77"/>
      <c r="U116" s="77"/>
      <c r="V116" s="61"/>
      <c r="W116" s="95"/>
      <c r="X116" s="98"/>
      <c r="Y116" s="99"/>
      <c r="Z116" s="79" t="str">
        <f>IFERROR(VLOOKUP(X116,'【参考】数式用'!$A$2:$B$46,2,FALSE),"")</f>
        <v/>
      </c>
      <c r="AA116" s="109"/>
      <c r="AB116" s="112"/>
      <c r="AC116" s="114">
        <f t="shared" si="3"/>
        <v>0</v>
      </c>
      <c r="AD116" s="119" t="str">
        <f>IF(B116="","",IF(COUNTIF(X116,"*独自*"),"数式を削除して手入力",IFERROR(INDEX('【参考】数式用'!$O$3:$Q$452,MATCH(Q116&amp;V116,'【参考】数式用'!$N$3:$N$452,0),MATCH(VLOOKUP(X116,'【参考】数式用'!$R$2:$S$46,2,FALSE),'【参考】数式用'!$O$2:$Q$2,0)),10)))</f>
        <v/>
      </c>
      <c r="AE116" s="122"/>
      <c r="AF116" s="128"/>
      <c r="AG116" s="139"/>
    </row>
    <row r="117" spans="1:33" ht="49.95" customHeight="1">
      <c r="A117" s="25">
        <f t="shared" si="4"/>
        <v>78</v>
      </c>
      <c r="B117" s="45"/>
      <c r="C117" s="50"/>
      <c r="D117" s="50"/>
      <c r="E117" s="50"/>
      <c r="F117" s="50"/>
      <c r="G117" s="50"/>
      <c r="H117" s="50"/>
      <c r="I117" s="50"/>
      <c r="J117" s="50"/>
      <c r="K117" s="54"/>
      <c r="L117" s="62"/>
      <c r="M117" s="69"/>
      <c r="N117" s="69"/>
      <c r="O117" s="69"/>
      <c r="P117" s="72"/>
      <c r="Q117" s="77"/>
      <c r="R117" s="77"/>
      <c r="S117" s="77"/>
      <c r="T117" s="77"/>
      <c r="U117" s="77"/>
      <c r="V117" s="61"/>
      <c r="W117" s="95"/>
      <c r="X117" s="98"/>
      <c r="Y117" s="99"/>
      <c r="Z117" s="79" t="str">
        <f>IFERROR(VLOOKUP(X117,'【参考】数式用'!$A$2:$B$46,2,FALSE),"")</f>
        <v/>
      </c>
      <c r="AA117" s="109"/>
      <c r="AB117" s="112"/>
      <c r="AC117" s="114">
        <f t="shared" si="3"/>
        <v>0</v>
      </c>
      <c r="AD117" s="119" t="str">
        <f>IF(B117="","",IF(COUNTIF(X117,"*独自*"),"数式を削除して手入力",IFERROR(INDEX('【参考】数式用'!$O$3:$Q$452,MATCH(Q117&amp;V117,'【参考】数式用'!$N$3:$N$452,0),MATCH(VLOOKUP(X117,'【参考】数式用'!$R$2:$S$46,2,FALSE),'【参考】数式用'!$O$2:$Q$2,0)),10)))</f>
        <v/>
      </c>
      <c r="AE117" s="122"/>
      <c r="AF117" s="128"/>
      <c r="AG117" s="139"/>
    </row>
    <row r="118" spans="1:33" ht="49.95" customHeight="1">
      <c r="A118" s="25">
        <f t="shared" si="4"/>
        <v>79</v>
      </c>
      <c r="B118" s="45"/>
      <c r="C118" s="50"/>
      <c r="D118" s="50"/>
      <c r="E118" s="50"/>
      <c r="F118" s="50"/>
      <c r="G118" s="50"/>
      <c r="H118" s="50"/>
      <c r="I118" s="50"/>
      <c r="J118" s="50"/>
      <c r="K118" s="54"/>
      <c r="L118" s="62"/>
      <c r="M118" s="69"/>
      <c r="N118" s="69"/>
      <c r="O118" s="69"/>
      <c r="P118" s="72"/>
      <c r="Q118" s="77"/>
      <c r="R118" s="77"/>
      <c r="S118" s="77"/>
      <c r="T118" s="77"/>
      <c r="U118" s="77"/>
      <c r="V118" s="61"/>
      <c r="W118" s="95"/>
      <c r="X118" s="98"/>
      <c r="Y118" s="99"/>
      <c r="Z118" s="79" t="str">
        <f>IFERROR(VLOOKUP(X118,'【参考】数式用'!$A$2:$B$46,2,FALSE),"")</f>
        <v/>
      </c>
      <c r="AA118" s="109"/>
      <c r="AB118" s="112"/>
      <c r="AC118" s="114">
        <f t="shared" si="3"/>
        <v>0</v>
      </c>
      <c r="AD118" s="119" t="str">
        <f>IF(B118="","",IF(COUNTIF(X118,"*独自*"),"数式を削除して手入力",IFERROR(INDEX('【参考】数式用'!$O$3:$Q$452,MATCH(Q118&amp;V118,'【参考】数式用'!$N$3:$N$452,0),MATCH(VLOOKUP(X118,'【参考】数式用'!$R$2:$S$46,2,FALSE),'【参考】数式用'!$O$2:$Q$2,0)),10)))</f>
        <v/>
      </c>
      <c r="AE118" s="122"/>
      <c r="AF118" s="128"/>
      <c r="AG118" s="139"/>
    </row>
    <row r="119" spans="1:33" ht="49.95" customHeight="1">
      <c r="A119" s="25">
        <f t="shared" si="4"/>
        <v>80</v>
      </c>
      <c r="B119" s="45"/>
      <c r="C119" s="50"/>
      <c r="D119" s="50"/>
      <c r="E119" s="50"/>
      <c r="F119" s="50"/>
      <c r="G119" s="50"/>
      <c r="H119" s="50"/>
      <c r="I119" s="50"/>
      <c r="J119" s="50"/>
      <c r="K119" s="54"/>
      <c r="L119" s="62"/>
      <c r="M119" s="69"/>
      <c r="N119" s="69"/>
      <c r="O119" s="69"/>
      <c r="P119" s="72"/>
      <c r="Q119" s="77"/>
      <c r="R119" s="77"/>
      <c r="S119" s="77"/>
      <c r="T119" s="77"/>
      <c r="U119" s="77"/>
      <c r="V119" s="61"/>
      <c r="W119" s="95"/>
      <c r="X119" s="98"/>
      <c r="Y119" s="99"/>
      <c r="Z119" s="79" t="str">
        <f>IFERROR(VLOOKUP(X119,'【参考】数式用'!$A$2:$B$46,2,FALSE),"")</f>
        <v/>
      </c>
      <c r="AA119" s="109"/>
      <c r="AB119" s="112"/>
      <c r="AC119" s="114">
        <f t="shared" si="3"/>
        <v>0</v>
      </c>
      <c r="AD119" s="119" t="str">
        <f>IF(B119="","",IF(COUNTIF(X119,"*独自*"),"数式を削除して手入力",IFERROR(INDEX('【参考】数式用'!$O$3:$Q$452,MATCH(Q119&amp;V119,'【参考】数式用'!$N$3:$N$452,0),MATCH(VLOOKUP(X119,'【参考】数式用'!$R$2:$S$46,2,FALSE),'【参考】数式用'!$O$2:$Q$2,0)),10)))</f>
        <v/>
      </c>
      <c r="AE119" s="122"/>
      <c r="AF119" s="128"/>
      <c r="AG119" s="139"/>
    </row>
    <row r="120" spans="1:33" ht="49.95" customHeight="1">
      <c r="A120" s="25">
        <f t="shared" si="4"/>
        <v>81</v>
      </c>
      <c r="B120" s="45"/>
      <c r="C120" s="50"/>
      <c r="D120" s="50"/>
      <c r="E120" s="50"/>
      <c r="F120" s="50"/>
      <c r="G120" s="50"/>
      <c r="H120" s="50"/>
      <c r="I120" s="50"/>
      <c r="J120" s="50"/>
      <c r="K120" s="54"/>
      <c r="L120" s="62"/>
      <c r="M120" s="69"/>
      <c r="N120" s="69"/>
      <c r="O120" s="69"/>
      <c r="P120" s="72"/>
      <c r="Q120" s="77"/>
      <c r="R120" s="77"/>
      <c r="S120" s="77"/>
      <c r="T120" s="77"/>
      <c r="U120" s="77"/>
      <c r="V120" s="61"/>
      <c r="W120" s="95"/>
      <c r="X120" s="98"/>
      <c r="Y120" s="99"/>
      <c r="Z120" s="79" t="str">
        <f>IFERROR(VLOOKUP(X120,'【参考】数式用'!$A$2:$B$46,2,FALSE),"")</f>
        <v/>
      </c>
      <c r="AA120" s="109"/>
      <c r="AB120" s="112"/>
      <c r="AC120" s="114">
        <f t="shared" si="3"/>
        <v>0</v>
      </c>
      <c r="AD120" s="119" t="str">
        <f>IF(B120="","",IF(COUNTIF(X120,"*独自*"),"数式を削除して手入力",IFERROR(INDEX('【参考】数式用'!$O$3:$Q$452,MATCH(Q120&amp;V120,'【参考】数式用'!$N$3:$N$452,0),MATCH(VLOOKUP(X120,'【参考】数式用'!$R$2:$S$46,2,FALSE),'【参考】数式用'!$O$2:$Q$2,0)),10)))</f>
        <v/>
      </c>
      <c r="AE120" s="122"/>
      <c r="AF120" s="128"/>
      <c r="AG120" s="139"/>
    </row>
    <row r="121" spans="1:33" ht="49.95" customHeight="1">
      <c r="A121" s="25">
        <f t="shared" si="4"/>
        <v>82</v>
      </c>
      <c r="B121" s="45"/>
      <c r="C121" s="50"/>
      <c r="D121" s="50"/>
      <c r="E121" s="50"/>
      <c r="F121" s="50"/>
      <c r="G121" s="50"/>
      <c r="H121" s="50"/>
      <c r="I121" s="50"/>
      <c r="J121" s="50"/>
      <c r="K121" s="54"/>
      <c r="L121" s="62"/>
      <c r="M121" s="69"/>
      <c r="N121" s="69"/>
      <c r="O121" s="69"/>
      <c r="P121" s="72"/>
      <c r="Q121" s="77"/>
      <c r="R121" s="77"/>
      <c r="S121" s="77"/>
      <c r="T121" s="77"/>
      <c r="U121" s="77"/>
      <c r="V121" s="61"/>
      <c r="W121" s="95"/>
      <c r="X121" s="98"/>
      <c r="Y121" s="99"/>
      <c r="Z121" s="79" t="str">
        <f>IFERROR(VLOOKUP(X121,'【参考】数式用'!$A$2:$B$46,2,FALSE),"")</f>
        <v/>
      </c>
      <c r="AA121" s="109"/>
      <c r="AB121" s="112"/>
      <c r="AC121" s="114">
        <f t="shared" si="3"/>
        <v>0</v>
      </c>
      <c r="AD121" s="119" t="str">
        <f>IF(B121="","",IF(COUNTIF(X121,"*独自*"),"数式を削除して手入力",IFERROR(INDEX('【参考】数式用'!$O$3:$Q$452,MATCH(Q121&amp;V121,'【参考】数式用'!$N$3:$N$452,0),MATCH(VLOOKUP(X121,'【参考】数式用'!$R$2:$S$46,2,FALSE),'【参考】数式用'!$O$2:$Q$2,0)),10)))</f>
        <v/>
      </c>
      <c r="AE121" s="122"/>
      <c r="AF121" s="128"/>
      <c r="AG121" s="139"/>
    </row>
    <row r="122" spans="1:33" ht="49.95" customHeight="1">
      <c r="A122" s="25">
        <f t="shared" si="4"/>
        <v>83</v>
      </c>
      <c r="B122" s="45"/>
      <c r="C122" s="50"/>
      <c r="D122" s="50"/>
      <c r="E122" s="50"/>
      <c r="F122" s="50"/>
      <c r="G122" s="50"/>
      <c r="H122" s="50"/>
      <c r="I122" s="50"/>
      <c r="J122" s="50"/>
      <c r="K122" s="54"/>
      <c r="L122" s="62"/>
      <c r="M122" s="69"/>
      <c r="N122" s="69"/>
      <c r="O122" s="69"/>
      <c r="P122" s="72"/>
      <c r="Q122" s="77"/>
      <c r="R122" s="77"/>
      <c r="S122" s="77"/>
      <c r="T122" s="77"/>
      <c r="U122" s="77"/>
      <c r="V122" s="61"/>
      <c r="W122" s="95"/>
      <c r="X122" s="98"/>
      <c r="Y122" s="99"/>
      <c r="Z122" s="79" t="str">
        <f>IFERROR(VLOOKUP(X122,'【参考】数式用'!$A$2:$B$46,2,FALSE),"")</f>
        <v/>
      </c>
      <c r="AA122" s="109"/>
      <c r="AB122" s="112"/>
      <c r="AC122" s="114">
        <f t="shared" si="3"/>
        <v>0</v>
      </c>
      <c r="AD122" s="119" t="str">
        <f>IF(B122="","",IF(COUNTIF(X122,"*独自*"),"数式を削除して手入力",IFERROR(INDEX('【参考】数式用'!$O$3:$Q$452,MATCH(Q122&amp;V122,'【参考】数式用'!$N$3:$N$452,0),MATCH(VLOOKUP(X122,'【参考】数式用'!$R$2:$S$46,2,FALSE),'【参考】数式用'!$O$2:$Q$2,0)),10)))</f>
        <v/>
      </c>
      <c r="AE122" s="122"/>
      <c r="AF122" s="128"/>
      <c r="AG122" s="139"/>
    </row>
    <row r="123" spans="1:33" ht="49.95" customHeight="1">
      <c r="A123" s="25">
        <f t="shared" si="4"/>
        <v>84</v>
      </c>
      <c r="B123" s="45"/>
      <c r="C123" s="50"/>
      <c r="D123" s="50"/>
      <c r="E123" s="50"/>
      <c r="F123" s="50"/>
      <c r="G123" s="50"/>
      <c r="H123" s="50"/>
      <c r="I123" s="50"/>
      <c r="J123" s="50"/>
      <c r="K123" s="54"/>
      <c r="L123" s="62"/>
      <c r="M123" s="69"/>
      <c r="N123" s="69"/>
      <c r="O123" s="69"/>
      <c r="P123" s="72"/>
      <c r="Q123" s="77"/>
      <c r="R123" s="77"/>
      <c r="S123" s="77"/>
      <c r="T123" s="77"/>
      <c r="U123" s="77"/>
      <c r="V123" s="61"/>
      <c r="W123" s="95"/>
      <c r="X123" s="98"/>
      <c r="Y123" s="99"/>
      <c r="Z123" s="79" t="str">
        <f>IFERROR(VLOOKUP(X123,'【参考】数式用'!$A$2:$B$46,2,FALSE),"")</f>
        <v/>
      </c>
      <c r="AA123" s="109"/>
      <c r="AB123" s="112"/>
      <c r="AC123" s="114">
        <f t="shared" si="3"/>
        <v>0</v>
      </c>
      <c r="AD123" s="119" t="str">
        <f>IF(B123="","",IF(COUNTIF(X123,"*独自*"),"数式を削除して手入力",IFERROR(INDEX('【参考】数式用'!$O$3:$Q$452,MATCH(Q123&amp;V123,'【参考】数式用'!$N$3:$N$452,0),MATCH(VLOOKUP(X123,'【参考】数式用'!$R$2:$S$46,2,FALSE),'【参考】数式用'!$O$2:$Q$2,0)),10)))</f>
        <v/>
      </c>
      <c r="AE123" s="122"/>
      <c r="AF123" s="128"/>
      <c r="AG123" s="139"/>
    </row>
    <row r="124" spans="1:33" ht="49.95" customHeight="1">
      <c r="A124" s="25">
        <f t="shared" si="4"/>
        <v>85</v>
      </c>
      <c r="B124" s="45"/>
      <c r="C124" s="50"/>
      <c r="D124" s="50"/>
      <c r="E124" s="50"/>
      <c r="F124" s="50"/>
      <c r="G124" s="50"/>
      <c r="H124" s="50"/>
      <c r="I124" s="50"/>
      <c r="J124" s="50"/>
      <c r="K124" s="54"/>
      <c r="L124" s="62"/>
      <c r="M124" s="69"/>
      <c r="N124" s="69"/>
      <c r="O124" s="69"/>
      <c r="P124" s="72"/>
      <c r="Q124" s="77"/>
      <c r="R124" s="77"/>
      <c r="S124" s="77"/>
      <c r="T124" s="77"/>
      <c r="U124" s="77"/>
      <c r="V124" s="61"/>
      <c r="W124" s="95"/>
      <c r="X124" s="98"/>
      <c r="Y124" s="99"/>
      <c r="Z124" s="79" t="str">
        <f>IFERROR(VLOOKUP(X124,'【参考】数式用'!$A$2:$B$46,2,FALSE),"")</f>
        <v/>
      </c>
      <c r="AA124" s="109"/>
      <c r="AB124" s="112"/>
      <c r="AC124" s="114">
        <f t="shared" si="3"/>
        <v>0</v>
      </c>
      <c r="AD124" s="119" t="str">
        <f>IF(B124="","",IF(COUNTIF(X124,"*独自*"),"数式を削除して手入力",IFERROR(INDEX('【参考】数式用'!$O$3:$Q$452,MATCH(Q124&amp;V124,'【参考】数式用'!$N$3:$N$452,0),MATCH(VLOOKUP(X124,'【参考】数式用'!$R$2:$S$46,2,FALSE),'【参考】数式用'!$O$2:$Q$2,0)),10)))</f>
        <v/>
      </c>
      <c r="AE124" s="122"/>
      <c r="AF124" s="128"/>
      <c r="AG124" s="139"/>
    </row>
    <row r="125" spans="1:33" ht="49.95" customHeight="1">
      <c r="A125" s="25">
        <f t="shared" si="4"/>
        <v>86</v>
      </c>
      <c r="B125" s="45"/>
      <c r="C125" s="50"/>
      <c r="D125" s="50"/>
      <c r="E125" s="50"/>
      <c r="F125" s="50"/>
      <c r="G125" s="50"/>
      <c r="H125" s="50"/>
      <c r="I125" s="50"/>
      <c r="J125" s="50"/>
      <c r="K125" s="54"/>
      <c r="L125" s="62"/>
      <c r="M125" s="69"/>
      <c r="N125" s="69"/>
      <c r="O125" s="69"/>
      <c r="P125" s="72"/>
      <c r="Q125" s="77"/>
      <c r="R125" s="77"/>
      <c r="S125" s="77"/>
      <c r="T125" s="77"/>
      <c r="U125" s="77"/>
      <c r="V125" s="61"/>
      <c r="W125" s="95"/>
      <c r="X125" s="98"/>
      <c r="Y125" s="99"/>
      <c r="Z125" s="79" t="str">
        <f>IFERROR(VLOOKUP(X125,'【参考】数式用'!$A$2:$B$46,2,FALSE),"")</f>
        <v/>
      </c>
      <c r="AA125" s="109"/>
      <c r="AB125" s="112"/>
      <c r="AC125" s="114">
        <f t="shared" si="3"/>
        <v>0</v>
      </c>
      <c r="AD125" s="119" t="str">
        <f>IF(B125="","",IF(COUNTIF(X125,"*独自*"),"数式を削除して手入力",IFERROR(INDEX('【参考】数式用'!$O$3:$Q$452,MATCH(Q125&amp;V125,'【参考】数式用'!$N$3:$N$452,0),MATCH(VLOOKUP(X125,'【参考】数式用'!$R$2:$S$46,2,FALSE),'【参考】数式用'!$O$2:$Q$2,0)),10)))</f>
        <v/>
      </c>
      <c r="AE125" s="122"/>
      <c r="AF125" s="128"/>
      <c r="AG125" s="139"/>
    </row>
    <row r="126" spans="1:33" ht="49.95" customHeight="1">
      <c r="A126" s="25">
        <f t="shared" si="4"/>
        <v>87</v>
      </c>
      <c r="B126" s="45"/>
      <c r="C126" s="50"/>
      <c r="D126" s="50"/>
      <c r="E126" s="50"/>
      <c r="F126" s="50"/>
      <c r="G126" s="50"/>
      <c r="H126" s="50"/>
      <c r="I126" s="50"/>
      <c r="J126" s="50"/>
      <c r="K126" s="54"/>
      <c r="L126" s="62"/>
      <c r="M126" s="69"/>
      <c r="N126" s="69"/>
      <c r="O126" s="69"/>
      <c r="P126" s="72"/>
      <c r="Q126" s="77"/>
      <c r="R126" s="77"/>
      <c r="S126" s="77"/>
      <c r="T126" s="77"/>
      <c r="U126" s="77"/>
      <c r="V126" s="61"/>
      <c r="W126" s="95"/>
      <c r="X126" s="98"/>
      <c r="Y126" s="99"/>
      <c r="Z126" s="79" t="str">
        <f>IFERROR(VLOOKUP(X126,'【参考】数式用'!$A$2:$B$46,2,FALSE),"")</f>
        <v/>
      </c>
      <c r="AA126" s="109"/>
      <c r="AB126" s="112"/>
      <c r="AC126" s="114">
        <f t="shared" si="3"/>
        <v>0</v>
      </c>
      <c r="AD126" s="119" t="str">
        <f>IF(B126="","",IF(COUNTIF(X126,"*独自*"),"数式を削除して手入力",IFERROR(INDEX('【参考】数式用'!$O$3:$Q$452,MATCH(Q126&amp;V126,'【参考】数式用'!$N$3:$N$452,0),MATCH(VLOOKUP(X126,'【参考】数式用'!$R$2:$S$46,2,FALSE),'【参考】数式用'!$O$2:$Q$2,0)),10)))</f>
        <v/>
      </c>
      <c r="AE126" s="122"/>
      <c r="AF126" s="128"/>
      <c r="AG126" s="139"/>
    </row>
    <row r="127" spans="1:33" ht="49.95" customHeight="1">
      <c r="A127" s="25">
        <f t="shared" si="4"/>
        <v>88</v>
      </c>
      <c r="B127" s="45"/>
      <c r="C127" s="50"/>
      <c r="D127" s="50"/>
      <c r="E127" s="50"/>
      <c r="F127" s="50"/>
      <c r="G127" s="50"/>
      <c r="H127" s="50"/>
      <c r="I127" s="50"/>
      <c r="J127" s="50"/>
      <c r="K127" s="54"/>
      <c r="L127" s="62"/>
      <c r="M127" s="69"/>
      <c r="N127" s="69"/>
      <c r="O127" s="69"/>
      <c r="P127" s="72"/>
      <c r="Q127" s="77"/>
      <c r="R127" s="77"/>
      <c r="S127" s="77"/>
      <c r="T127" s="77"/>
      <c r="U127" s="77"/>
      <c r="V127" s="61"/>
      <c r="W127" s="95"/>
      <c r="X127" s="98"/>
      <c r="Y127" s="99"/>
      <c r="Z127" s="79" t="str">
        <f>IFERROR(VLOOKUP(X127,'【参考】数式用'!$A$2:$B$46,2,FALSE),"")</f>
        <v/>
      </c>
      <c r="AA127" s="109"/>
      <c r="AB127" s="112"/>
      <c r="AC127" s="114">
        <f t="shared" si="3"/>
        <v>0</v>
      </c>
      <c r="AD127" s="119" t="str">
        <f>IF(B127="","",IF(COUNTIF(X127,"*独自*"),"数式を削除して手入力",IFERROR(INDEX('【参考】数式用'!$O$3:$Q$452,MATCH(Q127&amp;V127,'【参考】数式用'!$N$3:$N$452,0),MATCH(VLOOKUP(X127,'【参考】数式用'!$R$2:$S$46,2,FALSE),'【参考】数式用'!$O$2:$Q$2,0)),10)))</f>
        <v/>
      </c>
      <c r="AE127" s="122"/>
      <c r="AF127" s="128"/>
      <c r="AG127" s="139"/>
    </row>
    <row r="128" spans="1:33" ht="49.95" customHeight="1">
      <c r="A128" s="25">
        <f t="shared" si="4"/>
        <v>89</v>
      </c>
      <c r="B128" s="45"/>
      <c r="C128" s="50"/>
      <c r="D128" s="50"/>
      <c r="E128" s="50"/>
      <c r="F128" s="50"/>
      <c r="G128" s="50"/>
      <c r="H128" s="50"/>
      <c r="I128" s="50"/>
      <c r="J128" s="50"/>
      <c r="K128" s="54"/>
      <c r="L128" s="62"/>
      <c r="M128" s="69"/>
      <c r="N128" s="69"/>
      <c r="O128" s="69"/>
      <c r="P128" s="72"/>
      <c r="Q128" s="77"/>
      <c r="R128" s="77"/>
      <c r="S128" s="77"/>
      <c r="T128" s="77"/>
      <c r="U128" s="77"/>
      <c r="V128" s="61"/>
      <c r="W128" s="95"/>
      <c r="X128" s="98"/>
      <c r="Y128" s="99"/>
      <c r="Z128" s="79" t="str">
        <f>IFERROR(VLOOKUP(X128,'【参考】数式用'!$A$2:$B$46,2,FALSE),"")</f>
        <v/>
      </c>
      <c r="AA128" s="109"/>
      <c r="AB128" s="112"/>
      <c r="AC128" s="114">
        <f t="shared" si="3"/>
        <v>0</v>
      </c>
      <c r="AD128" s="119" t="str">
        <f>IF(B128="","",IF(COUNTIF(X128,"*独自*"),"数式を削除して手入力",IFERROR(INDEX('【参考】数式用'!$O$3:$Q$452,MATCH(Q128&amp;V128,'【参考】数式用'!$N$3:$N$452,0),MATCH(VLOOKUP(X128,'【参考】数式用'!$R$2:$S$46,2,FALSE),'【参考】数式用'!$O$2:$Q$2,0)),10)))</f>
        <v/>
      </c>
      <c r="AE128" s="122"/>
      <c r="AF128" s="128"/>
      <c r="AG128" s="139"/>
    </row>
    <row r="129" spans="1:33" ht="49.95" customHeight="1">
      <c r="A129" s="25">
        <f t="shared" si="4"/>
        <v>90</v>
      </c>
      <c r="B129" s="45"/>
      <c r="C129" s="50"/>
      <c r="D129" s="50"/>
      <c r="E129" s="50"/>
      <c r="F129" s="50"/>
      <c r="G129" s="50"/>
      <c r="H129" s="50"/>
      <c r="I129" s="50"/>
      <c r="J129" s="50"/>
      <c r="K129" s="54"/>
      <c r="L129" s="62"/>
      <c r="M129" s="69"/>
      <c r="N129" s="69"/>
      <c r="O129" s="69"/>
      <c r="P129" s="72"/>
      <c r="Q129" s="77"/>
      <c r="R129" s="77"/>
      <c r="S129" s="77"/>
      <c r="T129" s="77"/>
      <c r="U129" s="77"/>
      <c r="V129" s="61"/>
      <c r="W129" s="95"/>
      <c r="X129" s="98"/>
      <c r="Y129" s="99"/>
      <c r="Z129" s="79" t="str">
        <f>IFERROR(VLOOKUP(X129,'【参考】数式用'!$A$2:$B$46,2,FALSE),"")</f>
        <v/>
      </c>
      <c r="AA129" s="109"/>
      <c r="AB129" s="112"/>
      <c r="AC129" s="114">
        <f t="shared" si="3"/>
        <v>0</v>
      </c>
      <c r="AD129" s="119" t="str">
        <f>IF(B129="","",IF(COUNTIF(X129,"*独自*"),"数式を削除して手入力",IFERROR(INDEX('【参考】数式用'!$O$3:$Q$452,MATCH(Q129&amp;V129,'【参考】数式用'!$N$3:$N$452,0),MATCH(VLOOKUP(X129,'【参考】数式用'!$R$2:$S$46,2,FALSE),'【参考】数式用'!$O$2:$Q$2,0)),10)))</f>
        <v/>
      </c>
      <c r="AE129" s="122"/>
      <c r="AF129" s="128"/>
      <c r="AG129" s="139"/>
    </row>
    <row r="130" spans="1:33" ht="49.95" customHeight="1">
      <c r="A130" s="25">
        <f t="shared" si="4"/>
        <v>91</v>
      </c>
      <c r="B130" s="45"/>
      <c r="C130" s="50"/>
      <c r="D130" s="50"/>
      <c r="E130" s="50"/>
      <c r="F130" s="50"/>
      <c r="G130" s="50"/>
      <c r="H130" s="50"/>
      <c r="I130" s="50"/>
      <c r="J130" s="50"/>
      <c r="K130" s="54"/>
      <c r="L130" s="62"/>
      <c r="M130" s="69"/>
      <c r="N130" s="69"/>
      <c r="O130" s="69"/>
      <c r="P130" s="72"/>
      <c r="Q130" s="77"/>
      <c r="R130" s="77"/>
      <c r="S130" s="77"/>
      <c r="T130" s="77"/>
      <c r="U130" s="77"/>
      <c r="V130" s="61"/>
      <c r="W130" s="95"/>
      <c r="X130" s="98"/>
      <c r="Y130" s="99"/>
      <c r="Z130" s="79" t="str">
        <f>IFERROR(VLOOKUP(X130,'【参考】数式用'!$A$2:$B$46,2,FALSE),"")</f>
        <v/>
      </c>
      <c r="AA130" s="109"/>
      <c r="AB130" s="112"/>
      <c r="AC130" s="114">
        <f t="shared" si="3"/>
        <v>0</v>
      </c>
      <c r="AD130" s="119" t="str">
        <f>IF(B130="","",IF(COUNTIF(X130,"*独自*"),"数式を削除して手入力",IFERROR(INDEX('【参考】数式用'!$O$3:$Q$452,MATCH(Q130&amp;V130,'【参考】数式用'!$N$3:$N$452,0),MATCH(VLOOKUP(X130,'【参考】数式用'!$R$2:$S$46,2,FALSE),'【参考】数式用'!$O$2:$Q$2,0)),10)))</f>
        <v/>
      </c>
      <c r="AE130" s="122"/>
      <c r="AF130" s="128"/>
      <c r="AG130" s="139"/>
    </row>
    <row r="131" spans="1:33" ht="49.95" customHeight="1">
      <c r="A131" s="25">
        <f t="shared" si="4"/>
        <v>92</v>
      </c>
      <c r="B131" s="45"/>
      <c r="C131" s="50"/>
      <c r="D131" s="50"/>
      <c r="E131" s="50"/>
      <c r="F131" s="50"/>
      <c r="G131" s="50"/>
      <c r="H131" s="50"/>
      <c r="I131" s="50"/>
      <c r="J131" s="50"/>
      <c r="K131" s="54"/>
      <c r="L131" s="62"/>
      <c r="M131" s="69"/>
      <c r="N131" s="69"/>
      <c r="O131" s="69"/>
      <c r="P131" s="72"/>
      <c r="Q131" s="77"/>
      <c r="R131" s="77"/>
      <c r="S131" s="77"/>
      <c r="T131" s="77"/>
      <c r="U131" s="77"/>
      <c r="V131" s="61"/>
      <c r="W131" s="95"/>
      <c r="X131" s="98"/>
      <c r="Y131" s="99"/>
      <c r="Z131" s="79" t="str">
        <f>IFERROR(VLOOKUP(X131,'【参考】数式用'!$A$2:$B$46,2,FALSE),"")</f>
        <v/>
      </c>
      <c r="AA131" s="109"/>
      <c r="AB131" s="112"/>
      <c r="AC131" s="114">
        <f t="shared" si="3"/>
        <v>0</v>
      </c>
      <c r="AD131" s="119" t="str">
        <f>IF(B131="","",IF(COUNTIF(X131,"*独自*"),"数式を削除して手入力",IFERROR(INDEX('【参考】数式用'!$O$3:$Q$452,MATCH(Q131&amp;V131,'【参考】数式用'!$N$3:$N$452,0),MATCH(VLOOKUP(X131,'【参考】数式用'!$R$2:$S$46,2,FALSE),'【参考】数式用'!$O$2:$Q$2,0)),10)))</f>
        <v/>
      </c>
      <c r="AE131" s="122"/>
      <c r="AF131" s="128"/>
      <c r="AG131" s="139"/>
    </row>
    <row r="132" spans="1:33" ht="49.95" customHeight="1">
      <c r="A132" s="25">
        <f t="shared" si="4"/>
        <v>93</v>
      </c>
      <c r="B132" s="45"/>
      <c r="C132" s="50"/>
      <c r="D132" s="50"/>
      <c r="E132" s="50"/>
      <c r="F132" s="50"/>
      <c r="G132" s="50"/>
      <c r="H132" s="50"/>
      <c r="I132" s="50"/>
      <c r="J132" s="50"/>
      <c r="K132" s="54"/>
      <c r="L132" s="62"/>
      <c r="M132" s="69"/>
      <c r="N132" s="69"/>
      <c r="O132" s="69"/>
      <c r="P132" s="72"/>
      <c r="Q132" s="77"/>
      <c r="R132" s="77"/>
      <c r="S132" s="77"/>
      <c r="T132" s="77"/>
      <c r="U132" s="77"/>
      <c r="V132" s="61"/>
      <c r="W132" s="95"/>
      <c r="X132" s="98"/>
      <c r="Y132" s="99"/>
      <c r="Z132" s="79" t="str">
        <f>IFERROR(VLOOKUP(X132,'【参考】数式用'!$A$2:$B$46,2,FALSE),"")</f>
        <v/>
      </c>
      <c r="AA132" s="109"/>
      <c r="AB132" s="112"/>
      <c r="AC132" s="114">
        <f t="shared" si="3"/>
        <v>0</v>
      </c>
      <c r="AD132" s="119" t="str">
        <f>IF(B132="","",IF(COUNTIF(X132,"*独自*"),"数式を削除して手入力",IFERROR(INDEX('【参考】数式用'!$O$3:$Q$452,MATCH(Q132&amp;V132,'【参考】数式用'!$N$3:$N$452,0),MATCH(VLOOKUP(X132,'【参考】数式用'!$R$2:$S$46,2,FALSE),'【参考】数式用'!$O$2:$Q$2,0)),10)))</f>
        <v/>
      </c>
      <c r="AE132" s="122"/>
      <c r="AF132" s="128"/>
      <c r="AG132" s="139"/>
    </row>
    <row r="133" spans="1:33" ht="49.95" customHeight="1">
      <c r="A133" s="25">
        <f t="shared" si="4"/>
        <v>94</v>
      </c>
      <c r="B133" s="45"/>
      <c r="C133" s="50"/>
      <c r="D133" s="50"/>
      <c r="E133" s="50"/>
      <c r="F133" s="50"/>
      <c r="G133" s="50"/>
      <c r="H133" s="50"/>
      <c r="I133" s="50"/>
      <c r="J133" s="50"/>
      <c r="K133" s="54"/>
      <c r="L133" s="62"/>
      <c r="M133" s="69"/>
      <c r="N133" s="69"/>
      <c r="O133" s="69"/>
      <c r="P133" s="72"/>
      <c r="Q133" s="77"/>
      <c r="R133" s="77"/>
      <c r="S133" s="77"/>
      <c r="T133" s="77"/>
      <c r="U133" s="77"/>
      <c r="V133" s="61"/>
      <c r="W133" s="95"/>
      <c r="X133" s="98"/>
      <c r="Y133" s="99"/>
      <c r="Z133" s="79" t="str">
        <f>IFERROR(VLOOKUP(X133,'【参考】数式用'!$A$2:$B$46,2,FALSE),"")</f>
        <v/>
      </c>
      <c r="AA133" s="109"/>
      <c r="AB133" s="112"/>
      <c r="AC133" s="114">
        <f t="shared" si="3"/>
        <v>0</v>
      </c>
      <c r="AD133" s="119" t="str">
        <f>IF(B133="","",IF(COUNTIF(X133,"*独自*"),"数式を削除して手入力",IFERROR(INDEX('【参考】数式用'!$O$3:$Q$452,MATCH(Q133&amp;V133,'【参考】数式用'!$N$3:$N$452,0),MATCH(VLOOKUP(X133,'【参考】数式用'!$R$2:$S$46,2,FALSE),'【参考】数式用'!$O$2:$Q$2,0)),10)))</f>
        <v/>
      </c>
      <c r="AE133" s="122"/>
      <c r="AF133" s="128"/>
      <c r="AG133" s="139"/>
    </row>
    <row r="134" spans="1:33" ht="49.95" customHeight="1">
      <c r="A134" s="25">
        <f t="shared" si="4"/>
        <v>95</v>
      </c>
      <c r="B134" s="45"/>
      <c r="C134" s="50"/>
      <c r="D134" s="50"/>
      <c r="E134" s="50"/>
      <c r="F134" s="50"/>
      <c r="G134" s="50"/>
      <c r="H134" s="50"/>
      <c r="I134" s="50"/>
      <c r="J134" s="50"/>
      <c r="K134" s="54"/>
      <c r="L134" s="62"/>
      <c r="M134" s="69"/>
      <c r="N134" s="69"/>
      <c r="O134" s="69"/>
      <c r="P134" s="72"/>
      <c r="Q134" s="77"/>
      <c r="R134" s="77"/>
      <c r="S134" s="77"/>
      <c r="T134" s="77"/>
      <c r="U134" s="77"/>
      <c r="V134" s="61"/>
      <c r="W134" s="95"/>
      <c r="X134" s="98"/>
      <c r="Y134" s="99"/>
      <c r="Z134" s="79" t="str">
        <f>IFERROR(VLOOKUP(X134,'【参考】数式用'!$A$2:$B$46,2,FALSE),"")</f>
        <v/>
      </c>
      <c r="AA134" s="109"/>
      <c r="AB134" s="112"/>
      <c r="AC134" s="114">
        <f t="shared" si="3"/>
        <v>0</v>
      </c>
      <c r="AD134" s="119" t="str">
        <f>IF(B134="","",IF(COUNTIF(X134,"*独自*"),"数式を削除して手入力",IFERROR(INDEX('【参考】数式用'!$O$3:$Q$452,MATCH(Q134&amp;V134,'【参考】数式用'!$N$3:$N$452,0),MATCH(VLOOKUP(X134,'【参考】数式用'!$R$2:$S$46,2,FALSE),'【参考】数式用'!$O$2:$Q$2,0)),10)))</f>
        <v/>
      </c>
      <c r="AE134" s="122"/>
      <c r="AF134" s="128"/>
      <c r="AG134" s="139"/>
    </row>
    <row r="135" spans="1:33" ht="49.95" customHeight="1">
      <c r="A135" s="25">
        <f t="shared" si="4"/>
        <v>96</v>
      </c>
      <c r="B135" s="45"/>
      <c r="C135" s="50"/>
      <c r="D135" s="50"/>
      <c r="E135" s="50"/>
      <c r="F135" s="50"/>
      <c r="G135" s="50"/>
      <c r="H135" s="50"/>
      <c r="I135" s="50"/>
      <c r="J135" s="50"/>
      <c r="K135" s="54"/>
      <c r="L135" s="62"/>
      <c r="M135" s="69"/>
      <c r="N135" s="69"/>
      <c r="O135" s="69"/>
      <c r="P135" s="72"/>
      <c r="Q135" s="77"/>
      <c r="R135" s="77"/>
      <c r="S135" s="77"/>
      <c r="T135" s="77"/>
      <c r="U135" s="77"/>
      <c r="V135" s="61"/>
      <c r="W135" s="95"/>
      <c r="X135" s="98"/>
      <c r="Y135" s="99"/>
      <c r="Z135" s="79" t="str">
        <f>IFERROR(VLOOKUP(X135,'【参考】数式用'!$A$2:$B$46,2,FALSE),"")</f>
        <v/>
      </c>
      <c r="AA135" s="109"/>
      <c r="AB135" s="112"/>
      <c r="AC135" s="114">
        <f t="shared" si="3"/>
        <v>0</v>
      </c>
      <c r="AD135" s="119" t="str">
        <f>IF(B135="","",IF(COUNTIF(X135,"*独自*"),"数式を削除して手入力",IFERROR(INDEX('【参考】数式用'!$O$3:$Q$452,MATCH(Q135&amp;V135,'【参考】数式用'!$N$3:$N$452,0),MATCH(VLOOKUP(X135,'【参考】数式用'!$R$2:$S$46,2,FALSE),'【参考】数式用'!$O$2:$Q$2,0)),10)))</f>
        <v/>
      </c>
      <c r="AE135" s="122"/>
      <c r="AF135" s="128"/>
      <c r="AG135" s="139"/>
    </row>
    <row r="136" spans="1:33" ht="49.95" customHeight="1">
      <c r="A136" s="25">
        <f t="shared" si="4"/>
        <v>97</v>
      </c>
      <c r="B136" s="45"/>
      <c r="C136" s="50"/>
      <c r="D136" s="50"/>
      <c r="E136" s="50"/>
      <c r="F136" s="50"/>
      <c r="G136" s="50"/>
      <c r="H136" s="50"/>
      <c r="I136" s="50"/>
      <c r="J136" s="50"/>
      <c r="K136" s="54"/>
      <c r="L136" s="62"/>
      <c r="M136" s="69"/>
      <c r="N136" s="69"/>
      <c r="O136" s="69"/>
      <c r="P136" s="72"/>
      <c r="Q136" s="77"/>
      <c r="R136" s="77"/>
      <c r="S136" s="77"/>
      <c r="T136" s="77"/>
      <c r="U136" s="77"/>
      <c r="V136" s="61"/>
      <c r="W136" s="95"/>
      <c r="X136" s="98"/>
      <c r="Y136" s="99"/>
      <c r="Z136" s="79" t="str">
        <f>IFERROR(VLOOKUP(X136,'【参考】数式用'!$A$2:$B$46,2,FALSE),"")</f>
        <v/>
      </c>
      <c r="AA136" s="109"/>
      <c r="AB136" s="112"/>
      <c r="AC136" s="114">
        <f t="shared" si="3"/>
        <v>0</v>
      </c>
      <c r="AD136" s="119" t="str">
        <f>IF(B136="","",IF(COUNTIF(X136,"*独自*"),"数式を削除して手入力",IFERROR(INDEX('【参考】数式用'!$O$3:$Q$452,MATCH(Q136&amp;V136,'【参考】数式用'!$N$3:$N$452,0),MATCH(VLOOKUP(X136,'【参考】数式用'!$R$2:$S$46,2,FALSE),'【参考】数式用'!$O$2:$Q$2,0)),10)))</f>
        <v/>
      </c>
      <c r="AE136" s="122"/>
      <c r="AF136" s="128"/>
      <c r="AG136" s="139"/>
    </row>
    <row r="137" spans="1:33" ht="49.95" customHeight="1">
      <c r="A137" s="25">
        <f t="shared" si="4"/>
        <v>98</v>
      </c>
      <c r="B137" s="45"/>
      <c r="C137" s="50"/>
      <c r="D137" s="50"/>
      <c r="E137" s="50"/>
      <c r="F137" s="50"/>
      <c r="G137" s="50"/>
      <c r="H137" s="50"/>
      <c r="I137" s="50"/>
      <c r="J137" s="50"/>
      <c r="K137" s="54"/>
      <c r="L137" s="62"/>
      <c r="M137" s="69"/>
      <c r="N137" s="69"/>
      <c r="O137" s="69"/>
      <c r="P137" s="72"/>
      <c r="Q137" s="77"/>
      <c r="R137" s="77"/>
      <c r="S137" s="77"/>
      <c r="T137" s="77"/>
      <c r="U137" s="77"/>
      <c r="V137" s="61"/>
      <c r="W137" s="95"/>
      <c r="X137" s="98"/>
      <c r="Y137" s="99"/>
      <c r="Z137" s="79" t="str">
        <f>IFERROR(VLOOKUP(X137,'【参考】数式用'!$A$2:$B$46,2,FALSE),"")</f>
        <v/>
      </c>
      <c r="AA137" s="109"/>
      <c r="AB137" s="112"/>
      <c r="AC137" s="114">
        <f t="shared" si="3"/>
        <v>0</v>
      </c>
      <c r="AD137" s="119" t="str">
        <f>IF(B137="","",IF(COUNTIF(X137,"*独自*"),"数式を削除して手入力",IFERROR(INDEX('【参考】数式用'!$O$3:$Q$452,MATCH(Q137&amp;V137,'【参考】数式用'!$N$3:$N$452,0),MATCH(VLOOKUP(X137,'【参考】数式用'!$R$2:$S$46,2,FALSE),'【参考】数式用'!$O$2:$Q$2,0)),10)))</f>
        <v/>
      </c>
      <c r="AE137" s="122"/>
      <c r="AF137" s="128"/>
      <c r="AG137" s="139"/>
    </row>
    <row r="138" spans="1:33" ht="49.95" customHeight="1">
      <c r="A138" s="25">
        <f t="shared" si="4"/>
        <v>99</v>
      </c>
      <c r="B138" s="45"/>
      <c r="C138" s="50"/>
      <c r="D138" s="50"/>
      <c r="E138" s="50"/>
      <c r="F138" s="50"/>
      <c r="G138" s="50"/>
      <c r="H138" s="50"/>
      <c r="I138" s="50"/>
      <c r="J138" s="50"/>
      <c r="K138" s="54"/>
      <c r="L138" s="62"/>
      <c r="M138" s="69"/>
      <c r="N138" s="69"/>
      <c r="O138" s="69"/>
      <c r="P138" s="72"/>
      <c r="Q138" s="77"/>
      <c r="R138" s="77"/>
      <c r="S138" s="77"/>
      <c r="T138" s="77"/>
      <c r="U138" s="77"/>
      <c r="V138" s="61"/>
      <c r="W138" s="95"/>
      <c r="X138" s="98"/>
      <c r="Y138" s="99"/>
      <c r="Z138" s="79" t="str">
        <f>IFERROR(VLOOKUP(X138,'【参考】数式用'!$A$2:$B$46,2,FALSE),"")</f>
        <v/>
      </c>
      <c r="AA138" s="109"/>
      <c r="AB138" s="112"/>
      <c r="AC138" s="114">
        <f t="shared" si="3"/>
        <v>0</v>
      </c>
      <c r="AD138" s="119" t="str">
        <f>IF(B138="","",IF(COUNTIF(X138,"*独自*"),"数式を削除して手入力",IFERROR(INDEX('【参考】数式用'!$O$3:$Q$452,MATCH(Q138&amp;V138,'【参考】数式用'!$N$3:$N$452,0),MATCH(VLOOKUP(X138,'【参考】数式用'!$R$2:$S$46,2,FALSE),'【参考】数式用'!$O$2:$Q$2,0)),10)))</f>
        <v/>
      </c>
      <c r="AE138" s="122"/>
      <c r="AF138" s="128"/>
      <c r="AG138" s="139"/>
    </row>
    <row r="139" spans="1:33" ht="49.95" customHeight="1">
      <c r="A139" s="25">
        <f t="shared" si="4"/>
        <v>100</v>
      </c>
      <c r="B139" s="45"/>
      <c r="C139" s="50"/>
      <c r="D139" s="50"/>
      <c r="E139" s="50"/>
      <c r="F139" s="50"/>
      <c r="G139" s="50"/>
      <c r="H139" s="50"/>
      <c r="I139" s="50"/>
      <c r="J139" s="50"/>
      <c r="K139" s="54"/>
      <c r="L139" s="62"/>
      <c r="M139" s="69"/>
      <c r="N139" s="69"/>
      <c r="O139" s="69"/>
      <c r="P139" s="72"/>
      <c r="Q139" s="77"/>
      <c r="R139" s="77"/>
      <c r="S139" s="77"/>
      <c r="T139" s="77"/>
      <c r="U139" s="77"/>
      <c r="V139" s="61"/>
      <c r="W139" s="95"/>
      <c r="X139" s="98"/>
      <c r="Y139" s="99"/>
      <c r="Z139" s="79" t="str">
        <f>IFERROR(VLOOKUP(X139,'【参考】数式用'!$A$2:$B$46,2,FALSE),"")</f>
        <v/>
      </c>
      <c r="AA139" s="109"/>
      <c r="AB139" s="112"/>
      <c r="AC139" s="114">
        <f t="shared" si="3"/>
        <v>0</v>
      </c>
      <c r="AD139" s="119" t="str">
        <f>IF(B139="","",IF(COUNTIF(X139,"*独自*"),"数式を削除して手入力",IFERROR(INDEX('【参考】数式用'!$O$3:$Q$452,MATCH(Q139&amp;V139,'【参考】数式用'!$N$3:$N$452,0),MATCH(VLOOKUP(X139,'【参考】数式用'!$R$2:$S$46,2,FALSE),'【参考】数式用'!$O$2:$Q$2,0)),10)))</f>
        <v/>
      </c>
      <c r="AE139" s="122"/>
      <c r="AF139" s="128"/>
      <c r="AG139" s="139"/>
    </row>
    <row r="140" spans="1:33" ht="49.95" customHeight="1">
      <c r="A140" s="25">
        <f t="shared" si="4"/>
        <v>101</v>
      </c>
      <c r="B140" s="45"/>
      <c r="C140" s="50"/>
      <c r="D140" s="50"/>
      <c r="E140" s="50"/>
      <c r="F140" s="50"/>
      <c r="G140" s="50"/>
      <c r="H140" s="50"/>
      <c r="I140" s="50"/>
      <c r="J140" s="50"/>
      <c r="K140" s="54"/>
      <c r="L140" s="62"/>
      <c r="M140" s="69"/>
      <c r="N140" s="69"/>
      <c r="O140" s="69"/>
      <c r="P140" s="72"/>
      <c r="Q140" s="77"/>
      <c r="R140" s="77"/>
      <c r="S140" s="77"/>
      <c r="T140" s="77"/>
      <c r="U140" s="77"/>
      <c r="V140" s="61"/>
      <c r="W140" s="95"/>
      <c r="X140" s="98"/>
      <c r="Y140" s="99"/>
      <c r="Z140" s="79" t="str">
        <f>IFERROR(VLOOKUP(X140,'【参考】数式用'!$A$2:$B$46,2,FALSE),"")</f>
        <v/>
      </c>
      <c r="AA140" s="109"/>
      <c r="AB140" s="112"/>
      <c r="AC140" s="114">
        <f t="shared" si="3"/>
        <v>0</v>
      </c>
      <c r="AD140" s="119" t="str">
        <f>IF(B140="","",IF(COUNTIF(X140,"*独自*"),"数式を削除して手入力",IFERROR(INDEX('【参考】数式用'!$O$3:$Q$452,MATCH(Q140&amp;V140,'【参考】数式用'!$N$3:$N$452,0),MATCH(VLOOKUP(X140,'【参考】数式用'!$R$2:$S$46,2,FALSE),'【参考】数式用'!$O$2:$Q$2,0)),10)))</f>
        <v/>
      </c>
      <c r="AE140" s="122"/>
      <c r="AF140" s="128"/>
      <c r="AG140" s="139"/>
    </row>
    <row r="141" spans="1:33" ht="49.95" customHeight="1">
      <c r="A141" s="25">
        <f t="shared" si="4"/>
        <v>102</v>
      </c>
      <c r="B141" s="45"/>
      <c r="C141" s="50"/>
      <c r="D141" s="50"/>
      <c r="E141" s="50"/>
      <c r="F141" s="50"/>
      <c r="G141" s="50"/>
      <c r="H141" s="50"/>
      <c r="I141" s="50"/>
      <c r="J141" s="50"/>
      <c r="K141" s="54"/>
      <c r="L141" s="62"/>
      <c r="M141" s="69"/>
      <c r="N141" s="69"/>
      <c r="O141" s="69"/>
      <c r="P141" s="72"/>
      <c r="Q141" s="77"/>
      <c r="R141" s="77"/>
      <c r="S141" s="77"/>
      <c r="T141" s="77"/>
      <c r="U141" s="77"/>
      <c r="V141" s="61"/>
      <c r="W141" s="95"/>
      <c r="X141" s="98"/>
      <c r="Y141" s="99"/>
      <c r="Z141" s="79" t="str">
        <f>IFERROR(VLOOKUP(X141,'【参考】数式用'!$A$2:$B$46,2,FALSE),"")</f>
        <v/>
      </c>
      <c r="AA141" s="109"/>
      <c r="AB141" s="112"/>
      <c r="AC141" s="114">
        <f t="shared" si="3"/>
        <v>0</v>
      </c>
      <c r="AD141" s="119" t="str">
        <f>IF(B141="","",IF(COUNTIF(X141,"*独自*"),"数式を削除して手入力",IFERROR(INDEX('【参考】数式用'!$O$3:$Q$452,MATCH(Q141&amp;V141,'【参考】数式用'!$N$3:$N$452,0),MATCH(VLOOKUP(X141,'【参考】数式用'!$R$2:$S$46,2,FALSE),'【参考】数式用'!$O$2:$Q$2,0)),10)))</f>
        <v/>
      </c>
      <c r="AE141" s="122"/>
      <c r="AF141" s="128"/>
      <c r="AG141" s="139"/>
    </row>
    <row r="142" spans="1:33" ht="49.95" customHeight="1">
      <c r="A142" s="25">
        <f t="shared" si="4"/>
        <v>103</v>
      </c>
      <c r="B142" s="45"/>
      <c r="C142" s="50"/>
      <c r="D142" s="50"/>
      <c r="E142" s="50"/>
      <c r="F142" s="50"/>
      <c r="G142" s="50"/>
      <c r="H142" s="50"/>
      <c r="I142" s="50"/>
      <c r="J142" s="50"/>
      <c r="K142" s="54"/>
      <c r="L142" s="62"/>
      <c r="M142" s="69"/>
      <c r="N142" s="69"/>
      <c r="O142" s="69"/>
      <c r="P142" s="72"/>
      <c r="Q142" s="77"/>
      <c r="R142" s="77"/>
      <c r="S142" s="77"/>
      <c r="T142" s="77"/>
      <c r="U142" s="77"/>
      <c r="V142" s="61"/>
      <c r="W142" s="95"/>
      <c r="X142" s="98"/>
      <c r="Y142" s="99"/>
      <c r="Z142" s="79" t="str">
        <f>IFERROR(VLOOKUP(X142,'【参考】数式用'!$A$2:$B$46,2,FALSE),"")</f>
        <v/>
      </c>
      <c r="AA142" s="109"/>
      <c r="AB142" s="112"/>
      <c r="AC142" s="114">
        <f t="shared" si="3"/>
        <v>0</v>
      </c>
      <c r="AD142" s="119" t="str">
        <f>IF(B142="","",IF(COUNTIF(X142,"*独自*"),"数式を削除して手入力",IFERROR(INDEX('【参考】数式用'!$O$3:$Q$452,MATCH(Q142&amp;V142,'【参考】数式用'!$N$3:$N$452,0),MATCH(VLOOKUP(X142,'【参考】数式用'!$R$2:$S$46,2,FALSE),'【参考】数式用'!$O$2:$Q$2,0)),10)))</f>
        <v/>
      </c>
      <c r="AE142" s="122"/>
      <c r="AF142" s="128"/>
      <c r="AG142" s="139"/>
    </row>
    <row r="143" spans="1:33" ht="49.95" customHeight="1">
      <c r="A143" s="25">
        <f t="shared" si="4"/>
        <v>104</v>
      </c>
      <c r="B143" s="45"/>
      <c r="C143" s="50"/>
      <c r="D143" s="50"/>
      <c r="E143" s="50"/>
      <c r="F143" s="50"/>
      <c r="G143" s="50"/>
      <c r="H143" s="50"/>
      <c r="I143" s="50"/>
      <c r="J143" s="50"/>
      <c r="K143" s="54"/>
      <c r="L143" s="62"/>
      <c r="M143" s="69"/>
      <c r="N143" s="69"/>
      <c r="O143" s="69"/>
      <c r="P143" s="72"/>
      <c r="Q143" s="77"/>
      <c r="R143" s="77"/>
      <c r="S143" s="77"/>
      <c r="T143" s="77"/>
      <c r="U143" s="77"/>
      <c r="V143" s="61"/>
      <c r="W143" s="95"/>
      <c r="X143" s="98"/>
      <c r="Y143" s="99"/>
      <c r="Z143" s="79" t="str">
        <f>IFERROR(VLOOKUP(X143,'【参考】数式用'!$A$2:$B$46,2,FALSE),"")</f>
        <v/>
      </c>
      <c r="AA143" s="109"/>
      <c r="AB143" s="112"/>
      <c r="AC143" s="114">
        <f t="shared" si="3"/>
        <v>0</v>
      </c>
      <c r="AD143" s="119" t="str">
        <f>IF(B143="","",IF(COUNTIF(X143,"*独自*"),"数式を削除して手入力",IFERROR(INDEX('【参考】数式用'!$O$3:$Q$452,MATCH(Q143&amp;V143,'【参考】数式用'!$N$3:$N$452,0),MATCH(VLOOKUP(X143,'【参考】数式用'!$R$2:$S$46,2,FALSE),'【参考】数式用'!$O$2:$Q$2,0)),10)))</f>
        <v/>
      </c>
      <c r="AE143" s="122"/>
      <c r="AF143" s="128"/>
      <c r="AG143" s="139"/>
    </row>
    <row r="144" spans="1:33" ht="49.95" customHeight="1">
      <c r="A144" s="25">
        <f t="shared" si="4"/>
        <v>105</v>
      </c>
      <c r="B144" s="45"/>
      <c r="C144" s="50"/>
      <c r="D144" s="50"/>
      <c r="E144" s="50"/>
      <c r="F144" s="50"/>
      <c r="G144" s="50"/>
      <c r="H144" s="50"/>
      <c r="I144" s="50"/>
      <c r="J144" s="50"/>
      <c r="K144" s="54"/>
      <c r="L144" s="62"/>
      <c r="M144" s="69"/>
      <c r="N144" s="69"/>
      <c r="O144" s="69"/>
      <c r="P144" s="72"/>
      <c r="Q144" s="77"/>
      <c r="R144" s="77"/>
      <c r="S144" s="77"/>
      <c r="T144" s="77"/>
      <c r="U144" s="77"/>
      <c r="V144" s="61"/>
      <c r="W144" s="95"/>
      <c r="X144" s="98"/>
      <c r="Y144" s="99"/>
      <c r="Z144" s="79" t="str">
        <f>IFERROR(VLOOKUP(X144,'【参考】数式用'!$A$2:$B$46,2,FALSE),"")</f>
        <v/>
      </c>
      <c r="AA144" s="109"/>
      <c r="AB144" s="112"/>
      <c r="AC144" s="114">
        <f t="shared" si="3"/>
        <v>0</v>
      </c>
      <c r="AD144" s="119" t="str">
        <f>IF(B144="","",IF(COUNTIF(X144,"*独自*"),"数式を削除して手入力",IFERROR(INDEX('【参考】数式用'!$O$3:$Q$452,MATCH(Q144&amp;V144,'【参考】数式用'!$N$3:$N$452,0),MATCH(VLOOKUP(X144,'【参考】数式用'!$R$2:$S$46,2,FALSE),'【参考】数式用'!$O$2:$Q$2,0)),10)))</f>
        <v/>
      </c>
      <c r="AE144" s="122"/>
      <c r="AF144" s="128"/>
      <c r="AG144" s="139"/>
    </row>
    <row r="145" spans="1:33" ht="49.95" customHeight="1">
      <c r="A145" s="25">
        <f t="shared" si="4"/>
        <v>106</v>
      </c>
      <c r="B145" s="45"/>
      <c r="C145" s="50"/>
      <c r="D145" s="50"/>
      <c r="E145" s="50"/>
      <c r="F145" s="50"/>
      <c r="G145" s="50"/>
      <c r="H145" s="50"/>
      <c r="I145" s="50"/>
      <c r="J145" s="50"/>
      <c r="K145" s="54"/>
      <c r="L145" s="62"/>
      <c r="M145" s="69"/>
      <c r="N145" s="69"/>
      <c r="O145" s="69"/>
      <c r="P145" s="72"/>
      <c r="Q145" s="77"/>
      <c r="R145" s="77"/>
      <c r="S145" s="77"/>
      <c r="T145" s="77"/>
      <c r="U145" s="77"/>
      <c r="V145" s="61"/>
      <c r="W145" s="95"/>
      <c r="X145" s="98"/>
      <c r="Y145" s="99"/>
      <c r="Z145" s="79" t="str">
        <f>IFERROR(VLOOKUP(X145,'【参考】数式用'!$A$2:$B$46,2,FALSE),"")</f>
        <v/>
      </c>
      <c r="AA145" s="109"/>
      <c r="AB145" s="112"/>
      <c r="AC145" s="114">
        <f t="shared" si="3"/>
        <v>0</v>
      </c>
      <c r="AD145" s="119" t="str">
        <f>IF(B145="","",IF(COUNTIF(X145,"*独自*"),"数式を削除して手入力",IFERROR(INDEX('【参考】数式用'!$O$3:$Q$452,MATCH(Q145&amp;V145,'【参考】数式用'!$N$3:$N$452,0),MATCH(VLOOKUP(X145,'【参考】数式用'!$R$2:$S$46,2,FALSE),'【参考】数式用'!$O$2:$Q$2,0)),10)))</f>
        <v/>
      </c>
      <c r="AE145" s="122"/>
      <c r="AF145" s="128"/>
      <c r="AG145" s="139"/>
    </row>
    <row r="146" spans="1:33" ht="49.95" customHeight="1">
      <c r="A146" s="25">
        <f t="shared" si="4"/>
        <v>107</v>
      </c>
      <c r="B146" s="45"/>
      <c r="C146" s="50"/>
      <c r="D146" s="50"/>
      <c r="E146" s="50"/>
      <c r="F146" s="50"/>
      <c r="G146" s="50"/>
      <c r="H146" s="50"/>
      <c r="I146" s="50"/>
      <c r="J146" s="50"/>
      <c r="K146" s="54"/>
      <c r="L146" s="62"/>
      <c r="M146" s="69"/>
      <c r="N146" s="69"/>
      <c r="O146" s="69"/>
      <c r="P146" s="72"/>
      <c r="Q146" s="77"/>
      <c r="R146" s="77"/>
      <c r="S146" s="77"/>
      <c r="T146" s="77"/>
      <c r="U146" s="77"/>
      <c r="V146" s="61"/>
      <c r="W146" s="95"/>
      <c r="X146" s="98"/>
      <c r="Y146" s="99"/>
      <c r="Z146" s="79" t="str">
        <f>IFERROR(VLOOKUP(X146,'【参考】数式用'!$A$2:$B$46,2,FALSE),"")</f>
        <v/>
      </c>
      <c r="AA146" s="109"/>
      <c r="AB146" s="112"/>
      <c r="AC146" s="114">
        <f t="shared" si="3"/>
        <v>0</v>
      </c>
      <c r="AD146" s="119" t="str">
        <f>IF(B146="","",IF(COUNTIF(X146,"*独自*"),"数式を削除して手入力",IFERROR(INDEX('【参考】数式用'!$O$3:$Q$452,MATCH(Q146&amp;V146,'【参考】数式用'!$N$3:$N$452,0),MATCH(VLOOKUP(X146,'【参考】数式用'!$R$2:$S$46,2,FALSE),'【参考】数式用'!$O$2:$Q$2,0)),10)))</f>
        <v/>
      </c>
      <c r="AE146" s="122"/>
      <c r="AF146" s="128"/>
      <c r="AG146" s="139"/>
    </row>
    <row r="147" spans="1:33" ht="49.95" customHeight="1">
      <c r="A147" s="25">
        <f t="shared" si="4"/>
        <v>108</v>
      </c>
      <c r="B147" s="45"/>
      <c r="C147" s="50"/>
      <c r="D147" s="50"/>
      <c r="E147" s="50"/>
      <c r="F147" s="50"/>
      <c r="G147" s="50"/>
      <c r="H147" s="50"/>
      <c r="I147" s="50"/>
      <c r="J147" s="50"/>
      <c r="K147" s="54"/>
      <c r="L147" s="62"/>
      <c r="M147" s="69"/>
      <c r="N147" s="69"/>
      <c r="O147" s="69"/>
      <c r="P147" s="72"/>
      <c r="Q147" s="77"/>
      <c r="R147" s="77"/>
      <c r="S147" s="77"/>
      <c r="T147" s="77"/>
      <c r="U147" s="77"/>
      <c r="V147" s="61"/>
      <c r="W147" s="95"/>
      <c r="X147" s="98"/>
      <c r="Y147" s="99"/>
      <c r="Z147" s="79" t="str">
        <f>IFERROR(VLOOKUP(X147,'【参考】数式用'!$A$2:$B$46,2,FALSE),"")</f>
        <v/>
      </c>
      <c r="AA147" s="109"/>
      <c r="AB147" s="112"/>
      <c r="AC147" s="114">
        <f t="shared" si="3"/>
        <v>0</v>
      </c>
      <c r="AD147" s="119" t="str">
        <f>IF(B147="","",IF(COUNTIF(X147,"*独自*"),"数式を削除して手入力",IFERROR(INDEX('【参考】数式用'!$O$3:$Q$452,MATCH(Q147&amp;V147,'【参考】数式用'!$N$3:$N$452,0),MATCH(VLOOKUP(X147,'【参考】数式用'!$R$2:$S$46,2,FALSE),'【参考】数式用'!$O$2:$Q$2,0)),10)))</f>
        <v/>
      </c>
      <c r="AE147" s="122"/>
      <c r="AF147" s="128"/>
      <c r="AG147" s="139"/>
    </row>
    <row r="148" spans="1:33" ht="49.95" customHeight="1">
      <c r="A148" s="25">
        <f t="shared" si="4"/>
        <v>109</v>
      </c>
      <c r="B148" s="45"/>
      <c r="C148" s="50"/>
      <c r="D148" s="50"/>
      <c r="E148" s="50"/>
      <c r="F148" s="50"/>
      <c r="G148" s="50"/>
      <c r="H148" s="50"/>
      <c r="I148" s="50"/>
      <c r="J148" s="50"/>
      <c r="K148" s="54"/>
      <c r="L148" s="62"/>
      <c r="M148" s="69"/>
      <c r="N148" s="69"/>
      <c r="O148" s="69"/>
      <c r="P148" s="72"/>
      <c r="Q148" s="77"/>
      <c r="R148" s="77"/>
      <c r="S148" s="77"/>
      <c r="T148" s="77"/>
      <c r="U148" s="77"/>
      <c r="V148" s="61"/>
      <c r="W148" s="95"/>
      <c r="X148" s="98"/>
      <c r="Y148" s="99"/>
      <c r="Z148" s="79" t="str">
        <f>IFERROR(VLOOKUP(X148,'【参考】数式用'!$A$2:$B$46,2,FALSE),"")</f>
        <v/>
      </c>
      <c r="AA148" s="109"/>
      <c r="AB148" s="112"/>
      <c r="AC148" s="114">
        <f t="shared" si="3"/>
        <v>0</v>
      </c>
      <c r="AD148" s="119" t="str">
        <f>IF(B148="","",IF(COUNTIF(X148,"*独自*"),"数式を削除して手入力",IFERROR(INDEX('【参考】数式用'!$O$3:$Q$452,MATCH(Q148&amp;V148,'【参考】数式用'!$N$3:$N$452,0),MATCH(VLOOKUP(X148,'【参考】数式用'!$R$2:$S$46,2,FALSE),'【参考】数式用'!$O$2:$Q$2,0)),10)))</f>
        <v/>
      </c>
      <c r="AE148" s="122"/>
      <c r="AF148" s="128"/>
      <c r="AG148" s="139"/>
    </row>
    <row r="149" spans="1:33" ht="49.95" customHeight="1">
      <c r="A149" s="25">
        <f t="shared" si="4"/>
        <v>110</v>
      </c>
      <c r="B149" s="45"/>
      <c r="C149" s="50"/>
      <c r="D149" s="50"/>
      <c r="E149" s="50"/>
      <c r="F149" s="50"/>
      <c r="G149" s="50"/>
      <c r="H149" s="50"/>
      <c r="I149" s="50"/>
      <c r="J149" s="50"/>
      <c r="K149" s="54"/>
      <c r="L149" s="62"/>
      <c r="M149" s="69"/>
      <c r="N149" s="69"/>
      <c r="O149" s="69"/>
      <c r="P149" s="72"/>
      <c r="Q149" s="77"/>
      <c r="R149" s="77"/>
      <c r="S149" s="77"/>
      <c r="T149" s="77"/>
      <c r="U149" s="77"/>
      <c r="V149" s="61"/>
      <c r="W149" s="95"/>
      <c r="X149" s="98"/>
      <c r="Y149" s="99"/>
      <c r="Z149" s="79" t="str">
        <f>IFERROR(VLOOKUP(X149,'【参考】数式用'!$A$2:$B$46,2,FALSE),"")</f>
        <v/>
      </c>
      <c r="AA149" s="109"/>
      <c r="AB149" s="112"/>
      <c r="AC149" s="114">
        <f t="shared" si="3"/>
        <v>0</v>
      </c>
      <c r="AD149" s="119" t="str">
        <f>IF(B149="","",IF(COUNTIF(X149,"*独自*"),"数式を削除して手入力",IFERROR(INDEX('【参考】数式用'!$O$3:$Q$452,MATCH(Q149&amp;V149,'【参考】数式用'!$N$3:$N$452,0),MATCH(VLOOKUP(X149,'【参考】数式用'!$R$2:$S$46,2,FALSE),'【参考】数式用'!$O$2:$Q$2,0)),10)))</f>
        <v/>
      </c>
      <c r="AE149" s="122"/>
      <c r="AF149" s="128"/>
      <c r="AG149" s="139"/>
    </row>
    <row r="150" spans="1:33" ht="49.95" customHeight="1">
      <c r="A150" s="25">
        <f t="shared" si="4"/>
        <v>111</v>
      </c>
      <c r="B150" s="45"/>
      <c r="C150" s="50"/>
      <c r="D150" s="50"/>
      <c r="E150" s="50"/>
      <c r="F150" s="50"/>
      <c r="G150" s="50"/>
      <c r="H150" s="50"/>
      <c r="I150" s="50"/>
      <c r="J150" s="50"/>
      <c r="K150" s="54"/>
      <c r="L150" s="62"/>
      <c r="M150" s="69"/>
      <c r="N150" s="69"/>
      <c r="O150" s="69"/>
      <c r="P150" s="72"/>
      <c r="Q150" s="77"/>
      <c r="R150" s="77"/>
      <c r="S150" s="77"/>
      <c r="T150" s="77"/>
      <c r="U150" s="77"/>
      <c r="V150" s="61"/>
      <c r="W150" s="95"/>
      <c r="X150" s="98"/>
      <c r="Y150" s="99"/>
      <c r="Z150" s="79" t="str">
        <f>IFERROR(VLOOKUP(X150,'【参考】数式用'!$A$2:$B$46,2,FALSE),"")</f>
        <v/>
      </c>
      <c r="AA150" s="109"/>
      <c r="AB150" s="112"/>
      <c r="AC150" s="114">
        <f t="shared" si="3"/>
        <v>0</v>
      </c>
      <c r="AD150" s="119" t="str">
        <f>IF(B150="","",IF(COUNTIF(X150,"*独自*"),"数式を削除して手入力",IFERROR(INDEX('【参考】数式用'!$O$3:$Q$452,MATCH(Q150&amp;V150,'【参考】数式用'!$N$3:$N$452,0),MATCH(VLOOKUP(X150,'【参考】数式用'!$R$2:$S$46,2,FALSE),'【参考】数式用'!$O$2:$Q$2,0)),10)))</f>
        <v/>
      </c>
      <c r="AE150" s="122"/>
      <c r="AF150" s="128"/>
      <c r="AG150" s="139"/>
    </row>
    <row r="151" spans="1:33" ht="49.95" customHeight="1">
      <c r="A151" s="25">
        <f t="shared" si="4"/>
        <v>112</v>
      </c>
      <c r="B151" s="45"/>
      <c r="C151" s="50"/>
      <c r="D151" s="50"/>
      <c r="E151" s="50"/>
      <c r="F151" s="50"/>
      <c r="G151" s="50"/>
      <c r="H151" s="50"/>
      <c r="I151" s="50"/>
      <c r="J151" s="50"/>
      <c r="K151" s="54"/>
      <c r="L151" s="62"/>
      <c r="M151" s="69"/>
      <c r="N151" s="69"/>
      <c r="O151" s="69"/>
      <c r="P151" s="72"/>
      <c r="Q151" s="77"/>
      <c r="R151" s="77"/>
      <c r="S151" s="77"/>
      <c r="T151" s="77"/>
      <c r="U151" s="77"/>
      <c r="V151" s="61"/>
      <c r="W151" s="95"/>
      <c r="X151" s="98"/>
      <c r="Y151" s="99"/>
      <c r="Z151" s="79" t="str">
        <f>IFERROR(VLOOKUP(X151,'【参考】数式用'!$A$2:$B$46,2,FALSE),"")</f>
        <v/>
      </c>
      <c r="AA151" s="109"/>
      <c r="AB151" s="112"/>
      <c r="AC151" s="114">
        <f t="shared" si="3"/>
        <v>0</v>
      </c>
      <c r="AD151" s="119" t="str">
        <f>IF(B151="","",IF(COUNTIF(X151,"*独自*"),"数式を削除して手入力",IFERROR(INDEX('【参考】数式用'!$O$3:$Q$452,MATCH(Q151&amp;V151,'【参考】数式用'!$N$3:$N$452,0),MATCH(VLOOKUP(X151,'【参考】数式用'!$R$2:$S$46,2,FALSE),'【参考】数式用'!$O$2:$Q$2,0)),10)))</f>
        <v/>
      </c>
      <c r="AE151" s="122"/>
      <c r="AF151" s="128"/>
      <c r="AG151" s="139"/>
    </row>
    <row r="152" spans="1:33" ht="49.95" customHeight="1">
      <c r="A152" s="25">
        <f t="shared" si="4"/>
        <v>113</v>
      </c>
      <c r="B152" s="45"/>
      <c r="C152" s="50"/>
      <c r="D152" s="50"/>
      <c r="E152" s="50"/>
      <c r="F152" s="50"/>
      <c r="G152" s="50"/>
      <c r="H152" s="50"/>
      <c r="I152" s="50"/>
      <c r="J152" s="50"/>
      <c r="K152" s="54"/>
      <c r="L152" s="62"/>
      <c r="M152" s="69"/>
      <c r="N152" s="69"/>
      <c r="O152" s="69"/>
      <c r="P152" s="72"/>
      <c r="Q152" s="77"/>
      <c r="R152" s="77"/>
      <c r="S152" s="77"/>
      <c r="T152" s="77"/>
      <c r="U152" s="77"/>
      <c r="V152" s="61"/>
      <c r="W152" s="95"/>
      <c r="X152" s="98"/>
      <c r="Y152" s="99"/>
      <c r="Z152" s="79" t="str">
        <f>IFERROR(VLOOKUP(X152,'【参考】数式用'!$A$2:$B$46,2,FALSE),"")</f>
        <v/>
      </c>
      <c r="AA152" s="109"/>
      <c r="AB152" s="112"/>
      <c r="AC152" s="114">
        <f t="shared" si="3"/>
        <v>0</v>
      </c>
      <c r="AD152" s="119" t="str">
        <f>IF(B152="","",IF(COUNTIF(X152,"*独自*"),"数式を削除して手入力",IFERROR(INDEX('【参考】数式用'!$O$3:$Q$452,MATCH(Q152&amp;V152,'【参考】数式用'!$N$3:$N$452,0),MATCH(VLOOKUP(X152,'【参考】数式用'!$R$2:$S$46,2,FALSE),'【参考】数式用'!$O$2:$Q$2,0)),10)))</f>
        <v/>
      </c>
      <c r="AE152" s="122"/>
      <c r="AF152" s="128"/>
      <c r="AG152" s="139"/>
    </row>
    <row r="153" spans="1:33" ht="49.95" customHeight="1">
      <c r="A153" s="25">
        <f t="shared" si="4"/>
        <v>114</v>
      </c>
      <c r="B153" s="45"/>
      <c r="C153" s="50"/>
      <c r="D153" s="50"/>
      <c r="E153" s="50"/>
      <c r="F153" s="50"/>
      <c r="G153" s="50"/>
      <c r="H153" s="50"/>
      <c r="I153" s="50"/>
      <c r="J153" s="50"/>
      <c r="K153" s="54"/>
      <c r="L153" s="62"/>
      <c r="M153" s="69"/>
      <c r="N153" s="69"/>
      <c r="O153" s="69"/>
      <c r="P153" s="72"/>
      <c r="Q153" s="77"/>
      <c r="R153" s="77"/>
      <c r="S153" s="77"/>
      <c r="T153" s="77"/>
      <c r="U153" s="77"/>
      <c r="V153" s="61"/>
      <c r="W153" s="95"/>
      <c r="X153" s="98"/>
      <c r="Y153" s="99"/>
      <c r="Z153" s="79" t="str">
        <f>IFERROR(VLOOKUP(X153,'【参考】数式用'!$A$2:$B$46,2,FALSE),"")</f>
        <v/>
      </c>
      <c r="AA153" s="109"/>
      <c r="AB153" s="112"/>
      <c r="AC153" s="114">
        <f t="shared" si="3"/>
        <v>0</v>
      </c>
      <c r="AD153" s="119" t="str">
        <f>IF(B153="","",IF(COUNTIF(X153,"*独自*"),"数式を削除して手入力",IFERROR(INDEX('【参考】数式用'!$O$3:$Q$452,MATCH(Q153&amp;V153,'【参考】数式用'!$N$3:$N$452,0),MATCH(VLOOKUP(X153,'【参考】数式用'!$R$2:$S$46,2,FALSE),'【参考】数式用'!$O$2:$Q$2,0)),10)))</f>
        <v/>
      </c>
      <c r="AE153" s="122"/>
      <c r="AF153" s="128"/>
      <c r="AG153" s="139"/>
    </row>
    <row r="154" spans="1:33" ht="49.95" customHeight="1">
      <c r="A154" s="25">
        <f t="shared" si="4"/>
        <v>115</v>
      </c>
      <c r="B154" s="45"/>
      <c r="C154" s="50"/>
      <c r="D154" s="50"/>
      <c r="E154" s="50"/>
      <c r="F154" s="50"/>
      <c r="G154" s="50"/>
      <c r="H154" s="50"/>
      <c r="I154" s="50"/>
      <c r="J154" s="50"/>
      <c r="K154" s="54"/>
      <c r="L154" s="62"/>
      <c r="M154" s="69"/>
      <c r="N154" s="69"/>
      <c r="O154" s="69"/>
      <c r="P154" s="72"/>
      <c r="Q154" s="77"/>
      <c r="R154" s="77"/>
      <c r="S154" s="77"/>
      <c r="T154" s="77"/>
      <c r="U154" s="77"/>
      <c r="V154" s="61"/>
      <c r="W154" s="95"/>
      <c r="X154" s="98"/>
      <c r="Y154" s="99"/>
      <c r="Z154" s="79" t="str">
        <f>IFERROR(VLOOKUP(X154,'【参考】数式用'!$A$2:$B$46,2,FALSE),"")</f>
        <v/>
      </c>
      <c r="AA154" s="109"/>
      <c r="AB154" s="112"/>
      <c r="AC154" s="114">
        <f t="shared" si="3"/>
        <v>0</v>
      </c>
      <c r="AD154" s="119" t="str">
        <f>IF(B154="","",IF(COUNTIF(X154,"*独自*"),"数式を削除して手入力",IFERROR(INDEX('【参考】数式用'!$O$3:$Q$452,MATCH(Q154&amp;V154,'【参考】数式用'!$N$3:$N$452,0),MATCH(VLOOKUP(X154,'【参考】数式用'!$R$2:$S$46,2,FALSE),'【参考】数式用'!$O$2:$Q$2,0)),10)))</f>
        <v/>
      </c>
      <c r="AE154" s="122"/>
      <c r="AF154" s="128"/>
      <c r="AG154" s="139"/>
    </row>
    <row r="155" spans="1:33" ht="49.95" customHeight="1">
      <c r="A155" s="25">
        <f t="shared" si="4"/>
        <v>116</v>
      </c>
      <c r="B155" s="45"/>
      <c r="C155" s="50"/>
      <c r="D155" s="50"/>
      <c r="E155" s="50"/>
      <c r="F155" s="50"/>
      <c r="G155" s="50"/>
      <c r="H155" s="50"/>
      <c r="I155" s="50"/>
      <c r="J155" s="50"/>
      <c r="K155" s="54"/>
      <c r="L155" s="62"/>
      <c r="M155" s="69"/>
      <c r="N155" s="69"/>
      <c r="O155" s="69"/>
      <c r="P155" s="72"/>
      <c r="Q155" s="77"/>
      <c r="R155" s="77"/>
      <c r="S155" s="77"/>
      <c r="T155" s="77"/>
      <c r="U155" s="77"/>
      <c r="V155" s="61"/>
      <c r="W155" s="95"/>
      <c r="X155" s="98"/>
      <c r="Y155" s="99"/>
      <c r="Z155" s="79" t="str">
        <f>IFERROR(VLOOKUP(X155,'【参考】数式用'!$A$2:$B$46,2,FALSE),"")</f>
        <v/>
      </c>
      <c r="AA155" s="109"/>
      <c r="AB155" s="112"/>
      <c r="AC155" s="114">
        <f t="shared" si="3"/>
        <v>0</v>
      </c>
      <c r="AD155" s="119" t="str">
        <f>IF(B155="","",IF(COUNTIF(X155,"*独自*"),"数式を削除して手入力",IFERROR(INDEX('【参考】数式用'!$O$3:$Q$452,MATCH(Q155&amp;V155,'【参考】数式用'!$N$3:$N$452,0),MATCH(VLOOKUP(X155,'【参考】数式用'!$R$2:$S$46,2,FALSE),'【参考】数式用'!$O$2:$Q$2,0)),10)))</f>
        <v/>
      </c>
      <c r="AE155" s="122"/>
      <c r="AF155" s="128"/>
      <c r="AG155" s="139"/>
    </row>
    <row r="156" spans="1:33" ht="49.95" customHeight="1">
      <c r="A156" s="25">
        <f t="shared" si="4"/>
        <v>117</v>
      </c>
      <c r="B156" s="45"/>
      <c r="C156" s="50"/>
      <c r="D156" s="50"/>
      <c r="E156" s="50"/>
      <c r="F156" s="50"/>
      <c r="G156" s="50"/>
      <c r="H156" s="50"/>
      <c r="I156" s="50"/>
      <c r="J156" s="50"/>
      <c r="K156" s="54"/>
      <c r="L156" s="62"/>
      <c r="M156" s="69"/>
      <c r="N156" s="69"/>
      <c r="O156" s="69"/>
      <c r="P156" s="72"/>
      <c r="Q156" s="77"/>
      <c r="R156" s="77"/>
      <c r="S156" s="77"/>
      <c r="T156" s="77"/>
      <c r="U156" s="77"/>
      <c r="V156" s="61"/>
      <c r="W156" s="95"/>
      <c r="X156" s="98"/>
      <c r="Y156" s="99"/>
      <c r="Z156" s="79" t="str">
        <f>IFERROR(VLOOKUP(X156,'【参考】数式用'!$A$2:$B$46,2,FALSE),"")</f>
        <v/>
      </c>
      <c r="AA156" s="109"/>
      <c r="AB156" s="112"/>
      <c r="AC156" s="114">
        <f t="shared" si="3"/>
        <v>0</v>
      </c>
      <c r="AD156" s="119" t="str">
        <f>IF(B156="","",IF(COUNTIF(X156,"*独自*"),"数式を削除して手入力",IFERROR(INDEX('【参考】数式用'!$O$3:$Q$452,MATCH(Q156&amp;V156,'【参考】数式用'!$N$3:$N$452,0),MATCH(VLOOKUP(X156,'【参考】数式用'!$R$2:$S$46,2,FALSE),'【参考】数式用'!$O$2:$Q$2,0)),10)))</f>
        <v/>
      </c>
      <c r="AE156" s="122"/>
      <c r="AF156" s="128"/>
      <c r="AG156" s="139"/>
    </row>
    <row r="157" spans="1:33" ht="49.95" customHeight="1">
      <c r="A157" s="25">
        <f t="shared" si="4"/>
        <v>118</v>
      </c>
      <c r="B157" s="45"/>
      <c r="C157" s="50"/>
      <c r="D157" s="50"/>
      <c r="E157" s="50"/>
      <c r="F157" s="50"/>
      <c r="G157" s="50"/>
      <c r="H157" s="50"/>
      <c r="I157" s="50"/>
      <c r="J157" s="50"/>
      <c r="K157" s="54"/>
      <c r="L157" s="62"/>
      <c r="M157" s="69"/>
      <c r="N157" s="69"/>
      <c r="O157" s="69"/>
      <c r="P157" s="72"/>
      <c r="Q157" s="77"/>
      <c r="R157" s="77"/>
      <c r="S157" s="77"/>
      <c r="T157" s="77"/>
      <c r="U157" s="77"/>
      <c r="V157" s="61"/>
      <c r="W157" s="95"/>
      <c r="X157" s="98"/>
      <c r="Y157" s="99"/>
      <c r="Z157" s="79" t="str">
        <f>IFERROR(VLOOKUP(X157,'【参考】数式用'!$A$2:$B$46,2,FALSE),"")</f>
        <v/>
      </c>
      <c r="AA157" s="109"/>
      <c r="AB157" s="112"/>
      <c r="AC157" s="114">
        <f t="shared" si="3"/>
        <v>0</v>
      </c>
      <c r="AD157" s="119" t="str">
        <f>IF(B157="","",IF(COUNTIF(X157,"*独自*"),"数式を削除して手入力",IFERROR(INDEX('【参考】数式用'!$O$3:$Q$452,MATCH(Q157&amp;V157,'【参考】数式用'!$N$3:$N$452,0),MATCH(VLOOKUP(X157,'【参考】数式用'!$R$2:$S$46,2,FALSE),'【参考】数式用'!$O$2:$Q$2,0)),10)))</f>
        <v/>
      </c>
      <c r="AE157" s="122"/>
      <c r="AF157" s="128"/>
      <c r="AG157" s="139"/>
    </row>
    <row r="158" spans="1:33" ht="49.95" customHeight="1">
      <c r="A158" s="25">
        <f t="shared" si="4"/>
        <v>119</v>
      </c>
      <c r="B158" s="45"/>
      <c r="C158" s="50"/>
      <c r="D158" s="50"/>
      <c r="E158" s="50"/>
      <c r="F158" s="50"/>
      <c r="G158" s="50"/>
      <c r="H158" s="50"/>
      <c r="I158" s="50"/>
      <c r="J158" s="50"/>
      <c r="K158" s="54"/>
      <c r="L158" s="62"/>
      <c r="M158" s="69"/>
      <c r="N158" s="69"/>
      <c r="O158" s="69"/>
      <c r="P158" s="72"/>
      <c r="Q158" s="77"/>
      <c r="R158" s="77"/>
      <c r="S158" s="77"/>
      <c r="T158" s="77"/>
      <c r="U158" s="77"/>
      <c r="V158" s="61"/>
      <c r="W158" s="95"/>
      <c r="X158" s="98"/>
      <c r="Y158" s="99"/>
      <c r="Z158" s="79" t="str">
        <f>IFERROR(VLOOKUP(X158,'【参考】数式用'!$A$2:$B$46,2,FALSE),"")</f>
        <v/>
      </c>
      <c r="AA158" s="109"/>
      <c r="AB158" s="112"/>
      <c r="AC158" s="114">
        <f t="shared" si="3"/>
        <v>0</v>
      </c>
      <c r="AD158" s="119" t="str">
        <f>IF(B158="","",IF(COUNTIF(X158,"*独自*"),"数式を削除して手入力",IFERROR(INDEX('【参考】数式用'!$O$3:$Q$452,MATCH(Q158&amp;V158,'【参考】数式用'!$N$3:$N$452,0),MATCH(VLOOKUP(X158,'【参考】数式用'!$R$2:$S$46,2,FALSE),'【参考】数式用'!$O$2:$Q$2,0)),10)))</f>
        <v/>
      </c>
      <c r="AE158" s="122"/>
      <c r="AF158" s="128"/>
      <c r="AG158" s="139"/>
    </row>
    <row r="159" spans="1:33" ht="49.95" customHeight="1">
      <c r="A159" s="25">
        <f t="shared" si="4"/>
        <v>120</v>
      </c>
      <c r="B159" s="45"/>
      <c r="C159" s="50"/>
      <c r="D159" s="50"/>
      <c r="E159" s="50"/>
      <c r="F159" s="50"/>
      <c r="G159" s="50"/>
      <c r="H159" s="50"/>
      <c r="I159" s="50"/>
      <c r="J159" s="50"/>
      <c r="K159" s="54"/>
      <c r="L159" s="62"/>
      <c r="M159" s="69"/>
      <c r="N159" s="69"/>
      <c r="O159" s="69"/>
      <c r="P159" s="72"/>
      <c r="Q159" s="77"/>
      <c r="R159" s="77"/>
      <c r="S159" s="77"/>
      <c r="T159" s="77"/>
      <c r="U159" s="77"/>
      <c r="V159" s="61"/>
      <c r="W159" s="95"/>
      <c r="X159" s="98"/>
      <c r="Y159" s="99"/>
      <c r="Z159" s="79" t="str">
        <f>IFERROR(VLOOKUP(X159,'【参考】数式用'!$A$2:$B$46,2,FALSE),"")</f>
        <v/>
      </c>
      <c r="AA159" s="109"/>
      <c r="AB159" s="112"/>
      <c r="AC159" s="114">
        <f t="shared" si="3"/>
        <v>0</v>
      </c>
      <c r="AD159" s="119" t="str">
        <f>IF(B159="","",IF(COUNTIF(X159,"*独自*"),"数式を削除して手入力",IFERROR(INDEX('【参考】数式用'!$O$3:$Q$452,MATCH(Q159&amp;V159,'【参考】数式用'!$N$3:$N$452,0),MATCH(VLOOKUP(X159,'【参考】数式用'!$R$2:$S$46,2,FALSE),'【参考】数式用'!$O$2:$Q$2,0)),10)))</f>
        <v/>
      </c>
      <c r="AE159" s="122"/>
      <c r="AF159" s="128"/>
      <c r="AG159" s="139"/>
    </row>
    <row r="160" spans="1:33" ht="49.95" customHeight="1">
      <c r="A160" s="25">
        <f t="shared" si="4"/>
        <v>121</v>
      </c>
      <c r="B160" s="45"/>
      <c r="C160" s="50"/>
      <c r="D160" s="50"/>
      <c r="E160" s="50"/>
      <c r="F160" s="50"/>
      <c r="G160" s="50"/>
      <c r="H160" s="50"/>
      <c r="I160" s="50"/>
      <c r="J160" s="50"/>
      <c r="K160" s="54"/>
      <c r="L160" s="62"/>
      <c r="M160" s="69"/>
      <c r="N160" s="69"/>
      <c r="O160" s="69"/>
      <c r="P160" s="72"/>
      <c r="Q160" s="77"/>
      <c r="R160" s="77"/>
      <c r="S160" s="77"/>
      <c r="T160" s="77"/>
      <c r="U160" s="77"/>
      <c r="V160" s="61"/>
      <c r="W160" s="95"/>
      <c r="X160" s="98"/>
      <c r="Y160" s="99"/>
      <c r="Z160" s="79" t="str">
        <f>IFERROR(VLOOKUP(X160,'【参考】数式用'!$A$2:$B$46,2,FALSE),"")</f>
        <v/>
      </c>
      <c r="AA160" s="109"/>
      <c r="AB160" s="112"/>
      <c r="AC160" s="114">
        <f t="shared" si="3"/>
        <v>0</v>
      </c>
      <c r="AD160" s="119" t="str">
        <f>IF(B160="","",IF(COUNTIF(X160,"*独自*"),"数式を削除して手入力",IFERROR(INDEX('【参考】数式用'!$O$3:$Q$452,MATCH(Q160&amp;V160,'【参考】数式用'!$N$3:$N$452,0),MATCH(VLOOKUP(X160,'【参考】数式用'!$R$2:$S$46,2,FALSE),'【参考】数式用'!$O$2:$Q$2,0)),10)))</f>
        <v/>
      </c>
      <c r="AE160" s="122"/>
      <c r="AF160" s="128"/>
      <c r="AG160" s="139"/>
    </row>
    <row r="161" spans="1:33" ht="49.95" customHeight="1">
      <c r="A161" s="25">
        <f t="shared" si="4"/>
        <v>122</v>
      </c>
      <c r="B161" s="45"/>
      <c r="C161" s="50"/>
      <c r="D161" s="50"/>
      <c r="E161" s="50"/>
      <c r="F161" s="50"/>
      <c r="G161" s="50"/>
      <c r="H161" s="50"/>
      <c r="I161" s="50"/>
      <c r="J161" s="50"/>
      <c r="K161" s="54"/>
      <c r="L161" s="62"/>
      <c r="M161" s="69"/>
      <c r="N161" s="69"/>
      <c r="O161" s="69"/>
      <c r="P161" s="72"/>
      <c r="Q161" s="77"/>
      <c r="R161" s="77"/>
      <c r="S161" s="77"/>
      <c r="T161" s="77"/>
      <c r="U161" s="77"/>
      <c r="V161" s="61"/>
      <c r="W161" s="95"/>
      <c r="X161" s="98"/>
      <c r="Y161" s="99"/>
      <c r="Z161" s="79" t="str">
        <f>IFERROR(VLOOKUP(X161,'【参考】数式用'!$A$2:$B$46,2,FALSE),"")</f>
        <v/>
      </c>
      <c r="AA161" s="109"/>
      <c r="AB161" s="112"/>
      <c r="AC161" s="114">
        <f t="shared" si="3"/>
        <v>0</v>
      </c>
      <c r="AD161" s="119" t="str">
        <f>IF(B161="","",IF(COUNTIF(X161,"*独自*"),"数式を削除して手入力",IFERROR(INDEX('【参考】数式用'!$O$3:$Q$452,MATCH(Q161&amp;V161,'【参考】数式用'!$N$3:$N$452,0),MATCH(VLOOKUP(X161,'【参考】数式用'!$R$2:$S$46,2,FALSE),'【参考】数式用'!$O$2:$Q$2,0)),10)))</f>
        <v/>
      </c>
      <c r="AE161" s="122"/>
      <c r="AF161" s="128"/>
      <c r="AG161" s="139"/>
    </row>
    <row r="162" spans="1:33" ht="49.95" customHeight="1">
      <c r="A162" s="25">
        <f t="shared" si="4"/>
        <v>123</v>
      </c>
      <c r="B162" s="45"/>
      <c r="C162" s="50"/>
      <c r="D162" s="50"/>
      <c r="E162" s="50"/>
      <c r="F162" s="50"/>
      <c r="G162" s="50"/>
      <c r="H162" s="50"/>
      <c r="I162" s="50"/>
      <c r="J162" s="50"/>
      <c r="K162" s="54"/>
      <c r="L162" s="62"/>
      <c r="M162" s="69"/>
      <c r="N162" s="69"/>
      <c r="O162" s="69"/>
      <c r="P162" s="72"/>
      <c r="Q162" s="77"/>
      <c r="R162" s="77"/>
      <c r="S162" s="77"/>
      <c r="T162" s="77"/>
      <c r="U162" s="77"/>
      <c r="V162" s="61"/>
      <c r="W162" s="95"/>
      <c r="X162" s="98"/>
      <c r="Y162" s="99"/>
      <c r="Z162" s="79" t="str">
        <f>IFERROR(VLOOKUP(X162,'【参考】数式用'!$A$2:$B$46,2,FALSE),"")</f>
        <v/>
      </c>
      <c r="AA162" s="109"/>
      <c r="AB162" s="112"/>
      <c r="AC162" s="114">
        <f t="shared" si="3"/>
        <v>0</v>
      </c>
      <c r="AD162" s="119" t="str">
        <f>IF(B162="","",IF(COUNTIF(X162,"*独自*"),"数式を削除して手入力",IFERROR(INDEX('【参考】数式用'!$O$3:$Q$452,MATCH(Q162&amp;V162,'【参考】数式用'!$N$3:$N$452,0),MATCH(VLOOKUP(X162,'【参考】数式用'!$R$2:$S$46,2,FALSE),'【参考】数式用'!$O$2:$Q$2,0)),10)))</f>
        <v/>
      </c>
      <c r="AE162" s="122"/>
      <c r="AF162" s="128"/>
      <c r="AG162" s="139"/>
    </row>
    <row r="163" spans="1:33" ht="49.95" customHeight="1">
      <c r="A163" s="25">
        <f t="shared" si="4"/>
        <v>124</v>
      </c>
      <c r="B163" s="45"/>
      <c r="C163" s="50"/>
      <c r="D163" s="50"/>
      <c r="E163" s="50"/>
      <c r="F163" s="50"/>
      <c r="G163" s="50"/>
      <c r="H163" s="50"/>
      <c r="I163" s="50"/>
      <c r="J163" s="50"/>
      <c r="K163" s="54"/>
      <c r="L163" s="62"/>
      <c r="M163" s="69"/>
      <c r="N163" s="69"/>
      <c r="O163" s="69"/>
      <c r="P163" s="72"/>
      <c r="Q163" s="77"/>
      <c r="R163" s="77"/>
      <c r="S163" s="77"/>
      <c r="T163" s="77"/>
      <c r="U163" s="77"/>
      <c r="V163" s="61"/>
      <c r="W163" s="95"/>
      <c r="X163" s="98"/>
      <c r="Y163" s="99"/>
      <c r="Z163" s="79" t="str">
        <f>IFERROR(VLOOKUP(X163,'【参考】数式用'!$A$2:$B$46,2,FALSE),"")</f>
        <v/>
      </c>
      <c r="AA163" s="109"/>
      <c r="AB163" s="112"/>
      <c r="AC163" s="114">
        <f t="shared" si="3"/>
        <v>0</v>
      </c>
      <c r="AD163" s="119" t="str">
        <f>IF(B163="","",IF(COUNTIF(X163,"*独自*"),"数式を削除して手入力",IFERROR(INDEX('【参考】数式用'!$O$3:$Q$452,MATCH(Q163&amp;V163,'【参考】数式用'!$N$3:$N$452,0),MATCH(VLOOKUP(X163,'【参考】数式用'!$R$2:$S$46,2,FALSE),'【参考】数式用'!$O$2:$Q$2,0)),10)))</f>
        <v/>
      </c>
      <c r="AE163" s="122"/>
      <c r="AF163" s="128"/>
      <c r="AG163" s="139"/>
    </row>
    <row r="164" spans="1:33" ht="49.95" customHeight="1">
      <c r="A164" s="25">
        <f t="shared" si="4"/>
        <v>125</v>
      </c>
      <c r="B164" s="45"/>
      <c r="C164" s="50"/>
      <c r="D164" s="50"/>
      <c r="E164" s="50"/>
      <c r="F164" s="50"/>
      <c r="G164" s="50"/>
      <c r="H164" s="50"/>
      <c r="I164" s="50"/>
      <c r="J164" s="50"/>
      <c r="K164" s="54"/>
      <c r="L164" s="62"/>
      <c r="M164" s="69"/>
      <c r="N164" s="69"/>
      <c r="O164" s="69"/>
      <c r="P164" s="72"/>
      <c r="Q164" s="77"/>
      <c r="R164" s="77"/>
      <c r="S164" s="77"/>
      <c r="T164" s="77"/>
      <c r="U164" s="77"/>
      <c r="V164" s="61"/>
      <c r="W164" s="95"/>
      <c r="X164" s="98"/>
      <c r="Y164" s="99"/>
      <c r="Z164" s="79" t="str">
        <f>IFERROR(VLOOKUP(X164,'【参考】数式用'!$A$2:$B$46,2,FALSE),"")</f>
        <v/>
      </c>
      <c r="AA164" s="109"/>
      <c r="AB164" s="112"/>
      <c r="AC164" s="114">
        <f t="shared" si="3"/>
        <v>0</v>
      </c>
      <c r="AD164" s="119" t="str">
        <f>IF(B164="","",IF(COUNTIF(X164,"*独自*"),"数式を削除して手入力",IFERROR(INDEX('【参考】数式用'!$O$3:$Q$452,MATCH(Q164&amp;V164,'【参考】数式用'!$N$3:$N$452,0),MATCH(VLOOKUP(X164,'【参考】数式用'!$R$2:$S$46,2,FALSE),'【参考】数式用'!$O$2:$Q$2,0)),10)))</f>
        <v/>
      </c>
      <c r="AE164" s="122"/>
      <c r="AF164" s="128"/>
      <c r="AG164" s="139"/>
    </row>
    <row r="165" spans="1:33" ht="49.95" customHeight="1">
      <c r="A165" s="25">
        <f t="shared" si="4"/>
        <v>126</v>
      </c>
      <c r="B165" s="45"/>
      <c r="C165" s="50"/>
      <c r="D165" s="50"/>
      <c r="E165" s="50"/>
      <c r="F165" s="50"/>
      <c r="G165" s="50"/>
      <c r="H165" s="50"/>
      <c r="I165" s="50"/>
      <c r="J165" s="50"/>
      <c r="K165" s="54"/>
      <c r="L165" s="62"/>
      <c r="M165" s="69"/>
      <c r="N165" s="69"/>
      <c r="O165" s="69"/>
      <c r="P165" s="72"/>
      <c r="Q165" s="77"/>
      <c r="R165" s="77"/>
      <c r="S165" s="77"/>
      <c r="T165" s="77"/>
      <c r="U165" s="77"/>
      <c r="V165" s="61"/>
      <c r="W165" s="95"/>
      <c r="X165" s="98"/>
      <c r="Y165" s="99"/>
      <c r="Z165" s="79" t="str">
        <f>IFERROR(VLOOKUP(X165,'【参考】数式用'!$A$2:$B$46,2,FALSE),"")</f>
        <v/>
      </c>
      <c r="AA165" s="109"/>
      <c r="AB165" s="112"/>
      <c r="AC165" s="114">
        <f t="shared" si="3"/>
        <v>0</v>
      </c>
      <c r="AD165" s="119" t="str">
        <f>IF(B165="","",IF(COUNTIF(X165,"*独自*"),"数式を削除して手入力",IFERROR(INDEX('【参考】数式用'!$O$3:$Q$452,MATCH(Q165&amp;V165,'【参考】数式用'!$N$3:$N$452,0),MATCH(VLOOKUP(X165,'【参考】数式用'!$R$2:$S$46,2,FALSE),'【参考】数式用'!$O$2:$Q$2,0)),10)))</f>
        <v/>
      </c>
      <c r="AE165" s="122"/>
      <c r="AF165" s="128"/>
      <c r="AG165" s="139"/>
    </row>
    <row r="166" spans="1:33" ht="49.95" customHeight="1">
      <c r="A166" s="25">
        <f t="shared" si="4"/>
        <v>127</v>
      </c>
      <c r="B166" s="45"/>
      <c r="C166" s="50"/>
      <c r="D166" s="50"/>
      <c r="E166" s="50"/>
      <c r="F166" s="50"/>
      <c r="G166" s="50"/>
      <c r="H166" s="50"/>
      <c r="I166" s="50"/>
      <c r="J166" s="50"/>
      <c r="K166" s="54"/>
      <c r="L166" s="62"/>
      <c r="M166" s="69"/>
      <c r="N166" s="69"/>
      <c r="O166" s="69"/>
      <c r="P166" s="72"/>
      <c r="Q166" s="77"/>
      <c r="R166" s="77"/>
      <c r="S166" s="77"/>
      <c r="T166" s="77"/>
      <c r="U166" s="77"/>
      <c r="V166" s="61"/>
      <c r="W166" s="95"/>
      <c r="X166" s="98"/>
      <c r="Y166" s="99"/>
      <c r="Z166" s="79" t="str">
        <f>IFERROR(VLOOKUP(X166,'【参考】数式用'!$A$2:$B$46,2,FALSE),"")</f>
        <v/>
      </c>
      <c r="AA166" s="109"/>
      <c r="AB166" s="112"/>
      <c r="AC166" s="114">
        <f t="shared" si="3"/>
        <v>0</v>
      </c>
      <c r="AD166" s="119" t="str">
        <f>IF(B166="","",IF(COUNTIF(X166,"*独自*"),"数式を削除して手入力",IFERROR(INDEX('【参考】数式用'!$O$3:$Q$452,MATCH(Q166&amp;V166,'【参考】数式用'!$N$3:$N$452,0),MATCH(VLOOKUP(X166,'【参考】数式用'!$R$2:$S$46,2,FALSE),'【参考】数式用'!$O$2:$Q$2,0)),10)))</f>
        <v/>
      </c>
      <c r="AE166" s="122"/>
      <c r="AF166" s="128"/>
      <c r="AG166" s="139"/>
    </row>
    <row r="167" spans="1:33" ht="49.95" customHeight="1">
      <c r="A167" s="25">
        <f t="shared" si="4"/>
        <v>128</v>
      </c>
      <c r="B167" s="45"/>
      <c r="C167" s="50"/>
      <c r="D167" s="50"/>
      <c r="E167" s="50"/>
      <c r="F167" s="50"/>
      <c r="G167" s="50"/>
      <c r="H167" s="50"/>
      <c r="I167" s="50"/>
      <c r="J167" s="50"/>
      <c r="K167" s="54"/>
      <c r="L167" s="62"/>
      <c r="M167" s="69"/>
      <c r="N167" s="69"/>
      <c r="O167" s="69"/>
      <c r="P167" s="72"/>
      <c r="Q167" s="77"/>
      <c r="R167" s="77"/>
      <c r="S167" s="77"/>
      <c r="T167" s="77"/>
      <c r="U167" s="77"/>
      <c r="V167" s="61"/>
      <c r="W167" s="95"/>
      <c r="X167" s="98"/>
      <c r="Y167" s="99"/>
      <c r="Z167" s="79" t="str">
        <f>IFERROR(VLOOKUP(X167,'【参考】数式用'!$A$2:$B$46,2,FALSE),"")</f>
        <v/>
      </c>
      <c r="AA167" s="109"/>
      <c r="AB167" s="112"/>
      <c r="AC167" s="114">
        <f t="shared" si="3"/>
        <v>0</v>
      </c>
      <c r="AD167" s="119" t="str">
        <f>IF(B167="","",IF(COUNTIF(X167,"*独自*"),"数式を削除して手入力",IFERROR(INDEX('【参考】数式用'!$O$3:$Q$452,MATCH(Q167&amp;V167,'【参考】数式用'!$N$3:$N$452,0),MATCH(VLOOKUP(X167,'【参考】数式用'!$R$2:$S$46,2,FALSE),'【参考】数式用'!$O$2:$Q$2,0)),10)))</f>
        <v/>
      </c>
      <c r="AE167" s="122"/>
      <c r="AF167" s="128"/>
      <c r="AG167" s="139"/>
    </row>
    <row r="168" spans="1:33" ht="49.95" customHeight="1">
      <c r="A168" s="25">
        <f t="shared" si="4"/>
        <v>129</v>
      </c>
      <c r="B168" s="45"/>
      <c r="C168" s="50"/>
      <c r="D168" s="50"/>
      <c r="E168" s="50"/>
      <c r="F168" s="50"/>
      <c r="G168" s="50"/>
      <c r="H168" s="50"/>
      <c r="I168" s="50"/>
      <c r="J168" s="50"/>
      <c r="K168" s="54"/>
      <c r="L168" s="62"/>
      <c r="M168" s="69"/>
      <c r="N168" s="69"/>
      <c r="O168" s="69"/>
      <c r="P168" s="72"/>
      <c r="Q168" s="77"/>
      <c r="R168" s="77"/>
      <c r="S168" s="77"/>
      <c r="T168" s="77"/>
      <c r="U168" s="77"/>
      <c r="V168" s="61"/>
      <c r="W168" s="95"/>
      <c r="X168" s="98"/>
      <c r="Y168" s="99"/>
      <c r="Z168" s="79" t="str">
        <f>IFERROR(VLOOKUP(X168,'【参考】数式用'!$A$2:$B$46,2,FALSE),"")</f>
        <v/>
      </c>
      <c r="AA168" s="109"/>
      <c r="AB168" s="112"/>
      <c r="AC168" s="114">
        <f t="shared" ref="AC168:AC231" si="5">AA168-AB168</f>
        <v>0</v>
      </c>
      <c r="AD168" s="119" t="str">
        <f>IF(B168="","",IF(COUNTIF(X168,"*独自*"),"数式を削除して手入力",IFERROR(INDEX('【参考】数式用'!$O$3:$Q$452,MATCH(Q168&amp;V168,'【参考】数式用'!$N$3:$N$452,0),MATCH(VLOOKUP(X168,'【参考】数式用'!$R$2:$S$46,2,FALSE),'【参考】数式用'!$O$2:$Q$2,0)),10)))</f>
        <v/>
      </c>
      <c r="AE168" s="122"/>
      <c r="AF168" s="128"/>
      <c r="AG168" s="139"/>
    </row>
    <row r="169" spans="1:33" ht="49.95" customHeight="1">
      <c r="A169" s="25">
        <f t="shared" ref="A169:A232" si="6">A168+1</f>
        <v>130</v>
      </c>
      <c r="B169" s="45"/>
      <c r="C169" s="50"/>
      <c r="D169" s="50"/>
      <c r="E169" s="50"/>
      <c r="F169" s="50"/>
      <c r="G169" s="50"/>
      <c r="H169" s="50"/>
      <c r="I169" s="50"/>
      <c r="J169" s="50"/>
      <c r="K169" s="54"/>
      <c r="L169" s="62"/>
      <c r="M169" s="69"/>
      <c r="N169" s="69"/>
      <c r="O169" s="69"/>
      <c r="P169" s="72"/>
      <c r="Q169" s="77"/>
      <c r="R169" s="77"/>
      <c r="S169" s="77"/>
      <c r="T169" s="77"/>
      <c r="U169" s="77"/>
      <c r="V169" s="61"/>
      <c r="W169" s="95"/>
      <c r="X169" s="98"/>
      <c r="Y169" s="99"/>
      <c r="Z169" s="79" t="str">
        <f>IFERROR(VLOOKUP(X169,'【参考】数式用'!$A$2:$B$46,2,FALSE),"")</f>
        <v/>
      </c>
      <c r="AA169" s="109"/>
      <c r="AB169" s="112"/>
      <c r="AC169" s="114">
        <f t="shared" si="5"/>
        <v>0</v>
      </c>
      <c r="AD169" s="119" t="str">
        <f>IF(B169="","",IF(COUNTIF(X169,"*独自*"),"数式を削除して手入力",IFERROR(INDEX('【参考】数式用'!$O$3:$Q$452,MATCH(Q169&amp;V169,'【参考】数式用'!$N$3:$N$452,0),MATCH(VLOOKUP(X169,'【参考】数式用'!$R$2:$S$46,2,FALSE),'【参考】数式用'!$O$2:$Q$2,0)),10)))</f>
        <v/>
      </c>
      <c r="AE169" s="122"/>
      <c r="AF169" s="128"/>
      <c r="AG169" s="139"/>
    </row>
    <row r="170" spans="1:33" ht="49.95" customHeight="1">
      <c r="A170" s="25">
        <f t="shared" si="6"/>
        <v>131</v>
      </c>
      <c r="B170" s="45"/>
      <c r="C170" s="50"/>
      <c r="D170" s="50"/>
      <c r="E170" s="50"/>
      <c r="F170" s="50"/>
      <c r="G170" s="50"/>
      <c r="H170" s="50"/>
      <c r="I170" s="50"/>
      <c r="J170" s="50"/>
      <c r="K170" s="54"/>
      <c r="L170" s="62"/>
      <c r="M170" s="69"/>
      <c r="N170" s="69"/>
      <c r="O170" s="69"/>
      <c r="P170" s="72"/>
      <c r="Q170" s="77"/>
      <c r="R170" s="77"/>
      <c r="S170" s="77"/>
      <c r="T170" s="77"/>
      <c r="U170" s="77"/>
      <c r="V170" s="61"/>
      <c r="W170" s="95"/>
      <c r="X170" s="98"/>
      <c r="Y170" s="99"/>
      <c r="Z170" s="79" t="str">
        <f>IFERROR(VLOOKUP(X170,'【参考】数式用'!$A$2:$B$46,2,FALSE),"")</f>
        <v/>
      </c>
      <c r="AA170" s="109"/>
      <c r="AB170" s="112"/>
      <c r="AC170" s="114">
        <f t="shared" si="5"/>
        <v>0</v>
      </c>
      <c r="AD170" s="119" t="str">
        <f>IF(B170="","",IF(COUNTIF(X170,"*独自*"),"数式を削除して手入力",IFERROR(INDEX('【参考】数式用'!$O$3:$Q$452,MATCH(Q170&amp;V170,'【参考】数式用'!$N$3:$N$452,0),MATCH(VLOOKUP(X170,'【参考】数式用'!$R$2:$S$46,2,FALSE),'【参考】数式用'!$O$2:$Q$2,0)),10)))</f>
        <v/>
      </c>
      <c r="AE170" s="122"/>
      <c r="AF170" s="128"/>
      <c r="AG170" s="139"/>
    </row>
    <row r="171" spans="1:33" ht="49.95" customHeight="1">
      <c r="A171" s="25">
        <f t="shared" si="6"/>
        <v>132</v>
      </c>
      <c r="B171" s="45"/>
      <c r="C171" s="50"/>
      <c r="D171" s="50"/>
      <c r="E171" s="50"/>
      <c r="F171" s="50"/>
      <c r="G171" s="50"/>
      <c r="H171" s="50"/>
      <c r="I171" s="50"/>
      <c r="J171" s="50"/>
      <c r="K171" s="54"/>
      <c r="L171" s="62"/>
      <c r="M171" s="69"/>
      <c r="N171" s="69"/>
      <c r="O171" s="69"/>
      <c r="P171" s="72"/>
      <c r="Q171" s="77"/>
      <c r="R171" s="77"/>
      <c r="S171" s="77"/>
      <c r="T171" s="77"/>
      <c r="U171" s="77"/>
      <c r="V171" s="61"/>
      <c r="W171" s="95"/>
      <c r="X171" s="98"/>
      <c r="Y171" s="99"/>
      <c r="Z171" s="79" t="str">
        <f>IFERROR(VLOOKUP(X171,'【参考】数式用'!$A$2:$B$46,2,FALSE),"")</f>
        <v/>
      </c>
      <c r="AA171" s="109"/>
      <c r="AB171" s="112"/>
      <c r="AC171" s="114">
        <f t="shared" si="5"/>
        <v>0</v>
      </c>
      <c r="AD171" s="119" t="str">
        <f>IF(B171="","",IF(COUNTIF(X171,"*独自*"),"数式を削除して手入力",IFERROR(INDEX('【参考】数式用'!$O$3:$Q$452,MATCH(Q171&amp;V171,'【参考】数式用'!$N$3:$N$452,0),MATCH(VLOOKUP(X171,'【参考】数式用'!$R$2:$S$46,2,FALSE),'【参考】数式用'!$O$2:$Q$2,0)),10)))</f>
        <v/>
      </c>
      <c r="AE171" s="122"/>
      <c r="AF171" s="128"/>
      <c r="AG171" s="139"/>
    </row>
    <row r="172" spans="1:33" ht="49.95" customHeight="1">
      <c r="A172" s="25">
        <f t="shared" si="6"/>
        <v>133</v>
      </c>
      <c r="B172" s="45"/>
      <c r="C172" s="50"/>
      <c r="D172" s="50"/>
      <c r="E172" s="50"/>
      <c r="F172" s="50"/>
      <c r="G172" s="50"/>
      <c r="H172" s="50"/>
      <c r="I172" s="50"/>
      <c r="J172" s="50"/>
      <c r="K172" s="54"/>
      <c r="L172" s="62"/>
      <c r="M172" s="69"/>
      <c r="N172" s="69"/>
      <c r="O172" s="69"/>
      <c r="P172" s="72"/>
      <c r="Q172" s="77"/>
      <c r="R172" s="77"/>
      <c r="S172" s="77"/>
      <c r="T172" s="77"/>
      <c r="U172" s="77"/>
      <c r="V172" s="61"/>
      <c r="W172" s="95"/>
      <c r="X172" s="98"/>
      <c r="Y172" s="99"/>
      <c r="Z172" s="79" t="str">
        <f>IFERROR(VLOOKUP(X172,'【参考】数式用'!$A$2:$B$46,2,FALSE),"")</f>
        <v/>
      </c>
      <c r="AA172" s="109"/>
      <c r="AB172" s="112"/>
      <c r="AC172" s="114">
        <f t="shared" si="5"/>
        <v>0</v>
      </c>
      <c r="AD172" s="119" t="str">
        <f>IF(B172="","",IF(COUNTIF(X172,"*独自*"),"数式を削除して手入力",IFERROR(INDEX('【参考】数式用'!$O$3:$Q$452,MATCH(Q172&amp;V172,'【参考】数式用'!$N$3:$N$452,0),MATCH(VLOOKUP(X172,'【参考】数式用'!$R$2:$S$46,2,FALSE),'【参考】数式用'!$O$2:$Q$2,0)),10)))</f>
        <v/>
      </c>
      <c r="AE172" s="122"/>
      <c r="AF172" s="128"/>
      <c r="AG172" s="139"/>
    </row>
    <row r="173" spans="1:33" ht="49.95" customHeight="1">
      <c r="A173" s="25">
        <f t="shared" si="6"/>
        <v>134</v>
      </c>
      <c r="B173" s="45"/>
      <c r="C173" s="50"/>
      <c r="D173" s="50"/>
      <c r="E173" s="50"/>
      <c r="F173" s="50"/>
      <c r="G173" s="50"/>
      <c r="H173" s="50"/>
      <c r="I173" s="50"/>
      <c r="J173" s="50"/>
      <c r="K173" s="54"/>
      <c r="L173" s="62"/>
      <c r="M173" s="69"/>
      <c r="N173" s="69"/>
      <c r="O173" s="69"/>
      <c r="P173" s="72"/>
      <c r="Q173" s="77"/>
      <c r="R173" s="77"/>
      <c r="S173" s="77"/>
      <c r="T173" s="77"/>
      <c r="U173" s="77"/>
      <c r="V173" s="61"/>
      <c r="W173" s="95"/>
      <c r="X173" s="98"/>
      <c r="Y173" s="99"/>
      <c r="Z173" s="79" t="str">
        <f>IFERROR(VLOOKUP(X173,'【参考】数式用'!$A$2:$B$46,2,FALSE),"")</f>
        <v/>
      </c>
      <c r="AA173" s="109"/>
      <c r="AB173" s="112"/>
      <c r="AC173" s="114">
        <f t="shared" si="5"/>
        <v>0</v>
      </c>
      <c r="AD173" s="119" t="str">
        <f>IF(B173="","",IF(COUNTIF(X173,"*独自*"),"数式を削除して手入力",IFERROR(INDEX('【参考】数式用'!$O$3:$Q$452,MATCH(Q173&amp;V173,'【参考】数式用'!$N$3:$N$452,0),MATCH(VLOOKUP(X173,'【参考】数式用'!$R$2:$S$46,2,FALSE),'【参考】数式用'!$O$2:$Q$2,0)),10)))</f>
        <v/>
      </c>
      <c r="AE173" s="122"/>
      <c r="AF173" s="128"/>
      <c r="AG173" s="139"/>
    </row>
    <row r="174" spans="1:33" ht="49.95" customHeight="1">
      <c r="A174" s="25">
        <f t="shared" si="6"/>
        <v>135</v>
      </c>
      <c r="B174" s="45"/>
      <c r="C174" s="50"/>
      <c r="D174" s="50"/>
      <c r="E174" s="50"/>
      <c r="F174" s="50"/>
      <c r="G174" s="50"/>
      <c r="H174" s="50"/>
      <c r="I174" s="50"/>
      <c r="J174" s="50"/>
      <c r="K174" s="54"/>
      <c r="L174" s="62"/>
      <c r="M174" s="69"/>
      <c r="N174" s="69"/>
      <c r="O174" s="69"/>
      <c r="P174" s="72"/>
      <c r="Q174" s="77"/>
      <c r="R174" s="77"/>
      <c r="S174" s="77"/>
      <c r="T174" s="77"/>
      <c r="U174" s="77"/>
      <c r="V174" s="61"/>
      <c r="W174" s="95"/>
      <c r="X174" s="98"/>
      <c r="Y174" s="99"/>
      <c r="Z174" s="79" t="str">
        <f>IFERROR(VLOOKUP(X174,'【参考】数式用'!$A$2:$B$46,2,FALSE),"")</f>
        <v/>
      </c>
      <c r="AA174" s="109"/>
      <c r="AB174" s="112"/>
      <c r="AC174" s="114">
        <f t="shared" si="5"/>
        <v>0</v>
      </c>
      <c r="AD174" s="119" t="str">
        <f>IF(B174="","",IF(COUNTIF(X174,"*独自*"),"数式を削除して手入力",IFERROR(INDEX('【参考】数式用'!$O$3:$Q$452,MATCH(Q174&amp;V174,'【参考】数式用'!$N$3:$N$452,0),MATCH(VLOOKUP(X174,'【参考】数式用'!$R$2:$S$46,2,FALSE),'【参考】数式用'!$O$2:$Q$2,0)),10)))</f>
        <v/>
      </c>
      <c r="AE174" s="122"/>
      <c r="AF174" s="128"/>
      <c r="AG174" s="139"/>
    </row>
    <row r="175" spans="1:33" ht="49.95" customHeight="1">
      <c r="A175" s="25">
        <f t="shared" si="6"/>
        <v>136</v>
      </c>
      <c r="B175" s="45"/>
      <c r="C175" s="50"/>
      <c r="D175" s="50"/>
      <c r="E175" s="50"/>
      <c r="F175" s="50"/>
      <c r="G175" s="50"/>
      <c r="H175" s="50"/>
      <c r="I175" s="50"/>
      <c r="J175" s="50"/>
      <c r="K175" s="54"/>
      <c r="L175" s="62"/>
      <c r="M175" s="69"/>
      <c r="N175" s="69"/>
      <c r="O175" s="69"/>
      <c r="P175" s="72"/>
      <c r="Q175" s="77"/>
      <c r="R175" s="77"/>
      <c r="S175" s="77"/>
      <c r="T175" s="77"/>
      <c r="U175" s="77"/>
      <c r="V175" s="61"/>
      <c r="W175" s="95"/>
      <c r="X175" s="98"/>
      <c r="Y175" s="99"/>
      <c r="Z175" s="79" t="str">
        <f>IFERROR(VLOOKUP(X175,'【参考】数式用'!$A$2:$B$46,2,FALSE),"")</f>
        <v/>
      </c>
      <c r="AA175" s="109"/>
      <c r="AB175" s="112"/>
      <c r="AC175" s="114">
        <f t="shared" si="5"/>
        <v>0</v>
      </c>
      <c r="AD175" s="119" t="str">
        <f>IF(B175="","",IF(COUNTIF(X175,"*独自*"),"数式を削除して手入力",IFERROR(INDEX('【参考】数式用'!$O$3:$Q$452,MATCH(Q175&amp;V175,'【参考】数式用'!$N$3:$N$452,0),MATCH(VLOOKUP(X175,'【参考】数式用'!$R$2:$S$46,2,FALSE),'【参考】数式用'!$O$2:$Q$2,0)),10)))</f>
        <v/>
      </c>
      <c r="AE175" s="122"/>
      <c r="AF175" s="128"/>
      <c r="AG175" s="139"/>
    </row>
    <row r="176" spans="1:33" ht="49.95" customHeight="1">
      <c r="A176" s="25">
        <f t="shared" si="6"/>
        <v>137</v>
      </c>
      <c r="B176" s="45"/>
      <c r="C176" s="50"/>
      <c r="D176" s="50"/>
      <c r="E176" s="50"/>
      <c r="F176" s="50"/>
      <c r="G176" s="50"/>
      <c r="H176" s="50"/>
      <c r="I176" s="50"/>
      <c r="J176" s="50"/>
      <c r="K176" s="54"/>
      <c r="L176" s="62"/>
      <c r="M176" s="69"/>
      <c r="N176" s="69"/>
      <c r="O176" s="69"/>
      <c r="P176" s="72"/>
      <c r="Q176" s="77"/>
      <c r="R176" s="77"/>
      <c r="S176" s="77"/>
      <c r="T176" s="77"/>
      <c r="U176" s="77"/>
      <c r="V176" s="61"/>
      <c r="W176" s="95"/>
      <c r="X176" s="98"/>
      <c r="Y176" s="99"/>
      <c r="Z176" s="79" t="str">
        <f>IFERROR(VLOOKUP(X176,'【参考】数式用'!$A$2:$B$46,2,FALSE),"")</f>
        <v/>
      </c>
      <c r="AA176" s="109"/>
      <c r="AB176" s="112"/>
      <c r="AC176" s="114">
        <f t="shared" si="5"/>
        <v>0</v>
      </c>
      <c r="AD176" s="119" t="str">
        <f>IF(B176="","",IF(COUNTIF(X176,"*独自*"),"数式を削除して手入力",IFERROR(INDEX('【参考】数式用'!$O$3:$Q$452,MATCH(Q176&amp;V176,'【参考】数式用'!$N$3:$N$452,0),MATCH(VLOOKUP(X176,'【参考】数式用'!$R$2:$S$46,2,FALSE),'【参考】数式用'!$O$2:$Q$2,0)),10)))</f>
        <v/>
      </c>
      <c r="AE176" s="122"/>
      <c r="AF176" s="128"/>
      <c r="AG176" s="139"/>
    </row>
    <row r="177" spans="1:33" ht="49.95" customHeight="1">
      <c r="A177" s="25">
        <f t="shared" si="6"/>
        <v>138</v>
      </c>
      <c r="B177" s="45"/>
      <c r="C177" s="50"/>
      <c r="D177" s="50"/>
      <c r="E177" s="50"/>
      <c r="F177" s="50"/>
      <c r="G177" s="50"/>
      <c r="H177" s="50"/>
      <c r="I177" s="50"/>
      <c r="J177" s="50"/>
      <c r="K177" s="54"/>
      <c r="L177" s="62"/>
      <c r="M177" s="69"/>
      <c r="N177" s="69"/>
      <c r="O177" s="69"/>
      <c r="P177" s="72"/>
      <c r="Q177" s="77"/>
      <c r="R177" s="77"/>
      <c r="S177" s="77"/>
      <c r="T177" s="77"/>
      <c r="U177" s="77"/>
      <c r="V177" s="61"/>
      <c r="W177" s="95"/>
      <c r="X177" s="98"/>
      <c r="Y177" s="99"/>
      <c r="Z177" s="79" t="str">
        <f>IFERROR(VLOOKUP(X177,'【参考】数式用'!$A$2:$B$46,2,FALSE),"")</f>
        <v/>
      </c>
      <c r="AA177" s="109"/>
      <c r="AB177" s="112"/>
      <c r="AC177" s="114">
        <f t="shared" si="5"/>
        <v>0</v>
      </c>
      <c r="AD177" s="119" t="str">
        <f>IF(B177="","",IF(COUNTIF(X177,"*独自*"),"数式を削除して手入力",IFERROR(INDEX('【参考】数式用'!$O$3:$Q$452,MATCH(Q177&amp;V177,'【参考】数式用'!$N$3:$N$452,0),MATCH(VLOOKUP(X177,'【参考】数式用'!$R$2:$S$46,2,FALSE),'【参考】数式用'!$O$2:$Q$2,0)),10)))</f>
        <v/>
      </c>
      <c r="AE177" s="122"/>
      <c r="AF177" s="128"/>
      <c r="AG177" s="139"/>
    </row>
    <row r="178" spans="1:33" ht="49.95" customHeight="1">
      <c r="A178" s="25">
        <f t="shared" si="6"/>
        <v>139</v>
      </c>
      <c r="B178" s="45"/>
      <c r="C178" s="50"/>
      <c r="D178" s="50"/>
      <c r="E178" s="50"/>
      <c r="F178" s="50"/>
      <c r="G178" s="50"/>
      <c r="H178" s="50"/>
      <c r="I178" s="50"/>
      <c r="J178" s="50"/>
      <c r="K178" s="54"/>
      <c r="L178" s="62"/>
      <c r="M178" s="69"/>
      <c r="N178" s="69"/>
      <c r="O178" s="69"/>
      <c r="P178" s="72"/>
      <c r="Q178" s="77"/>
      <c r="R178" s="77"/>
      <c r="S178" s="77"/>
      <c r="T178" s="77"/>
      <c r="U178" s="77"/>
      <c r="V178" s="61"/>
      <c r="W178" s="95"/>
      <c r="X178" s="98"/>
      <c r="Y178" s="99"/>
      <c r="Z178" s="79" t="str">
        <f>IFERROR(VLOOKUP(X178,'【参考】数式用'!$A$2:$B$46,2,FALSE),"")</f>
        <v/>
      </c>
      <c r="AA178" s="109"/>
      <c r="AB178" s="112"/>
      <c r="AC178" s="114">
        <f t="shared" si="5"/>
        <v>0</v>
      </c>
      <c r="AD178" s="119" t="str">
        <f>IF(B178="","",IF(COUNTIF(X178,"*独自*"),"数式を削除して手入力",IFERROR(INDEX('【参考】数式用'!$O$3:$Q$452,MATCH(Q178&amp;V178,'【参考】数式用'!$N$3:$N$452,0),MATCH(VLOOKUP(X178,'【参考】数式用'!$R$2:$S$46,2,FALSE),'【参考】数式用'!$O$2:$Q$2,0)),10)))</f>
        <v/>
      </c>
      <c r="AE178" s="122"/>
      <c r="AF178" s="128"/>
      <c r="AG178" s="139"/>
    </row>
    <row r="179" spans="1:33" ht="49.95" customHeight="1">
      <c r="A179" s="25">
        <f t="shared" si="6"/>
        <v>140</v>
      </c>
      <c r="B179" s="45"/>
      <c r="C179" s="50"/>
      <c r="D179" s="50"/>
      <c r="E179" s="50"/>
      <c r="F179" s="50"/>
      <c r="G179" s="50"/>
      <c r="H179" s="50"/>
      <c r="I179" s="50"/>
      <c r="J179" s="50"/>
      <c r="K179" s="54"/>
      <c r="L179" s="62"/>
      <c r="M179" s="69"/>
      <c r="N179" s="69"/>
      <c r="O179" s="69"/>
      <c r="P179" s="72"/>
      <c r="Q179" s="77"/>
      <c r="R179" s="77"/>
      <c r="S179" s="77"/>
      <c r="T179" s="77"/>
      <c r="U179" s="77"/>
      <c r="V179" s="61"/>
      <c r="W179" s="95"/>
      <c r="X179" s="98"/>
      <c r="Y179" s="99"/>
      <c r="Z179" s="79" t="str">
        <f>IFERROR(VLOOKUP(X179,'【参考】数式用'!$A$2:$B$46,2,FALSE),"")</f>
        <v/>
      </c>
      <c r="AA179" s="109"/>
      <c r="AB179" s="112"/>
      <c r="AC179" s="114">
        <f t="shared" si="5"/>
        <v>0</v>
      </c>
      <c r="AD179" s="119" t="str">
        <f>IF(B179="","",IF(COUNTIF(X179,"*独自*"),"数式を削除して手入力",IFERROR(INDEX('【参考】数式用'!$O$3:$Q$452,MATCH(Q179&amp;V179,'【参考】数式用'!$N$3:$N$452,0),MATCH(VLOOKUP(X179,'【参考】数式用'!$R$2:$S$46,2,FALSE),'【参考】数式用'!$O$2:$Q$2,0)),10)))</f>
        <v/>
      </c>
      <c r="AE179" s="122"/>
      <c r="AF179" s="128"/>
      <c r="AG179" s="139"/>
    </row>
    <row r="180" spans="1:33" ht="49.95" customHeight="1">
      <c r="A180" s="25">
        <f t="shared" si="6"/>
        <v>141</v>
      </c>
      <c r="B180" s="45"/>
      <c r="C180" s="50"/>
      <c r="D180" s="50"/>
      <c r="E180" s="50"/>
      <c r="F180" s="50"/>
      <c r="G180" s="50"/>
      <c r="H180" s="50"/>
      <c r="I180" s="50"/>
      <c r="J180" s="50"/>
      <c r="K180" s="54"/>
      <c r="L180" s="62"/>
      <c r="M180" s="69"/>
      <c r="N180" s="69"/>
      <c r="O180" s="69"/>
      <c r="P180" s="72"/>
      <c r="Q180" s="77"/>
      <c r="R180" s="77"/>
      <c r="S180" s="77"/>
      <c r="T180" s="77"/>
      <c r="U180" s="77"/>
      <c r="V180" s="61"/>
      <c r="W180" s="95"/>
      <c r="X180" s="98"/>
      <c r="Y180" s="99"/>
      <c r="Z180" s="79" t="str">
        <f>IFERROR(VLOOKUP(X180,'【参考】数式用'!$A$2:$B$46,2,FALSE),"")</f>
        <v/>
      </c>
      <c r="AA180" s="109"/>
      <c r="AB180" s="112"/>
      <c r="AC180" s="114">
        <f t="shared" si="5"/>
        <v>0</v>
      </c>
      <c r="AD180" s="119" t="str">
        <f>IF(B180="","",IF(COUNTIF(X180,"*独自*"),"数式を削除して手入力",IFERROR(INDEX('【参考】数式用'!$O$3:$Q$452,MATCH(Q180&amp;V180,'【参考】数式用'!$N$3:$N$452,0),MATCH(VLOOKUP(X180,'【参考】数式用'!$R$2:$S$46,2,FALSE),'【参考】数式用'!$O$2:$Q$2,0)),10)))</f>
        <v/>
      </c>
      <c r="AE180" s="122"/>
      <c r="AF180" s="128"/>
      <c r="AG180" s="139"/>
    </row>
    <row r="181" spans="1:33" ht="49.95" customHeight="1">
      <c r="A181" s="25">
        <f t="shared" si="6"/>
        <v>142</v>
      </c>
      <c r="B181" s="45"/>
      <c r="C181" s="50"/>
      <c r="D181" s="50"/>
      <c r="E181" s="50"/>
      <c r="F181" s="50"/>
      <c r="G181" s="50"/>
      <c r="H181" s="50"/>
      <c r="I181" s="50"/>
      <c r="J181" s="50"/>
      <c r="K181" s="54"/>
      <c r="L181" s="62"/>
      <c r="M181" s="69"/>
      <c r="N181" s="69"/>
      <c r="O181" s="69"/>
      <c r="P181" s="72"/>
      <c r="Q181" s="77"/>
      <c r="R181" s="77"/>
      <c r="S181" s="77"/>
      <c r="T181" s="77"/>
      <c r="U181" s="77"/>
      <c r="V181" s="61"/>
      <c r="W181" s="95"/>
      <c r="X181" s="98"/>
      <c r="Y181" s="99"/>
      <c r="Z181" s="79" t="str">
        <f>IFERROR(VLOOKUP(X181,'【参考】数式用'!$A$2:$B$46,2,FALSE),"")</f>
        <v/>
      </c>
      <c r="AA181" s="109"/>
      <c r="AB181" s="112"/>
      <c r="AC181" s="114">
        <f t="shared" si="5"/>
        <v>0</v>
      </c>
      <c r="AD181" s="119" t="str">
        <f>IF(B181="","",IF(COUNTIF(X181,"*独自*"),"数式を削除して手入力",IFERROR(INDEX('【参考】数式用'!$O$3:$Q$452,MATCH(Q181&amp;V181,'【参考】数式用'!$N$3:$N$452,0),MATCH(VLOOKUP(X181,'【参考】数式用'!$R$2:$S$46,2,FALSE),'【参考】数式用'!$O$2:$Q$2,0)),10)))</f>
        <v/>
      </c>
      <c r="AE181" s="122"/>
      <c r="AF181" s="128"/>
      <c r="AG181" s="139"/>
    </row>
    <row r="182" spans="1:33" ht="49.95" customHeight="1">
      <c r="A182" s="25">
        <f t="shared" si="6"/>
        <v>143</v>
      </c>
      <c r="B182" s="45"/>
      <c r="C182" s="50"/>
      <c r="D182" s="50"/>
      <c r="E182" s="50"/>
      <c r="F182" s="50"/>
      <c r="G182" s="50"/>
      <c r="H182" s="50"/>
      <c r="I182" s="50"/>
      <c r="J182" s="50"/>
      <c r="K182" s="54"/>
      <c r="L182" s="62"/>
      <c r="M182" s="69"/>
      <c r="N182" s="69"/>
      <c r="O182" s="69"/>
      <c r="P182" s="72"/>
      <c r="Q182" s="77"/>
      <c r="R182" s="77"/>
      <c r="S182" s="77"/>
      <c r="T182" s="77"/>
      <c r="U182" s="77"/>
      <c r="V182" s="61"/>
      <c r="W182" s="95"/>
      <c r="X182" s="98"/>
      <c r="Y182" s="99"/>
      <c r="Z182" s="79" t="str">
        <f>IFERROR(VLOOKUP(X182,'【参考】数式用'!$A$2:$B$46,2,FALSE),"")</f>
        <v/>
      </c>
      <c r="AA182" s="109"/>
      <c r="AB182" s="112"/>
      <c r="AC182" s="114">
        <f t="shared" si="5"/>
        <v>0</v>
      </c>
      <c r="AD182" s="119" t="str">
        <f>IF(B182="","",IF(COUNTIF(X182,"*独自*"),"数式を削除して手入力",IFERROR(INDEX('【参考】数式用'!$O$3:$Q$452,MATCH(Q182&amp;V182,'【参考】数式用'!$N$3:$N$452,0),MATCH(VLOOKUP(X182,'【参考】数式用'!$R$2:$S$46,2,FALSE),'【参考】数式用'!$O$2:$Q$2,0)),10)))</f>
        <v/>
      </c>
      <c r="AE182" s="122"/>
      <c r="AF182" s="128"/>
      <c r="AG182" s="139"/>
    </row>
    <row r="183" spans="1:33" ht="49.95" customHeight="1">
      <c r="A183" s="25">
        <f t="shared" si="6"/>
        <v>144</v>
      </c>
      <c r="B183" s="45"/>
      <c r="C183" s="50"/>
      <c r="D183" s="50"/>
      <c r="E183" s="50"/>
      <c r="F183" s="50"/>
      <c r="G183" s="50"/>
      <c r="H183" s="50"/>
      <c r="I183" s="50"/>
      <c r="J183" s="50"/>
      <c r="K183" s="54"/>
      <c r="L183" s="62"/>
      <c r="M183" s="69"/>
      <c r="N183" s="69"/>
      <c r="O183" s="69"/>
      <c r="P183" s="72"/>
      <c r="Q183" s="77"/>
      <c r="R183" s="77"/>
      <c r="S183" s="77"/>
      <c r="T183" s="77"/>
      <c r="U183" s="77"/>
      <c r="V183" s="61"/>
      <c r="W183" s="95"/>
      <c r="X183" s="98"/>
      <c r="Y183" s="99"/>
      <c r="Z183" s="79" t="str">
        <f>IFERROR(VLOOKUP(X183,'【参考】数式用'!$A$2:$B$46,2,FALSE),"")</f>
        <v/>
      </c>
      <c r="AA183" s="109"/>
      <c r="AB183" s="112"/>
      <c r="AC183" s="114">
        <f t="shared" si="5"/>
        <v>0</v>
      </c>
      <c r="AD183" s="119" t="str">
        <f>IF(B183="","",IF(COUNTIF(X183,"*独自*"),"数式を削除して手入力",IFERROR(INDEX('【参考】数式用'!$O$3:$Q$452,MATCH(Q183&amp;V183,'【参考】数式用'!$N$3:$N$452,0),MATCH(VLOOKUP(X183,'【参考】数式用'!$R$2:$S$46,2,FALSE),'【参考】数式用'!$O$2:$Q$2,0)),10)))</f>
        <v/>
      </c>
      <c r="AE183" s="122"/>
      <c r="AF183" s="128"/>
      <c r="AG183" s="139"/>
    </row>
    <row r="184" spans="1:33" ht="49.95" customHeight="1">
      <c r="A184" s="25">
        <f t="shared" si="6"/>
        <v>145</v>
      </c>
      <c r="B184" s="45"/>
      <c r="C184" s="50"/>
      <c r="D184" s="50"/>
      <c r="E184" s="50"/>
      <c r="F184" s="50"/>
      <c r="G184" s="50"/>
      <c r="H184" s="50"/>
      <c r="I184" s="50"/>
      <c r="J184" s="50"/>
      <c r="K184" s="54"/>
      <c r="L184" s="62"/>
      <c r="M184" s="69"/>
      <c r="N184" s="69"/>
      <c r="O184" s="69"/>
      <c r="P184" s="72"/>
      <c r="Q184" s="77"/>
      <c r="R184" s="77"/>
      <c r="S184" s="77"/>
      <c r="T184" s="77"/>
      <c r="U184" s="77"/>
      <c r="V184" s="61"/>
      <c r="W184" s="95"/>
      <c r="X184" s="98"/>
      <c r="Y184" s="99"/>
      <c r="Z184" s="79" t="str">
        <f>IFERROR(VLOOKUP(X184,'【参考】数式用'!$A$2:$B$46,2,FALSE),"")</f>
        <v/>
      </c>
      <c r="AA184" s="109"/>
      <c r="AB184" s="112"/>
      <c r="AC184" s="114">
        <f t="shared" si="5"/>
        <v>0</v>
      </c>
      <c r="AD184" s="119" t="str">
        <f>IF(B184="","",IF(COUNTIF(X184,"*独自*"),"数式を削除して手入力",IFERROR(INDEX('【参考】数式用'!$O$3:$Q$452,MATCH(Q184&amp;V184,'【参考】数式用'!$N$3:$N$452,0),MATCH(VLOOKUP(X184,'【参考】数式用'!$R$2:$S$46,2,FALSE),'【参考】数式用'!$O$2:$Q$2,0)),10)))</f>
        <v/>
      </c>
      <c r="AE184" s="122"/>
      <c r="AF184" s="128"/>
      <c r="AG184" s="139"/>
    </row>
    <row r="185" spans="1:33" ht="49.95" customHeight="1">
      <c r="A185" s="25">
        <f t="shared" si="6"/>
        <v>146</v>
      </c>
      <c r="B185" s="45"/>
      <c r="C185" s="50"/>
      <c r="D185" s="50"/>
      <c r="E185" s="50"/>
      <c r="F185" s="50"/>
      <c r="G185" s="50"/>
      <c r="H185" s="50"/>
      <c r="I185" s="50"/>
      <c r="J185" s="50"/>
      <c r="K185" s="54"/>
      <c r="L185" s="62"/>
      <c r="M185" s="69"/>
      <c r="N185" s="69"/>
      <c r="O185" s="69"/>
      <c r="P185" s="72"/>
      <c r="Q185" s="77"/>
      <c r="R185" s="77"/>
      <c r="S185" s="77"/>
      <c r="T185" s="77"/>
      <c r="U185" s="77"/>
      <c r="V185" s="61"/>
      <c r="W185" s="95"/>
      <c r="X185" s="98"/>
      <c r="Y185" s="99"/>
      <c r="Z185" s="79" t="str">
        <f>IFERROR(VLOOKUP(X185,'【参考】数式用'!$A$2:$B$46,2,FALSE),"")</f>
        <v/>
      </c>
      <c r="AA185" s="109"/>
      <c r="AB185" s="112"/>
      <c r="AC185" s="114">
        <f t="shared" si="5"/>
        <v>0</v>
      </c>
      <c r="AD185" s="119" t="str">
        <f>IF(B185="","",IF(COUNTIF(X185,"*独自*"),"数式を削除して手入力",IFERROR(INDEX('【参考】数式用'!$O$3:$Q$452,MATCH(Q185&amp;V185,'【参考】数式用'!$N$3:$N$452,0),MATCH(VLOOKUP(X185,'【参考】数式用'!$R$2:$S$46,2,FALSE),'【参考】数式用'!$O$2:$Q$2,0)),10)))</f>
        <v/>
      </c>
      <c r="AE185" s="122"/>
      <c r="AF185" s="128"/>
      <c r="AG185" s="139"/>
    </row>
    <row r="186" spans="1:33" ht="49.95" customHeight="1">
      <c r="A186" s="25">
        <f t="shared" si="6"/>
        <v>147</v>
      </c>
      <c r="B186" s="45"/>
      <c r="C186" s="50"/>
      <c r="D186" s="50"/>
      <c r="E186" s="50"/>
      <c r="F186" s="50"/>
      <c r="G186" s="50"/>
      <c r="H186" s="50"/>
      <c r="I186" s="50"/>
      <c r="J186" s="50"/>
      <c r="K186" s="54"/>
      <c r="L186" s="62"/>
      <c r="M186" s="69"/>
      <c r="N186" s="69"/>
      <c r="O186" s="69"/>
      <c r="P186" s="72"/>
      <c r="Q186" s="77"/>
      <c r="R186" s="77"/>
      <c r="S186" s="77"/>
      <c r="T186" s="77"/>
      <c r="U186" s="77"/>
      <c r="V186" s="61"/>
      <c r="W186" s="95"/>
      <c r="X186" s="98"/>
      <c r="Y186" s="99"/>
      <c r="Z186" s="79" t="str">
        <f>IFERROR(VLOOKUP(X186,'【参考】数式用'!$A$2:$B$46,2,FALSE),"")</f>
        <v/>
      </c>
      <c r="AA186" s="109"/>
      <c r="AB186" s="112"/>
      <c r="AC186" s="114">
        <f t="shared" si="5"/>
        <v>0</v>
      </c>
      <c r="AD186" s="119" t="str">
        <f>IF(B186="","",IF(COUNTIF(X186,"*独自*"),"数式を削除して手入力",IFERROR(INDEX('【参考】数式用'!$O$3:$Q$452,MATCH(Q186&amp;V186,'【参考】数式用'!$N$3:$N$452,0),MATCH(VLOOKUP(X186,'【参考】数式用'!$R$2:$S$46,2,FALSE),'【参考】数式用'!$O$2:$Q$2,0)),10)))</f>
        <v/>
      </c>
      <c r="AE186" s="122"/>
      <c r="AF186" s="128"/>
      <c r="AG186" s="139"/>
    </row>
    <row r="187" spans="1:33" ht="49.95" customHeight="1">
      <c r="A187" s="25">
        <f t="shared" si="6"/>
        <v>148</v>
      </c>
      <c r="B187" s="45"/>
      <c r="C187" s="50"/>
      <c r="D187" s="50"/>
      <c r="E187" s="50"/>
      <c r="F187" s="50"/>
      <c r="G187" s="50"/>
      <c r="H187" s="50"/>
      <c r="I187" s="50"/>
      <c r="J187" s="50"/>
      <c r="K187" s="54"/>
      <c r="L187" s="62"/>
      <c r="M187" s="69"/>
      <c r="N187" s="69"/>
      <c r="O187" s="69"/>
      <c r="P187" s="72"/>
      <c r="Q187" s="77"/>
      <c r="R187" s="77"/>
      <c r="S187" s="77"/>
      <c r="T187" s="77"/>
      <c r="U187" s="77"/>
      <c r="V187" s="61"/>
      <c r="W187" s="95"/>
      <c r="X187" s="98"/>
      <c r="Y187" s="99"/>
      <c r="Z187" s="79" t="str">
        <f>IFERROR(VLOOKUP(X187,'【参考】数式用'!$A$2:$B$46,2,FALSE),"")</f>
        <v/>
      </c>
      <c r="AA187" s="109"/>
      <c r="AB187" s="112"/>
      <c r="AC187" s="114">
        <f t="shared" si="5"/>
        <v>0</v>
      </c>
      <c r="AD187" s="119" t="str">
        <f>IF(B187="","",IF(COUNTIF(X187,"*独自*"),"数式を削除して手入力",IFERROR(INDEX('【参考】数式用'!$O$3:$Q$452,MATCH(Q187&amp;V187,'【参考】数式用'!$N$3:$N$452,0),MATCH(VLOOKUP(X187,'【参考】数式用'!$R$2:$S$46,2,FALSE),'【参考】数式用'!$O$2:$Q$2,0)),10)))</f>
        <v/>
      </c>
      <c r="AE187" s="122"/>
      <c r="AF187" s="128"/>
      <c r="AG187" s="139"/>
    </row>
    <row r="188" spans="1:33" ht="49.95" customHeight="1">
      <c r="A188" s="25">
        <f t="shared" si="6"/>
        <v>149</v>
      </c>
      <c r="B188" s="45"/>
      <c r="C188" s="50"/>
      <c r="D188" s="50"/>
      <c r="E188" s="50"/>
      <c r="F188" s="50"/>
      <c r="G188" s="50"/>
      <c r="H188" s="50"/>
      <c r="I188" s="50"/>
      <c r="J188" s="50"/>
      <c r="K188" s="54"/>
      <c r="L188" s="62"/>
      <c r="M188" s="69"/>
      <c r="N188" s="69"/>
      <c r="O188" s="69"/>
      <c r="P188" s="72"/>
      <c r="Q188" s="77"/>
      <c r="R188" s="77"/>
      <c r="S188" s="77"/>
      <c r="T188" s="77"/>
      <c r="U188" s="77"/>
      <c r="V188" s="61"/>
      <c r="W188" s="95"/>
      <c r="X188" s="98"/>
      <c r="Y188" s="99"/>
      <c r="Z188" s="79" t="str">
        <f>IFERROR(VLOOKUP(X188,'【参考】数式用'!$A$2:$B$46,2,FALSE),"")</f>
        <v/>
      </c>
      <c r="AA188" s="109"/>
      <c r="AB188" s="112"/>
      <c r="AC188" s="114">
        <f t="shared" si="5"/>
        <v>0</v>
      </c>
      <c r="AD188" s="119" t="str">
        <f>IF(B188="","",IF(COUNTIF(X188,"*独自*"),"数式を削除して手入力",IFERROR(INDEX('【参考】数式用'!$O$3:$Q$452,MATCH(Q188&amp;V188,'【参考】数式用'!$N$3:$N$452,0),MATCH(VLOOKUP(X188,'【参考】数式用'!$R$2:$S$46,2,FALSE),'【参考】数式用'!$O$2:$Q$2,0)),10)))</f>
        <v/>
      </c>
      <c r="AE188" s="122"/>
      <c r="AF188" s="128"/>
      <c r="AG188" s="139"/>
    </row>
    <row r="189" spans="1:33" ht="49.95" customHeight="1">
      <c r="A189" s="25">
        <f t="shared" si="6"/>
        <v>150</v>
      </c>
      <c r="B189" s="45"/>
      <c r="C189" s="50"/>
      <c r="D189" s="50"/>
      <c r="E189" s="50"/>
      <c r="F189" s="50"/>
      <c r="G189" s="50"/>
      <c r="H189" s="50"/>
      <c r="I189" s="50"/>
      <c r="J189" s="50"/>
      <c r="K189" s="54"/>
      <c r="L189" s="62"/>
      <c r="M189" s="69"/>
      <c r="N189" s="69"/>
      <c r="O189" s="69"/>
      <c r="P189" s="72"/>
      <c r="Q189" s="77"/>
      <c r="R189" s="77"/>
      <c r="S189" s="77"/>
      <c r="T189" s="77"/>
      <c r="U189" s="77"/>
      <c r="V189" s="61"/>
      <c r="W189" s="95"/>
      <c r="X189" s="98"/>
      <c r="Y189" s="99"/>
      <c r="Z189" s="79" t="str">
        <f>IFERROR(VLOOKUP(X189,'【参考】数式用'!$A$2:$B$46,2,FALSE),"")</f>
        <v/>
      </c>
      <c r="AA189" s="109"/>
      <c r="AB189" s="112"/>
      <c r="AC189" s="114">
        <f t="shared" si="5"/>
        <v>0</v>
      </c>
      <c r="AD189" s="119" t="str">
        <f>IF(B189="","",IF(COUNTIF(X189,"*独自*"),"数式を削除して手入力",IFERROR(INDEX('【参考】数式用'!$O$3:$Q$452,MATCH(Q189&amp;V189,'【参考】数式用'!$N$3:$N$452,0),MATCH(VLOOKUP(X189,'【参考】数式用'!$R$2:$S$46,2,FALSE),'【参考】数式用'!$O$2:$Q$2,0)),10)))</f>
        <v/>
      </c>
      <c r="AE189" s="122"/>
      <c r="AF189" s="128"/>
      <c r="AG189" s="139"/>
    </row>
    <row r="190" spans="1:33" ht="49.95" customHeight="1">
      <c r="A190" s="25">
        <f t="shared" si="6"/>
        <v>151</v>
      </c>
      <c r="B190" s="45"/>
      <c r="C190" s="50"/>
      <c r="D190" s="50"/>
      <c r="E190" s="50"/>
      <c r="F190" s="50"/>
      <c r="G190" s="50"/>
      <c r="H190" s="50"/>
      <c r="I190" s="50"/>
      <c r="J190" s="50"/>
      <c r="K190" s="54"/>
      <c r="L190" s="62"/>
      <c r="M190" s="69"/>
      <c r="N190" s="69"/>
      <c r="O190" s="69"/>
      <c r="P190" s="72"/>
      <c r="Q190" s="77"/>
      <c r="R190" s="77"/>
      <c r="S190" s="77"/>
      <c r="T190" s="77"/>
      <c r="U190" s="77"/>
      <c r="V190" s="61"/>
      <c r="W190" s="95"/>
      <c r="X190" s="98"/>
      <c r="Y190" s="99"/>
      <c r="Z190" s="79" t="str">
        <f>IFERROR(VLOOKUP(X190,'【参考】数式用'!$A$2:$B$46,2,FALSE),"")</f>
        <v/>
      </c>
      <c r="AA190" s="109"/>
      <c r="AB190" s="112"/>
      <c r="AC190" s="114">
        <f t="shared" si="5"/>
        <v>0</v>
      </c>
      <c r="AD190" s="119" t="str">
        <f>IF(B190="","",IF(COUNTIF(X190,"*独自*"),"数式を削除して手入力",IFERROR(INDEX('【参考】数式用'!$O$3:$Q$452,MATCH(Q190&amp;V190,'【参考】数式用'!$N$3:$N$452,0),MATCH(VLOOKUP(X190,'【参考】数式用'!$R$2:$S$46,2,FALSE),'【参考】数式用'!$O$2:$Q$2,0)),10)))</f>
        <v/>
      </c>
      <c r="AE190" s="122"/>
      <c r="AF190" s="128"/>
      <c r="AG190" s="139"/>
    </row>
    <row r="191" spans="1:33" ht="49.95" customHeight="1">
      <c r="A191" s="25">
        <f t="shared" si="6"/>
        <v>152</v>
      </c>
      <c r="B191" s="45"/>
      <c r="C191" s="50"/>
      <c r="D191" s="50"/>
      <c r="E191" s="50"/>
      <c r="F191" s="50"/>
      <c r="G191" s="50"/>
      <c r="H191" s="50"/>
      <c r="I191" s="50"/>
      <c r="J191" s="50"/>
      <c r="K191" s="54"/>
      <c r="L191" s="62"/>
      <c r="M191" s="69"/>
      <c r="N191" s="69"/>
      <c r="O191" s="69"/>
      <c r="P191" s="72"/>
      <c r="Q191" s="77"/>
      <c r="R191" s="77"/>
      <c r="S191" s="77"/>
      <c r="T191" s="77"/>
      <c r="U191" s="77"/>
      <c r="V191" s="61"/>
      <c r="W191" s="95"/>
      <c r="X191" s="98"/>
      <c r="Y191" s="99"/>
      <c r="Z191" s="79" t="str">
        <f>IFERROR(VLOOKUP(X191,'【参考】数式用'!$A$2:$B$46,2,FALSE),"")</f>
        <v/>
      </c>
      <c r="AA191" s="109"/>
      <c r="AB191" s="112"/>
      <c r="AC191" s="114">
        <f t="shared" si="5"/>
        <v>0</v>
      </c>
      <c r="AD191" s="119" t="str">
        <f>IF(B191="","",IF(COUNTIF(X191,"*独自*"),"数式を削除して手入力",IFERROR(INDEX('【参考】数式用'!$O$3:$Q$452,MATCH(Q191&amp;V191,'【参考】数式用'!$N$3:$N$452,0),MATCH(VLOOKUP(X191,'【参考】数式用'!$R$2:$S$46,2,FALSE),'【参考】数式用'!$O$2:$Q$2,0)),10)))</f>
        <v/>
      </c>
      <c r="AE191" s="122"/>
      <c r="AF191" s="128"/>
      <c r="AG191" s="139"/>
    </row>
    <row r="192" spans="1:33" ht="49.95" customHeight="1">
      <c r="A192" s="25">
        <f t="shared" si="6"/>
        <v>153</v>
      </c>
      <c r="B192" s="45"/>
      <c r="C192" s="50"/>
      <c r="D192" s="50"/>
      <c r="E192" s="50"/>
      <c r="F192" s="50"/>
      <c r="G192" s="50"/>
      <c r="H192" s="50"/>
      <c r="I192" s="50"/>
      <c r="J192" s="50"/>
      <c r="K192" s="54"/>
      <c r="L192" s="62"/>
      <c r="M192" s="69"/>
      <c r="N192" s="69"/>
      <c r="O192" s="69"/>
      <c r="P192" s="72"/>
      <c r="Q192" s="77"/>
      <c r="R192" s="77"/>
      <c r="S192" s="77"/>
      <c r="T192" s="77"/>
      <c r="U192" s="77"/>
      <c r="V192" s="61"/>
      <c r="W192" s="95"/>
      <c r="X192" s="98"/>
      <c r="Y192" s="99"/>
      <c r="Z192" s="79" t="str">
        <f>IFERROR(VLOOKUP(X192,'【参考】数式用'!$A$2:$B$46,2,FALSE),"")</f>
        <v/>
      </c>
      <c r="AA192" s="109"/>
      <c r="AB192" s="112"/>
      <c r="AC192" s="114">
        <f t="shared" si="5"/>
        <v>0</v>
      </c>
      <c r="AD192" s="119" t="str">
        <f>IF(B192="","",IF(COUNTIF(X192,"*独自*"),"数式を削除して手入力",IFERROR(INDEX('【参考】数式用'!$O$3:$Q$452,MATCH(Q192&amp;V192,'【参考】数式用'!$N$3:$N$452,0),MATCH(VLOOKUP(X192,'【参考】数式用'!$R$2:$S$46,2,FALSE),'【参考】数式用'!$O$2:$Q$2,0)),10)))</f>
        <v/>
      </c>
      <c r="AE192" s="122"/>
      <c r="AF192" s="128"/>
      <c r="AG192" s="139"/>
    </row>
    <row r="193" spans="1:33" ht="49.95" customHeight="1">
      <c r="A193" s="25">
        <f t="shared" si="6"/>
        <v>154</v>
      </c>
      <c r="B193" s="45"/>
      <c r="C193" s="50"/>
      <c r="D193" s="50"/>
      <c r="E193" s="50"/>
      <c r="F193" s="50"/>
      <c r="G193" s="50"/>
      <c r="H193" s="50"/>
      <c r="I193" s="50"/>
      <c r="J193" s="50"/>
      <c r="K193" s="54"/>
      <c r="L193" s="62"/>
      <c r="M193" s="69"/>
      <c r="N193" s="69"/>
      <c r="O193" s="69"/>
      <c r="P193" s="72"/>
      <c r="Q193" s="77"/>
      <c r="R193" s="77"/>
      <c r="S193" s="77"/>
      <c r="T193" s="77"/>
      <c r="U193" s="77"/>
      <c r="V193" s="61"/>
      <c r="W193" s="95"/>
      <c r="X193" s="98"/>
      <c r="Y193" s="99"/>
      <c r="Z193" s="79" t="str">
        <f>IFERROR(VLOOKUP(X193,'【参考】数式用'!$A$2:$B$46,2,FALSE),"")</f>
        <v/>
      </c>
      <c r="AA193" s="109"/>
      <c r="AB193" s="112"/>
      <c r="AC193" s="114">
        <f t="shared" si="5"/>
        <v>0</v>
      </c>
      <c r="AD193" s="119" t="str">
        <f>IF(B193="","",IF(COUNTIF(X193,"*独自*"),"数式を削除して手入力",IFERROR(INDEX('【参考】数式用'!$O$3:$Q$452,MATCH(Q193&amp;V193,'【参考】数式用'!$N$3:$N$452,0),MATCH(VLOOKUP(X193,'【参考】数式用'!$R$2:$S$46,2,FALSE),'【参考】数式用'!$O$2:$Q$2,0)),10)))</f>
        <v/>
      </c>
      <c r="AE193" s="122"/>
      <c r="AF193" s="128"/>
      <c r="AG193" s="139"/>
    </row>
    <row r="194" spans="1:33" ht="49.95" customHeight="1">
      <c r="A194" s="25">
        <f t="shared" si="6"/>
        <v>155</v>
      </c>
      <c r="B194" s="45"/>
      <c r="C194" s="50"/>
      <c r="D194" s="50"/>
      <c r="E194" s="50"/>
      <c r="F194" s="50"/>
      <c r="G194" s="50"/>
      <c r="H194" s="50"/>
      <c r="I194" s="50"/>
      <c r="J194" s="50"/>
      <c r="K194" s="54"/>
      <c r="L194" s="62"/>
      <c r="M194" s="69"/>
      <c r="N194" s="69"/>
      <c r="O194" s="69"/>
      <c r="P194" s="72"/>
      <c r="Q194" s="77"/>
      <c r="R194" s="77"/>
      <c r="S194" s="77"/>
      <c r="T194" s="77"/>
      <c r="U194" s="77"/>
      <c r="V194" s="61"/>
      <c r="W194" s="95"/>
      <c r="X194" s="98"/>
      <c r="Y194" s="99"/>
      <c r="Z194" s="79" t="str">
        <f>IFERROR(VLOOKUP(X194,'【参考】数式用'!$A$2:$B$46,2,FALSE),"")</f>
        <v/>
      </c>
      <c r="AA194" s="109"/>
      <c r="AB194" s="112"/>
      <c r="AC194" s="114">
        <f t="shared" si="5"/>
        <v>0</v>
      </c>
      <c r="AD194" s="119" t="str">
        <f>IF(B194="","",IF(COUNTIF(X194,"*独自*"),"数式を削除して手入力",IFERROR(INDEX('【参考】数式用'!$O$3:$Q$452,MATCH(Q194&amp;V194,'【参考】数式用'!$N$3:$N$452,0),MATCH(VLOOKUP(X194,'【参考】数式用'!$R$2:$S$46,2,FALSE),'【参考】数式用'!$O$2:$Q$2,0)),10)))</f>
        <v/>
      </c>
      <c r="AE194" s="122"/>
      <c r="AF194" s="128"/>
      <c r="AG194" s="139"/>
    </row>
    <row r="195" spans="1:33" ht="49.95" customHeight="1">
      <c r="A195" s="25">
        <f t="shared" si="6"/>
        <v>156</v>
      </c>
      <c r="B195" s="45"/>
      <c r="C195" s="50"/>
      <c r="D195" s="50"/>
      <c r="E195" s="50"/>
      <c r="F195" s="50"/>
      <c r="G195" s="50"/>
      <c r="H195" s="50"/>
      <c r="I195" s="50"/>
      <c r="J195" s="50"/>
      <c r="K195" s="54"/>
      <c r="L195" s="62"/>
      <c r="M195" s="69"/>
      <c r="N195" s="69"/>
      <c r="O195" s="69"/>
      <c r="P195" s="72"/>
      <c r="Q195" s="77"/>
      <c r="R195" s="77"/>
      <c r="S195" s="77"/>
      <c r="T195" s="77"/>
      <c r="U195" s="77"/>
      <c r="V195" s="61"/>
      <c r="W195" s="95"/>
      <c r="X195" s="98"/>
      <c r="Y195" s="99"/>
      <c r="Z195" s="79" t="str">
        <f>IFERROR(VLOOKUP(X195,'【参考】数式用'!$A$2:$B$46,2,FALSE),"")</f>
        <v/>
      </c>
      <c r="AA195" s="109"/>
      <c r="AB195" s="112"/>
      <c r="AC195" s="114">
        <f t="shared" si="5"/>
        <v>0</v>
      </c>
      <c r="AD195" s="119" t="str">
        <f>IF(B195="","",IF(COUNTIF(X195,"*独自*"),"数式を削除して手入力",IFERROR(INDEX('【参考】数式用'!$O$3:$Q$452,MATCH(Q195&amp;V195,'【参考】数式用'!$N$3:$N$452,0),MATCH(VLOOKUP(X195,'【参考】数式用'!$R$2:$S$46,2,FALSE),'【参考】数式用'!$O$2:$Q$2,0)),10)))</f>
        <v/>
      </c>
      <c r="AE195" s="122"/>
      <c r="AF195" s="128"/>
      <c r="AG195" s="139"/>
    </row>
    <row r="196" spans="1:33" ht="49.95" customHeight="1">
      <c r="A196" s="25">
        <f t="shared" si="6"/>
        <v>157</v>
      </c>
      <c r="B196" s="45"/>
      <c r="C196" s="50"/>
      <c r="D196" s="50"/>
      <c r="E196" s="50"/>
      <c r="F196" s="50"/>
      <c r="G196" s="50"/>
      <c r="H196" s="50"/>
      <c r="I196" s="50"/>
      <c r="J196" s="50"/>
      <c r="K196" s="54"/>
      <c r="L196" s="62"/>
      <c r="M196" s="69"/>
      <c r="N196" s="69"/>
      <c r="O196" s="69"/>
      <c r="P196" s="72"/>
      <c r="Q196" s="77"/>
      <c r="R196" s="77"/>
      <c r="S196" s="77"/>
      <c r="T196" s="77"/>
      <c r="U196" s="77"/>
      <c r="V196" s="61"/>
      <c r="W196" s="95"/>
      <c r="X196" s="98"/>
      <c r="Y196" s="99"/>
      <c r="Z196" s="79" t="str">
        <f>IFERROR(VLOOKUP(X196,'【参考】数式用'!$A$2:$B$46,2,FALSE),"")</f>
        <v/>
      </c>
      <c r="AA196" s="109"/>
      <c r="AB196" s="112"/>
      <c r="AC196" s="114">
        <f t="shared" si="5"/>
        <v>0</v>
      </c>
      <c r="AD196" s="119" t="str">
        <f>IF(B196="","",IF(COUNTIF(X196,"*独自*"),"数式を削除して手入力",IFERROR(INDEX('【参考】数式用'!$O$3:$Q$452,MATCH(Q196&amp;V196,'【参考】数式用'!$N$3:$N$452,0),MATCH(VLOOKUP(X196,'【参考】数式用'!$R$2:$S$46,2,FALSE),'【参考】数式用'!$O$2:$Q$2,0)),10)))</f>
        <v/>
      </c>
      <c r="AE196" s="122"/>
      <c r="AF196" s="128"/>
      <c r="AG196" s="139"/>
    </row>
    <row r="197" spans="1:33" ht="49.95" customHeight="1">
      <c r="A197" s="25">
        <f t="shared" si="6"/>
        <v>158</v>
      </c>
      <c r="B197" s="45"/>
      <c r="C197" s="50"/>
      <c r="D197" s="50"/>
      <c r="E197" s="50"/>
      <c r="F197" s="50"/>
      <c r="G197" s="50"/>
      <c r="H197" s="50"/>
      <c r="I197" s="50"/>
      <c r="J197" s="50"/>
      <c r="K197" s="54"/>
      <c r="L197" s="62"/>
      <c r="M197" s="69"/>
      <c r="N197" s="69"/>
      <c r="O197" s="69"/>
      <c r="P197" s="72"/>
      <c r="Q197" s="77"/>
      <c r="R197" s="77"/>
      <c r="S197" s="77"/>
      <c r="T197" s="77"/>
      <c r="U197" s="77"/>
      <c r="V197" s="61"/>
      <c r="W197" s="95"/>
      <c r="X197" s="98"/>
      <c r="Y197" s="99"/>
      <c r="Z197" s="79" t="str">
        <f>IFERROR(VLOOKUP(X197,'【参考】数式用'!$A$2:$B$46,2,FALSE),"")</f>
        <v/>
      </c>
      <c r="AA197" s="109"/>
      <c r="AB197" s="112"/>
      <c r="AC197" s="114">
        <f t="shared" si="5"/>
        <v>0</v>
      </c>
      <c r="AD197" s="119" t="str">
        <f>IF(B197="","",IF(COUNTIF(X197,"*独自*"),"数式を削除して手入力",IFERROR(INDEX('【参考】数式用'!$O$3:$Q$452,MATCH(Q197&amp;V197,'【参考】数式用'!$N$3:$N$452,0),MATCH(VLOOKUP(X197,'【参考】数式用'!$R$2:$S$46,2,FALSE),'【参考】数式用'!$O$2:$Q$2,0)),10)))</f>
        <v/>
      </c>
      <c r="AE197" s="122"/>
      <c r="AF197" s="128"/>
      <c r="AG197" s="139"/>
    </row>
    <row r="198" spans="1:33" ht="49.95" customHeight="1">
      <c r="A198" s="25">
        <f t="shared" si="6"/>
        <v>159</v>
      </c>
      <c r="B198" s="45"/>
      <c r="C198" s="50"/>
      <c r="D198" s="50"/>
      <c r="E198" s="50"/>
      <c r="F198" s="50"/>
      <c r="G198" s="50"/>
      <c r="H198" s="50"/>
      <c r="I198" s="50"/>
      <c r="J198" s="50"/>
      <c r="K198" s="54"/>
      <c r="L198" s="62"/>
      <c r="M198" s="69"/>
      <c r="N198" s="69"/>
      <c r="O198" s="69"/>
      <c r="P198" s="72"/>
      <c r="Q198" s="77"/>
      <c r="R198" s="77"/>
      <c r="S198" s="77"/>
      <c r="T198" s="77"/>
      <c r="U198" s="77"/>
      <c r="V198" s="61"/>
      <c r="W198" s="95"/>
      <c r="X198" s="98"/>
      <c r="Y198" s="99"/>
      <c r="Z198" s="79" t="str">
        <f>IFERROR(VLOOKUP(X198,'【参考】数式用'!$A$2:$B$46,2,FALSE),"")</f>
        <v/>
      </c>
      <c r="AA198" s="109"/>
      <c r="AB198" s="112"/>
      <c r="AC198" s="114">
        <f t="shared" si="5"/>
        <v>0</v>
      </c>
      <c r="AD198" s="119" t="str">
        <f>IF(B198="","",IF(COUNTIF(X198,"*独自*"),"数式を削除して手入力",IFERROR(INDEX('【参考】数式用'!$O$3:$Q$452,MATCH(Q198&amp;V198,'【参考】数式用'!$N$3:$N$452,0),MATCH(VLOOKUP(X198,'【参考】数式用'!$R$2:$S$46,2,FALSE),'【参考】数式用'!$O$2:$Q$2,0)),10)))</f>
        <v/>
      </c>
      <c r="AE198" s="122"/>
      <c r="AF198" s="128"/>
      <c r="AG198" s="139"/>
    </row>
    <row r="199" spans="1:33" ht="49.95" customHeight="1">
      <c r="A199" s="25">
        <f t="shared" si="6"/>
        <v>160</v>
      </c>
      <c r="B199" s="45"/>
      <c r="C199" s="50"/>
      <c r="D199" s="50"/>
      <c r="E199" s="50"/>
      <c r="F199" s="50"/>
      <c r="G199" s="50"/>
      <c r="H199" s="50"/>
      <c r="I199" s="50"/>
      <c r="J199" s="50"/>
      <c r="K199" s="54"/>
      <c r="L199" s="62"/>
      <c r="M199" s="69"/>
      <c r="N199" s="69"/>
      <c r="O199" s="69"/>
      <c r="P199" s="72"/>
      <c r="Q199" s="77"/>
      <c r="R199" s="77"/>
      <c r="S199" s="77"/>
      <c r="T199" s="77"/>
      <c r="U199" s="77"/>
      <c r="V199" s="61"/>
      <c r="W199" s="95"/>
      <c r="X199" s="98"/>
      <c r="Y199" s="99"/>
      <c r="Z199" s="79" t="str">
        <f>IFERROR(VLOOKUP(X199,'【参考】数式用'!$A$2:$B$46,2,FALSE),"")</f>
        <v/>
      </c>
      <c r="AA199" s="109"/>
      <c r="AB199" s="112"/>
      <c r="AC199" s="114">
        <f t="shared" si="5"/>
        <v>0</v>
      </c>
      <c r="AD199" s="119" t="str">
        <f>IF(B199="","",IF(COUNTIF(X199,"*独自*"),"数式を削除して手入力",IFERROR(INDEX('【参考】数式用'!$O$3:$Q$452,MATCH(Q199&amp;V199,'【参考】数式用'!$N$3:$N$452,0),MATCH(VLOOKUP(X199,'【参考】数式用'!$R$2:$S$46,2,FALSE),'【参考】数式用'!$O$2:$Q$2,0)),10)))</f>
        <v/>
      </c>
      <c r="AE199" s="122"/>
      <c r="AF199" s="128"/>
      <c r="AG199" s="139"/>
    </row>
    <row r="200" spans="1:33" ht="49.95" customHeight="1">
      <c r="A200" s="25">
        <f t="shared" si="6"/>
        <v>161</v>
      </c>
      <c r="B200" s="45"/>
      <c r="C200" s="50"/>
      <c r="D200" s="50"/>
      <c r="E200" s="50"/>
      <c r="F200" s="50"/>
      <c r="G200" s="50"/>
      <c r="H200" s="50"/>
      <c r="I200" s="50"/>
      <c r="J200" s="50"/>
      <c r="K200" s="54"/>
      <c r="L200" s="62"/>
      <c r="M200" s="69"/>
      <c r="N200" s="69"/>
      <c r="O200" s="69"/>
      <c r="P200" s="72"/>
      <c r="Q200" s="77"/>
      <c r="R200" s="77"/>
      <c r="S200" s="77"/>
      <c r="T200" s="77"/>
      <c r="U200" s="77"/>
      <c r="V200" s="61"/>
      <c r="W200" s="95"/>
      <c r="X200" s="98"/>
      <c r="Y200" s="99"/>
      <c r="Z200" s="79" t="str">
        <f>IFERROR(VLOOKUP(X200,'【参考】数式用'!$A$2:$B$46,2,FALSE),"")</f>
        <v/>
      </c>
      <c r="AA200" s="109"/>
      <c r="AB200" s="112"/>
      <c r="AC200" s="114">
        <f t="shared" si="5"/>
        <v>0</v>
      </c>
      <c r="AD200" s="119" t="str">
        <f>IF(B200="","",IF(COUNTIF(X200,"*独自*"),"数式を削除して手入力",IFERROR(INDEX('【参考】数式用'!$O$3:$Q$452,MATCH(Q200&amp;V200,'【参考】数式用'!$N$3:$N$452,0),MATCH(VLOOKUP(X200,'【参考】数式用'!$R$2:$S$46,2,FALSE),'【参考】数式用'!$O$2:$Q$2,0)),10)))</f>
        <v/>
      </c>
      <c r="AE200" s="122"/>
      <c r="AF200" s="128"/>
      <c r="AG200" s="139"/>
    </row>
    <row r="201" spans="1:33" ht="49.95" customHeight="1">
      <c r="A201" s="25">
        <f t="shared" si="6"/>
        <v>162</v>
      </c>
      <c r="B201" s="45"/>
      <c r="C201" s="50"/>
      <c r="D201" s="50"/>
      <c r="E201" s="50"/>
      <c r="F201" s="50"/>
      <c r="G201" s="50"/>
      <c r="H201" s="50"/>
      <c r="I201" s="50"/>
      <c r="J201" s="50"/>
      <c r="K201" s="54"/>
      <c r="L201" s="62"/>
      <c r="M201" s="69"/>
      <c r="N201" s="69"/>
      <c r="O201" s="69"/>
      <c r="P201" s="72"/>
      <c r="Q201" s="77"/>
      <c r="R201" s="77"/>
      <c r="S201" s="77"/>
      <c r="T201" s="77"/>
      <c r="U201" s="77"/>
      <c r="V201" s="61"/>
      <c r="W201" s="95"/>
      <c r="X201" s="98"/>
      <c r="Y201" s="99"/>
      <c r="Z201" s="79" t="str">
        <f>IFERROR(VLOOKUP(X201,'【参考】数式用'!$A$2:$B$46,2,FALSE),"")</f>
        <v/>
      </c>
      <c r="AA201" s="109"/>
      <c r="AB201" s="112"/>
      <c r="AC201" s="114">
        <f t="shared" si="5"/>
        <v>0</v>
      </c>
      <c r="AD201" s="119" t="str">
        <f>IF(B201="","",IF(COUNTIF(X201,"*独自*"),"数式を削除して手入力",IFERROR(INDEX('【参考】数式用'!$O$3:$Q$452,MATCH(Q201&amp;V201,'【参考】数式用'!$N$3:$N$452,0),MATCH(VLOOKUP(X201,'【参考】数式用'!$R$2:$S$46,2,FALSE),'【参考】数式用'!$O$2:$Q$2,0)),10)))</f>
        <v/>
      </c>
      <c r="AE201" s="122"/>
      <c r="AF201" s="128"/>
      <c r="AG201" s="139"/>
    </row>
    <row r="202" spans="1:33" ht="49.95" customHeight="1">
      <c r="A202" s="25">
        <f t="shared" si="6"/>
        <v>163</v>
      </c>
      <c r="B202" s="45"/>
      <c r="C202" s="50"/>
      <c r="D202" s="50"/>
      <c r="E202" s="50"/>
      <c r="F202" s="50"/>
      <c r="G202" s="50"/>
      <c r="H202" s="50"/>
      <c r="I202" s="50"/>
      <c r="J202" s="50"/>
      <c r="K202" s="54"/>
      <c r="L202" s="62"/>
      <c r="M202" s="69"/>
      <c r="N202" s="69"/>
      <c r="O202" s="69"/>
      <c r="P202" s="72"/>
      <c r="Q202" s="77"/>
      <c r="R202" s="77"/>
      <c r="S202" s="77"/>
      <c r="T202" s="77"/>
      <c r="U202" s="77"/>
      <c r="V202" s="61"/>
      <c r="W202" s="95"/>
      <c r="X202" s="98"/>
      <c r="Y202" s="99"/>
      <c r="Z202" s="79" t="str">
        <f>IFERROR(VLOOKUP(X202,'【参考】数式用'!$A$2:$B$46,2,FALSE),"")</f>
        <v/>
      </c>
      <c r="AA202" s="109"/>
      <c r="AB202" s="112"/>
      <c r="AC202" s="114">
        <f t="shared" si="5"/>
        <v>0</v>
      </c>
      <c r="AD202" s="119" t="str">
        <f>IF(B202="","",IF(COUNTIF(X202,"*独自*"),"数式を削除して手入力",IFERROR(INDEX('【参考】数式用'!$O$3:$Q$452,MATCH(Q202&amp;V202,'【参考】数式用'!$N$3:$N$452,0),MATCH(VLOOKUP(X202,'【参考】数式用'!$R$2:$S$46,2,FALSE),'【参考】数式用'!$O$2:$Q$2,0)),10)))</f>
        <v/>
      </c>
      <c r="AE202" s="122"/>
      <c r="AF202" s="128"/>
      <c r="AG202" s="139"/>
    </row>
    <row r="203" spans="1:33" ht="49.95" customHeight="1">
      <c r="A203" s="25">
        <f t="shared" si="6"/>
        <v>164</v>
      </c>
      <c r="B203" s="45"/>
      <c r="C203" s="50"/>
      <c r="D203" s="50"/>
      <c r="E203" s="50"/>
      <c r="F203" s="50"/>
      <c r="G203" s="50"/>
      <c r="H203" s="50"/>
      <c r="I203" s="50"/>
      <c r="J203" s="50"/>
      <c r="K203" s="54"/>
      <c r="L203" s="62"/>
      <c r="M203" s="69"/>
      <c r="N203" s="69"/>
      <c r="O203" s="69"/>
      <c r="P203" s="72"/>
      <c r="Q203" s="77"/>
      <c r="R203" s="77"/>
      <c r="S203" s="77"/>
      <c r="T203" s="77"/>
      <c r="U203" s="77"/>
      <c r="V203" s="61"/>
      <c r="W203" s="95"/>
      <c r="X203" s="98"/>
      <c r="Y203" s="99"/>
      <c r="Z203" s="79" t="str">
        <f>IFERROR(VLOOKUP(X203,'【参考】数式用'!$A$2:$B$46,2,FALSE),"")</f>
        <v/>
      </c>
      <c r="AA203" s="109"/>
      <c r="AB203" s="112"/>
      <c r="AC203" s="114">
        <f t="shared" si="5"/>
        <v>0</v>
      </c>
      <c r="AD203" s="119" t="str">
        <f>IF(B203="","",IF(COUNTIF(X203,"*独自*"),"数式を削除して手入力",IFERROR(INDEX('【参考】数式用'!$O$3:$Q$452,MATCH(Q203&amp;V203,'【参考】数式用'!$N$3:$N$452,0),MATCH(VLOOKUP(X203,'【参考】数式用'!$R$2:$S$46,2,FALSE),'【参考】数式用'!$O$2:$Q$2,0)),10)))</f>
        <v/>
      </c>
      <c r="AE203" s="122"/>
      <c r="AF203" s="128"/>
      <c r="AG203" s="139"/>
    </row>
    <row r="204" spans="1:33" ht="49.95" customHeight="1">
      <c r="A204" s="25">
        <f t="shared" si="6"/>
        <v>165</v>
      </c>
      <c r="B204" s="45"/>
      <c r="C204" s="50"/>
      <c r="D204" s="50"/>
      <c r="E204" s="50"/>
      <c r="F204" s="50"/>
      <c r="G204" s="50"/>
      <c r="H204" s="50"/>
      <c r="I204" s="50"/>
      <c r="J204" s="50"/>
      <c r="K204" s="54"/>
      <c r="L204" s="62"/>
      <c r="M204" s="69"/>
      <c r="N204" s="69"/>
      <c r="O204" s="69"/>
      <c r="P204" s="72"/>
      <c r="Q204" s="77"/>
      <c r="R204" s="77"/>
      <c r="S204" s="77"/>
      <c r="T204" s="77"/>
      <c r="U204" s="77"/>
      <c r="V204" s="61"/>
      <c r="W204" s="95"/>
      <c r="X204" s="98"/>
      <c r="Y204" s="99"/>
      <c r="Z204" s="79" t="str">
        <f>IFERROR(VLOOKUP(X204,'【参考】数式用'!$A$2:$B$46,2,FALSE),"")</f>
        <v/>
      </c>
      <c r="AA204" s="109"/>
      <c r="AB204" s="112"/>
      <c r="AC204" s="114">
        <f t="shared" si="5"/>
        <v>0</v>
      </c>
      <c r="AD204" s="119" t="str">
        <f>IF(B204="","",IF(COUNTIF(X204,"*独自*"),"数式を削除して手入力",IFERROR(INDEX('【参考】数式用'!$O$3:$Q$452,MATCH(Q204&amp;V204,'【参考】数式用'!$N$3:$N$452,0),MATCH(VLOOKUP(X204,'【参考】数式用'!$R$2:$S$46,2,FALSE),'【参考】数式用'!$O$2:$Q$2,0)),10)))</f>
        <v/>
      </c>
      <c r="AE204" s="122"/>
      <c r="AF204" s="128"/>
      <c r="AG204" s="139"/>
    </row>
    <row r="205" spans="1:33" ht="49.95" customHeight="1">
      <c r="A205" s="25">
        <f t="shared" si="6"/>
        <v>166</v>
      </c>
      <c r="B205" s="45"/>
      <c r="C205" s="50"/>
      <c r="D205" s="50"/>
      <c r="E205" s="50"/>
      <c r="F205" s="50"/>
      <c r="G205" s="50"/>
      <c r="H205" s="50"/>
      <c r="I205" s="50"/>
      <c r="J205" s="50"/>
      <c r="K205" s="54"/>
      <c r="L205" s="62"/>
      <c r="M205" s="69"/>
      <c r="N205" s="69"/>
      <c r="O205" s="69"/>
      <c r="P205" s="72"/>
      <c r="Q205" s="77"/>
      <c r="R205" s="77"/>
      <c r="S205" s="77"/>
      <c r="T205" s="77"/>
      <c r="U205" s="77"/>
      <c r="V205" s="61"/>
      <c r="W205" s="95"/>
      <c r="X205" s="98"/>
      <c r="Y205" s="99"/>
      <c r="Z205" s="79" t="str">
        <f>IFERROR(VLOOKUP(X205,'【参考】数式用'!$A$2:$B$46,2,FALSE),"")</f>
        <v/>
      </c>
      <c r="AA205" s="109"/>
      <c r="AB205" s="112"/>
      <c r="AC205" s="114">
        <f t="shared" si="5"/>
        <v>0</v>
      </c>
      <c r="AD205" s="119" t="str">
        <f>IF(B205="","",IF(COUNTIF(X205,"*独自*"),"数式を削除して手入力",IFERROR(INDEX('【参考】数式用'!$O$3:$Q$452,MATCH(Q205&amp;V205,'【参考】数式用'!$N$3:$N$452,0),MATCH(VLOOKUP(X205,'【参考】数式用'!$R$2:$S$46,2,FALSE),'【参考】数式用'!$O$2:$Q$2,0)),10)))</f>
        <v/>
      </c>
      <c r="AE205" s="122"/>
      <c r="AF205" s="128"/>
      <c r="AG205" s="139"/>
    </row>
    <row r="206" spans="1:33" ht="49.95" customHeight="1">
      <c r="A206" s="25">
        <f t="shared" si="6"/>
        <v>167</v>
      </c>
      <c r="B206" s="45"/>
      <c r="C206" s="50"/>
      <c r="D206" s="50"/>
      <c r="E206" s="50"/>
      <c r="F206" s="50"/>
      <c r="G206" s="50"/>
      <c r="H206" s="50"/>
      <c r="I206" s="50"/>
      <c r="J206" s="50"/>
      <c r="K206" s="54"/>
      <c r="L206" s="62"/>
      <c r="M206" s="69"/>
      <c r="N206" s="69"/>
      <c r="O206" s="69"/>
      <c r="P206" s="72"/>
      <c r="Q206" s="77"/>
      <c r="R206" s="77"/>
      <c r="S206" s="77"/>
      <c r="T206" s="77"/>
      <c r="U206" s="77"/>
      <c r="V206" s="61"/>
      <c r="W206" s="95"/>
      <c r="X206" s="98"/>
      <c r="Y206" s="99"/>
      <c r="Z206" s="79" t="str">
        <f>IFERROR(VLOOKUP(X206,'【参考】数式用'!$A$2:$B$46,2,FALSE),"")</f>
        <v/>
      </c>
      <c r="AA206" s="109"/>
      <c r="AB206" s="112"/>
      <c r="AC206" s="114">
        <f t="shared" si="5"/>
        <v>0</v>
      </c>
      <c r="AD206" s="119" t="str">
        <f>IF(B206="","",IF(COUNTIF(X206,"*独自*"),"数式を削除して手入力",IFERROR(INDEX('【参考】数式用'!$O$3:$Q$452,MATCH(Q206&amp;V206,'【参考】数式用'!$N$3:$N$452,0),MATCH(VLOOKUP(X206,'【参考】数式用'!$R$2:$S$46,2,FALSE),'【参考】数式用'!$O$2:$Q$2,0)),10)))</f>
        <v/>
      </c>
      <c r="AE206" s="122"/>
      <c r="AF206" s="128"/>
      <c r="AG206" s="139"/>
    </row>
    <row r="207" spans="1:33" ht="49.95" customHeight="1">
      <c r="A207" s="25">
        <f t="shared" si="6"/>
        <v>168</v>
      </c>
      <c r="B207" s="45"/>
      <c r="C207" s="50"/>
      <c r="D207" s="50"/>
      <c r="E207" s="50"/>
      <c r="F207" s="50"/>
      <c r="G207" s="50"/>
      <c r="H207" s="50"/>
      <c r="I207" s="50"/>
      <c r="J207" s="50"/>
      <c r="K207" s="54"/>
      <c r="L207" s="62"/>
      <c r="M207" s="69"/>
      <c r="N207" s="69"/>
      <c r="O207" s="69"/>
      <c r="P207" s="72"/>
      <c r="Q207" s="77"/>
      <c r="R207" s="77"/>
      <c r="S207" s="77"/>
      <c r="T207" s="77"/>
      <c r="U207" s="77"/>
      <c r="V207" s="61"/>
      <c r="W207" s="95"/>
      <c r="X207" s="98"/>
      <c r="Y207" s="99"/>
      <c r="Z207" s="79" t="str">
        <f>IFERROR(VLOOKUP(X207,'【参考】数式用'!$A$2:$B$46,2,FALSE),"")</f>
        <v/>
      </c>
      <c r="AA207" s="109"/>
      <c r="AB207" s="112"/>
      <c r="AC207" s="114">
        <f t="shared" si="5"/>
        <v>0</v>
      </c>
      <c r="AD207" s="119" t="str">
        <f>IF(B207="","",IF(COUNTIF(X207,"*独自*"),"数式を削除して手入力",IFERROR(INDEX('【参考】数式用'!$O$3:$Q$452,MATCH(Q207&amp;V207,'【参考】数式用'!$N$3:$N$452,0),MATCH(VLOOKUP(X207,'【参考】数式用'!$R$2:$S$46,2,FALSE),'【参考】数式用'!$O$2:$Q$2,0)),10)))</f>
        <v/>
      </c>
      <c r="AE207" s="122"/>
      <c r="AF207" s="128"/>
      <c r="AG207" s="139"/>
    </row>
    <row r="208" spans="1:33" ht="49.95" customHeight="1">
      <c r="A208" s="25">
        <f t="shared" si="6"/>
        <v>169</v>
      </c>
      <c r="B208" s="45"/>
      <c r="C208" s="50"/>
      <c r="D208" s="50"/>
      <c r="E208" s="50"/>
      <c r="F208" s="50"/>
      <c r="G208" s="50"/>
      <c r="H208" s="50"/>
      <c r="I208" s="50"/>
      <c r="J208" s="50"/>
      <c r="K208" s="54"/>
      <c r="L208" s="62"/>
      <c r="M208" s="69"/>
      <c r="N208" s="69"/>
      <c r="O208" s="69"/>
      <c r="P208" s="72"/>
      <c r="Q208" s="77"/>
      <c r="R208" s="77"/>
      <c r="S208" s="77"/>
      <c r="T208" s="77"/>
      <c r="U208" s="77"/>
      <c r="V208" s="61"/>
      <c r="W208" s="95"/>
      <c r="X208" s="98"/>
      <c r="Y208" s="99"/>
      <c r="Z208" s="79" t="str">
        <f>IFERROR(VLOOKUP(X208,'【参考】数式用'!$A$2:$B$46,2,FALSE),"")</f>
        <v/>
      </c>
      <c r="AA208" s="109"/>
      <c r="AB208" s="112"/>
      <c r="AC208" s="114">
        <f t="shared" si="5"/>
        <v>0</v>
      </c>
      <c r="AD208" s="119" t="str">
        <f>IF(B208="","",IF(COUNTIF(X208,"*独自*"),"数式を削除して手入力",IFERROR(INDEX('【参考】数式用'!$O$3:$Q$452,MATCH(Q208&amp;V208,'【参考】数式用'!$N$3:$N$452,0),MATCH(VLOOKUP(X208,'【参考】数式用'!$R$2:$S$46,2,FALSE),'【参考】数式用'!$O$2:$Q$2,0)),10)))</f>
        <v/>
      </c>
      <c r="AE208" s="122"/>
      <c r="AF208" s="128"/>
      <c r="AG208" s="139"/>
    </row>
    <row r="209" spans="1:33" ht="49.95" customHeight="1">
      <c r="A209" s="25">
        <f t="shared" si="6"/>
        <v>170</v>
      </c>
      <c r="B209" s="45"/>
      <c r="C209" s="50"/>
      <c r="D209" s="50"/>
      <c r="E209" s="50"/>
      <c r="F209" s="50"/>
      <c r="G209" s="50"/>
      <c r="H209" s="50"/>
      <c r="I209" s="50"/>
      <c r="J209" s="50"/>
      <c r="K209" s="54"/>
      <c r="L209" s="62"/>
      <c r="M209" s="69"/>
      <c r="N209" s="69"/>
      <c r="O209" s="69"/>
      <c r="P209" s="72"/>
      <c r="Q209" s="77"/>
      <c r="R209" s="77"/>
      <c r="S209" s="77"/>
      <c r="T209" s="77"/>
      <c r="U209" s="77"/>
      <c r="V209" s="61"/>
      <c r="W209" s="95"/>
      <c r="X209" s="98"/>
      <c r="Y209" s="99"/>
      <c r="Z209" s="79" t="str">
        <f>IFERROR(VLOOKUP(X209,'【参考】数式用'!$A$2:$B$46,2,FALSE),"")</f>
        <v/>
      </c>
      <c r="AA209" s="109"/>
      <c r="AB209" s="112"/>
      <c r="AC209" s="114">
        <f t="shared" si="5"/>
        <v>0</v>
      </c>
      <c r="AD209" s="119" t="str">
        <f>IF(B209="","",IF(COUNTIF(X209,"*独自*"),"数式を削除して手入力",IFERROR(INDEX('【参考】数式用'!$O$3:$Q$452,MATCH(Q209&amp;V209,'【参考】数式用'!$N$3:$N$452,0),MATCH(VLOOKUP(X209,'【参考】数式用'!$R$2:$S$46,2,FALSE),'【参考】数式用'!$O$2:$Q$2,0)),10)))</f>
        <v/>
      </c>
      <c r="AE209" s="122"/>
      <c r="AF209" s="128"/>
      <c r="AG209" s="139"/>
    </row>
    <row r="210" spans="1:33" ht="49.95" customHeight="1">
      <c r="A210" s="25">
        <f t="shared" si="6"/>
        <v>171</v>
      </c>
      <c r="B210" s="45"/>
      <c r="C210" s="50"/>
      <c r="D210" s="50"/>
      <c r="E210" s="50"/>
      <c r="F210" s="50"/>
      <c r="G210" s="50"/>
      <c r="H210" s="50"/>
      <c r="I210" s="50"/>
      <c r="J210" s="50"/>
      <c r="K210" s="54"/>
      <c r="L210" s="62"/>
      <c r="M210" s="69"/>
      <c r="N210" s="69"/>
      <c r="O210" s="69"/>
      <c r="P210" s="72"/>
      <c r="Q210" s="77"/>
      <c r="R210" s="77"/>
      <c r="S210" s="77"/>
      <c r="T210" s="77"/>
      <c r="U210" s="77"/>
      <c r="V210" s="61"/>
      <c r="W210" s="95"/>
      <c r="X210" s="98"/>
      <c r="Y210" s="99"/>
      <c r="Z210" s="79" t="str">
        <f>IFERROR(VLOOKUP(X210,'【参考】数式用'!$A$2:$B$46,2,FALSE),"")</f>
        <v/>
      </c>
      <c r="AA210" s="109"/>
      <c r="AB210" s="112"/>
      <c r="AC210" s="114">
        <f t="shared" si="5"/>
        <v>0</v>
      </c>
      <c r="AD210" s="119" t="str">
        <f>IF(B210="","",IF(COUNTIF(X210,"*独自*"),"数式を削除して手入力",IFERROR(INDEX('【参考】数式用'!$O$3:$Q$452,MATCH(Q210&amp;V210,'【参考】数式用'!$N$3:$N$452,0),MATCH(VLOOKUP(X210,'【参考】数式用'!$R$2:$S$46,2,FALSE),'【参考】数式用'!$O$2:$Q$2,0)),10)))</f>
        <v/>
      </c>
      <c r="AE210" s="122"/>
      <c r="AF210" s="128"/>
      <c r="AG210" s="139"/>
    </row>
    <row r="211" spans="1:33" ht="49.95" customHeight="1">
      <c r="A211" s="25">
        <f t="shared" si="6"/>
        <v>172</v>
      </c>
      <c r="B211" s="45"/>
      <c r="C211" s="50"/>
      <c r="D211" s="50"/>
      <c r="E211" s="50"/>
      <c r="F211" s="50"/>
      <c r="G211" s="50"/>
      <c r="H211" s="50"/>
      <c r="I211" s="50"/>
      <c r="J211" s="50"/>
      <c r="K211" s="54"/>
      <c r="L211" s="62"/>
      <c r="M211" s="69"/>
      <c r="N211" s="69"/>
      <c r="O211" s="69"/>
      <c r="P211" s="72"/>
      <c r="Q211" s="77"/>
      <c r="R211" s="77"/>
      <c r="S211" s="77"/>
      <c r="T211" s="77"/>
      <c r="U211" s="77"/>
      <c r="V211" s="61"/>
      <c r="W211" s="95"/>
      <c r="X211" s="98"/>
      <c r="Y211" s="99"/>
      <c r="Z211" s="79" t="str">
        <f>IFERROR(VLOOKUP(X211,'【参考】数式用'!$A$2:$B$46,2,FALSE),"")</f>
        <v/>
      </c>
      <c r="AA211" s="109"/>
      <c r="AB211" s="112"/>
      <c r="AC211" s="114">
        <f t="shared" si="5"/>
        <v>0</v>
      </c>
      <c r="AD211" s="119" t="str">
        <f>IF(B211="","",IF(COUNTIF(X211,"*独自*"),"数式を削除して手入力",IFERROR(INDEX('【参考】数式用'!$O$3:$Q$452,MATCH(Q211&amp;V211,'【参考】数式用'!$N$3:$N$452,0),MATCH(VLOOKUP(X211,'【参考】数式用'!$R$2:$S$46,2,FALSE),'【参考】数式用'!$O$2:$Q$2,0)),10)))</f>
        <v/>
      </c>
      <c r="AE211" s="122"/>
      <c r="AF211" s="128"/>
      <c r="AG211" s="139"/>
    </row>
    <row r="212" spans="1:33" ht="49.95" customHeight="1">
      <c r="A212" s="25">
        <f t="shared" si="6"/>
        <v>173</v>
      </c>
      <c r="B212" s="45"/>
      <c r="C212" s="50"/>
      <c r="D212" s="50"/>
      <c r="E212" s="50"/>
      <c r="F212" s="50"/>
      <c r="G212" s="50"/>
      <c r="H212" s="50"/>
      <c r="I212" s="50"/>
      <c r="J212" s="50"/>
      <c r="K212" s="54"/>
      <c r="L212" s="62"/>
      <c r="M212" s="69"/>
      <c r="N212" s="69"/>
      <c r="O212" s="69"/>
      <c r="P212" s="72"/>
      <c r="Q212" s="77"/>
      <c r="R212" s="77"/>
      <c r="S212" s="77"/>
      <c r="T212" s="77"/>
      <c r="U212" s="77"/>
      <c r="V212" s="61"/>
      <c r="W212" s="95"/>
      <c r="X212" s="98"/>
      <c r="Y212" s="99"/>
      <c r="Z212" s="79" t="str">
        <f>IFERROR(VLOOKUP(X212,'【参考】数式用'!$A$2:$B$46,2,FALSE),"")</f>
        <v/>
      </c>
      <c r="AA212" s="109"/>
      <c r="AB212" s="112"/>
      <c r="AC212" s="114">
        <f t="shared" si="5"/>
        <v>0</v>
      </c>
      <c r="AD212" s="119" t="str">
        <f>IF(B212="","",IF(COUNTIF(X212,"*独自*"),"数式を削除して手入力",IFERROR(INDEX('【参考】数式用'!$O$3:$Q$452,MATCH(Q212&amp;V212,'【参考】数式用'!$N$3:$N$452,0),MATCH(VLOOKUP(X212,'【参考】数式用'!$R$2:$S$46,2,FALSE),'【参考】数式用'!$O$2:$Q$2,0)),10)))</f>
        <v/>
      </c>
      <c r="AE212" s="122"/>
      <c r="AF212" s="128"/>
      <c r="AG212" s="139"/>
    </row>
    <row r="213" spans="1:33" ht="49.95" customHeight="1">
      <c r="A213" s="25">
        <f t="shared" si="6"/>
        <v>174</v>
      </c>
      <c r="B213" s="45"/>
      <c r="C213" s="50"/>
      <c r="D213" s="50"/>
      <c r="E213" s="50"/>
      <c r="F213" s="50"/>
      <c r="G213" s="50"/>
      <c r="H213" s="50"/>
      <c r="I213" s="50"/>
      <c r="J213" s="50"/>
      <c r="K213" s="54"/>
      <c r="L213" s="62"/>
      <c r="M213" s="69"/>
      <c r="N213" s="69"/>
      <c r="O213" s="69"/>
      <c r="P213" s="72"/>
      <c r="Q213" s="77"/>
      <c r="R213" s="77"/>
      <c r="S213" s="77"/>
      <c r="T213" s="77"/>
      <c r="U213" s="77"/>
      <c r="V213" s="61"/>
      <c r="W213" s="95"/>
      <c r="X213" s="98"/>
      <c r="Y213" s="99"/>
      <c r="Z213" s="79" t="str">
        <f>IFERROR(VLOOKUP(X213,'【参考】数式用'!$A$2:$B$46,2,FALSE),"")</f>
        <v/>
      </c>
      <c r="AA213" s="109"/>
      <c r="AB213" s="112"/>
      <c r="AC213" s="114">
        <f t="shared" si="5"/>
        <v>0</v>
      </c>
      <c r="AD213" s="119" t="str">
        <f>IF(B213="","",IF(COUNTIF(X213,"*独自*"),"数式を削除して手入力",IFERROR(INDEX('【参考】数式用'!$O$3:$Q$452,MATCH(Q213&amp;V213,'【参考】数式用'!$N$3:$N$452,0),MATCH(VLOOKUP(X213,'【参考】数式用'!$R$2:$S$46,2,FALSE),'【参考】数式用'!$O$2:$Q$2,0)),10)))</f>
        <v/>
      </c>
      <c r="AE213" s="122"/>
      <c r="AF213" s="128"/>
      <c r="AG213" s="139"/>
    </row>
    <row r="214" spans="1:33" ht="49.95" customHeight="1">
      <c r="A214" s="25">
        <f t="shared" si="6"/>
        <v>175</v>
      </c>
      <c r="B214" s="45"/>
      <c r="C214" s="50"/>
      <c r="D214" s="50"/>
      <c r="E214" s="50"/>
      <c r="F214" s="50"/>
      <c r="G214" s="50"/>
      <c r="H214" s="50"/>
      <c r="I214" s="50"/>
      <c r="J214" s="50"/>
      <c r="K214" s="54"/>
      <c r="L214" s="62"/>
      <c r="M214" s="69"/>
      <c r="N214" s="69"/>
      <c r="O214" s="69"/>
      <c r="P214" s="72"/>
      <c r="Q214" s="77"/>
      <c r="R214" s="77"/>
      <c r="S214" s="77"/>
      <c r="T214" s="77"/>
      <c r="U214" s="77"/>
      <c r="V214" s="61"/>
      <c r="W214" s="95"/>
      <c r="X214" s="98"/>
      <c r="Y214" s="99"/>
      <c r="Z214" s="79" t="str">
        <f>IFERROR(VLOOKUP(X214,'【参考】数式用'!$A$2:$B$46,2,FALSE),"")</f>
        <v/>
      </c>
      <c r="AA214" s="109"/>
      <c r="AB214" s="112"/>
      <c r="AC214" s="114">
        <f t="shared" si="5"/>
        <v>0</v>
      </c>
      <c r="AD214" s="119" t="str">
        <f>IF(B214="","",IF(COUNTIF(X214,"*独自*"),"数式を削除して手入力",IFERROR(INDEX('【参考】数式用'!$O$3:$Q$452,MATCH(Q214&amp;V214,'【参考】数式用'!$N$3:$N$452,0),MATCH(VLOOKUP(X214,'【参考】数式用'!$R$2:$S$46,2,FALSE),'【参考】数式用'!$O$2:$Q$2,0)),10)))</f>
        <v/>
      </c>
      <c r="AE214" s="122"/>
      <c r="AF214" s="128"/>
      <c r="AG214" s="139"/>
    </row>
    <row r="215" spans="1:33" ht="49.95" customHeight="1">
      <c r="A215" s="25">
        <f t="shared" si="6"/>
        <v>176</v>
      </c>
      <c r="B215" s="45"/>
      <c r="C215" s="50"/>
      <c r="D215" s="50"/>
      <c r="E215" s="50"/>
      <c r="F215" s="50"/>
      <c r="G215" s="50"/>
      <c r="H215" s="50"/>
      <c r="I215" s="50"/>
      <c r="J215" s="50"/>
      <c r="K215" s="54"/>
      <c r="L215" s="62"/>
      <c r="M215" s="69"/>
      <c r="N215" s="69"/>
      <c r="O215" s="69"/>
      <c r="P215" s="72"/>
      <c r="Q215" s="77"/>
      <c r="R215" s="77"/>
      <c r="S215" s="77"/>
      <c r="T215" s="77"/>
      <c r="U215" s="77"/>
      <c r="V215" s="61"/>
      <c r="W215" s="95"/>
      <c r="X215" s="98"/>
      <c r="Y215" s="99"/>
      <c r="Z215" s="79" t="str">
        <f>IFERROR(VLOOKUP(X215,'【参考】数式用'!$A$2:$B$46,2,FALSE),"")</f>
        <v/>
      </c>
      <c r="AA215" s="109"/>
      <c r="AB215" s="112"/>
      <c r="AC215" s="114">
        <f t="shared" si="5"/>
        <v>0</v>
      </c>
      <c r="AD215" s="119" t="str">
        <f>IF(B215="","",IF(COUNTIF(X215,"*独自*"),"数式を削除して手入力",IFERROR(INDEX('【参考】数式用'!$O$3:$Q$452,MATCH(Q215&amp;V215,'【参考】数式用'!$N$3:$N$452,0),MATCH(VLOOKUP(X215,'【参考】数式用'!$R$2:$S$46,2,FALSE),'【参考】数式用'!$O$2:$Q$2,0)),10)))</f>
        <v/>
      </c>
      <c r="AE215" s="122"/>
      <c r="AF215" s="128"/>
      <c r="AG215" s="139"/>
    </row>
    <row r="216" spans="1:33" ht="49.95" customHeight="1">
      <c r="A216" s="25">
        <f t="shared" si="6"/>
        <v>177</v>
      </c>
      <c r="B216" s="45"/>
      <c r="C216" s="50"/>
      <c r="D216" s="50"/>
      <c r="E216" s="50"/>
      <c r="F216" s="50"/>
      <c r="G216" s="50"/>
      <c r="H216" s="50"/>
      <c r="I216" s="50"/>
      <c r="J216" s="50"/>
      <c r="K216" s="54"/>
      <c r="L216" s="62"/>
      <c r="M216" s="69"/>
      <c r="N216" s="69"/>
      <c r="O216" s="69"/>
      <c r="P216" s="72"/>
      <c r="Q216" s="77"/>
      <c r="R216" s="77"/>
      <c r="S216" s="77"/>
      <c r="T216" s="77"/>
      <c r="U216" s="77"/>
      <c r="V216" s="61"/>
      <c r="W216" s="95"/>
      <c r="X216" s="98"/>
      <c r="Y216" s="99"/>
      <c r="Z216" s="79" t="str">
        <f>IFERROR(VLOOKUP(X216,'【参考】数式用'!$A$2:$B$46,2,FALSE),"")</f>
        <v/>
      </c>
      <c r="AA216" s="109"/>
      <c r="AB216" s="112"/>
      <c r="AC216" s="114">
        <f t="shared" si="5"/>
        <v>0</v>
      </c>
      <c r="AD216" s="119" t="str">
        <f>IF(B216="","",IF(COUNTIF(X216,"*独自*"),"数式を削除して手入力",IFERROR(INDEX('【参考】数式用'!$O$3:$Q$452,MATCH(Q216&amp;V216,'【参考】数式用'!$N$3:$N$452,0),MATCH(VLOOKUP(X216,'【参考】数式用'!$R$2:$S$46,2,FALSE),'【参考】数式用'!$O$2:$Q$2,0)),10)))</f>
        <v/>
      </c>
      <c r="AE216" s="122"/>
      <c r="AF216" s="128"/>
      <c r="AG216" s="139"/>
    </row>
    <row r="217" spans="1:33" ht="49.95" customHeight="1">
      <c r="A217" s="25">
        <f t="shared" si="6"/>
        <v>178</v>
      </c>
      <c r="B217" s="45"/>
      <c r="C217" s="50"/>
      <c r="D217" s="50"/>
      <c r="E217" s="50"/>
      <c r="F217" s="50"/>
      <c r="G217" s="50"/>
      <c r="H217" s="50"/>
      <c r="I217" s="50"/>
      <c r="J217" s="50"/>
      <c r="K217" s="54"/>
      <c r="L217" s="62"/>
      <c r="M217" s="69"/>
      <c r="N217" s="69"/>
      <c r="O217" s="69"/>
      <c r="P217" s="72"/>
      <c r="Q217" s="77"/>
      <c r="R217" s="77"/>
      <c r="S217" s="77"/>
      <c r="T217" s="77"/>
      <c r="U217" s="77"/>
      <c r="V217" s="61"/>
      <c r="W217" s="95"/>
      <c r="X217" s="98"/>
      <c r="Y217" s="99"/>
      <c r="Z217" s="79" t="str">
        <f>IFERROR(VLOOKUP(X217,'【参考】数式用'!$A$2:$B$46,2,FALSE),"")</f>
        <v/>
      </c>
      <c r="AA217" s="109"/>
      <c r="AB217" s="112"/>
      <c r="AC217" s="114">
        <f t="shared" si="5"/>
        <v>0</v>
      </c>
      <c r="AD217" s="119" t="str">
        <f>IF(B217="","",IF(COUNTIF(X217,"*独自*"),"数式を削除して手入力",IFERROR(INDEX('【参考】数式用'!$O$3:$Q$452,MATCH(Q217&amp;V217,'【参考】数式用'!$N$3:$N$452,0),MATCH(VLOOKUP(X217,'【参考】数式用'!$R$2:$S$46,2,FALSE),'【参考】数式用'!$O$2:$Q$2,0)),10)))</f>
        <v/>
      </c>
      <c r="AE217" s="122"/>
      <c r="AF217" s="128"/>
      <c r="AG217" s="139"/>
    </row>
    <row r="218" spans="1:33" ht="49.95" customHeight="1">
      <c r="A218" s="25">
        <f t="shared" si="6"/>
        <v>179</v>
      </c>
      <c r="B218" s="45"/>
      <c r="C218" s="50"/>
      <c r="D218" s="50"/>
      <c r="E218" s="50"/>
      <c r="F218" s="50"/>
      <c r="G218" s="50"/>
      <c r="H218" s="50"/>
      <c r="I218" s="50"/>
      <c r="J218" s="50"/>
      <c r="K218" s="54"/>
      <c r="L218" s="62"/>
      <c r="M218" s="69"/>
      <c r="N218" s="69"/>
      <c r="O218" s="69"/>
      <c r="P218" s="72"/>
      <c r="Q218" s="77"/>
      <c r="R218" s="77"/>
      <c r="S218" s="77"/>
      <c r="T218" s="77"/>
      <c r="U218" s="77"/>
      <c r="V218" s="61"/>
      <c r="W218" s="95"/>
      <c r="X218" s="98"/>
      <c r="Y218" s="99"/>
      <c r="Z218" s="79" t="str">
        <f>IFERROR(VLOOKUP(X218,'【参考】数式用'!$A$2:$B$46,2,FALSE),"")</f>
        <v/>
      </c>
      <c r="AA218" s="109"/>
      <c r="AB218" s="112"/>
      <c r="AC218" s="114">
        <f t="shared" si="5"/>
        <v>0</v>
      </c>
      <c r="AD218" s="119" t="str">
        <f>IF(B218="","",IF(COUNTIF(X218,"*独自*"),"数式を削除して手入力",IFERROR(INDEX('【参考】数式用'!$O$3:$Q$452,MATCH(Q218&amp;V218,'【参考】数式用'!$N$3:$N$452,0),MATCH(VLOOKUP(X218,'【参考】数式用'!$R$2:$S$46,2,FALSE),'【参考】数式用'!$O$2:$Q$2,0)),10)))</f>
        <v/>
      </c>
      <c r="AE218" s="122"/>
      <c r="AF218" s="128"/>
      <c r="AG218" s="139"/>
    </row>
    <row r="219" spans="1:33" ht="49.95" customHeight="1">
      <c r="A219" s="25">
        <f t="shared" si="6"/>
        <v>180</v>
      </c>
      <c r="B219" s="45"/>
      <c r="C219" s="50"/>
      <c r="D219" s="50"/>
      <c r="E219" s="50"/>
      <c r="F219" s="50"/>
      <c r="G219" s="50"/>
      <c r="H219" s="50"/>
      <c r="I219" s="50"/>
      <c r="J219" s="50"/>
      <c r="K219" s="54"/>
      <c r="L219" s="62"/>
      <c r="M219" s="69"/>
      <c r="N219" s="69"/>
      <c r="O219" s="69"/>
      <c r="P219" s="72"/>
      <c r="Q219" s="77"/>
      <c r="R219" s="77"/>
      <c r="S219" s="77"/>
      <c r="T219" s="77"/>
      <c r="U219" s="77"/>
      <c r="V219" s="61"/>
      <c r="W219" s="95"/>
      <c r="X219" s="98"/>
      <c r="Y219" s="99"/>
      <c r="Z219" s="79" t="str">
        <f>IFERROR(VLOOKUP(X219,'【参考】数式用'!$A$2:$B$46,2,FALSE),"")</f>
        <v/>
      </c>
      <c r="AA219" s="109"/>
      <c r="AB219" s="112"/>
      <c r="AC219" s="114">
        <f t="shared" si="5"/>
        <v>0</v>
      </c>
      <c r="AD219" s="119" t="str">
        <f>IF(B219="","",IF(COUNTIF(X219,"*独自*"),"数式を削除して手入力",IFERROR(INDEX('【参考】数式用'!$O$3:$Q$452,MATCH(Q219&amp;V219,'【参考】数式用'!$N$3:$N$452,0),MATCH(VLOOKUP(X219,'【参考】数式用'!$R$2:$S$46,2,FALSE),'【参考】数式用'!$O$2:$Q$2,0)),10)))</f>
        <v/>
      </c>
      <c r="AE219" s="122"/>
      <c r="AF219" s="128"/>
      <c r="AG219" s="139"/>
    </row>
    <row r="220" spans="1:33" ht="49.95" customHeight="1">
      <c r="A220" s="25">
        <f t="shared" si="6"/>
        <v>181</v>
      </c>
      <c r="B220" s="45"/>
      <c r="C220" s="50"/>
      <c r="D220" s="50"/>
      <c r="E220" s="50"/>
      <c r="F220" s="50"/>
      <c r="G220" s="50"/>
      <c r="H220" s="50"/>
      <c r="I220" s="50"/>
      <c r="J220" s="50"/>
      <c r="K220" s="54"/>
      <c r="L220" s="62"/>
      <c r="M220" s="69"/>
      <c r="N220" s="69"/>
      <c r="O220" s="69"/>
      <c r="P220" s="72"/>
      <c r="Q220" s="77"/>
      <c r="R220" s="77"/>
      <c r="S220" s="77"/>
      <c r="T220" s="77"/>
      <c r="U220" s="77"/>
      <c r="V220" s="61"/>
      <c r="W220" s="95"/>
      <c r="X220" s="98"/>
      <c r="Y220" s="99"/>
      <c r="Z220" s="79" t="str">
        <f>IFERROR(VLOOKUP(X220,'【参考】数式用'!$A$2:$B$46,2,FALSE),"")</f>
        <v/>
      </c>
      <c r="AA220" s="109"/>
      <c r="AB220" s="112"/>
      <c r="AC220" s="114">
        <f t="shared" si="5"/>
        <v>0</v>
      </c>
      <c r="AD220" s="119" t="str">
        <f>IF(B220="","",IF(COUNTIF(X220,"*独自*"),"数式を削除して手入力",IFERROR(INDEX('【参考】数式用'!$O$3:$Q$452,MATCH(Q220&amp;V220,'【参考】数式用'!$N$3:$N$452,0),MATCH(VLOOKUP(X220,'【参考】数式用'!$R$2:$S$46,2,FALSE),'【参考】数式用'!$O$2:$Q$2,0)),10)))</f>
        <v/>
      </c>
      <c r="AE220" s="122"/>
      <c r="AF220" s="128"/>
      <c r="AG220" s="139"/>
    </row>
    <row r="221" spans="1:33" ht="49.95" customHeight="1">
      <c r="A221" s="25">
        <f t="shared" si="6"/>
        <v>182</v>
      </c>
      <c r="B221" s="45"/>
      <c r="C221" s="50"/>
      <c r="D221" s="50"/>
      <c r="E221" s="50"/>
      <c r="F221" s="50"/>
      <c r="G221" s="50"/>
      <c r="H221" s="50"/>
      <c r="I221" s="50"/>
      <c r="J221" s="50"/>
      <c r="K221" s="54"/>
      <c r="L221" s="62"/>
      <c r="M221" s="69"/>
      <c r="N221" s="69"/>
      <c r="O221" s="69"/>
      <c r="P221" s="72"/>
      <c r="Q221" s="77"/>
      <c r="R221" s="77"/>
      <c r="S221" s="77"/>
      <c r="T221" s="77"/>
      <c r="U221" s="77"/>
      <c r="V221" s="61"/>
      <c r="W221" s="95"/>
      <c r="X221" s="98"/>
      <c r="Y221" s="99"/>
      <c r="Z221" s="79" t="str">
        <f>IFERROR(VLOOKUP(X221,'【参考】数式用'!$A$2:$B$46,2,FALSE),"")</f>
        <v/>
      </c>
      <c r="AA221" s="109"/>
      <c r="AB221" s="112"/>
      <c r="AC221" s="114">
        <f t="shared" si="5"/>
        <v>0</v>
      </c>
      <c r="AD221" s="119" t="str">
        <f>IF(B221="","",IF(COUNTIF(X221,"*独自*"),"数式を削除して手入力",IFERROR(INDEX('【参考】数式用'!$O$3:$Q$452,MATCH(Q221&amp;V221,'【参考】数式用'!$N$3:$N$452,0),MATCH(VLOOKUP(X221,'【参考】数式用'!$R$2:$S$46,2,FALSE),'【参考】数式用'!$O$2:$Q$2,0)),10)))</f>
        <v/>
      </c>
      <c r="AE221" s="122"/>
      <c r="AF221" s="128"/>
      <c r="AG221" s="139"/>
    </row>
    <row r="222" spans="1:33" ht="49.95" customHeight="1">
      <c r="A222" s="25">
        <f t="shared" si="6"/>
        <v>183</v>
      </c>
      <c r="B222" s="45"/>
      <c r="C222" s="50"/>
      <c r="D222" s="50"/>
      <c r="E222" s="50"/>
      <c r="F222" s="50"/>
      <c r="G222" s="50"/>
      <c r="H222" s="50"/>
      <c r="I222" s="50"/>
      <c r="J222" s="50"/>
      <c r="K222" s="54"/>
      <c r="L222" s="62"/>
      <c r="M222" s="69"/>
      <c r="N222" s="69"/>
      <c r="O222" s="69"/>
      <c r="P222" s="72"/>
      <c r="Q222" s="77"/>
      <c r="R222" s="77"/>
      <c r="S222" s="77"/>
      <c r="T222" s="77"/>
      <c r="U222" s="77"/>
      <c r="V222" s="61"/>
      <c r="W222" s="95"/>
      <c r="X222" s="98"/>
      <c r="Y222" s="99"/>
      <c r="Z222" s="79" t="str">
        <f>IFERROR(VLOOKUP(X222,'【参考】数式用'!$A$2:$B$46,2,FALSE),"")</f>
        <v/>
      </c>
      <c r="AA222" s="109"/>
      <c r="AB222" s="112"/>
      <c r="AC222" s="114">
        <f t="shared" si="5"/>
        <v>0</v>
      </c>
      <c r="AD222" s="119" t="str">
        <f>IF(B222="","",IF(COUNTIF(X222,"*独自*"),"数式を削除して手入力",IFERROR(INDEX('【参考】数式用'!$O$3:$Q$452,MATCH(Q222&amp;V222,'【参考】数式用'!$N$3:$N$452,0),MATCH(VLOOKUP(X222,'【参考】数式用'!$R$2:$S$46,2,FALSE),'【参考】数式用'!$O$2:$Q$2,0)),10)))</f>
        <v/>
      </c>
      <c r="AE222" s="122"/>
      <c r="AF222" s="128"/>
      <c r="AG222" s="139"/>
    </row>
    <row r="223" spans="1:33" ht="49.95" customHeight="1">
      <c r="A223" s="25">
        <f t="shared" si="6"/>
        <v>184</v>
      </c>
      <c r="B223" s="45"/>
      <c r="C223" s="50"/>
      <c r="D223" s="50"/>
      <c r="E223" s="50"/>
      <c r="F223" s="50"/>
      <c r="G223" s="50"/>
      <c r="H223" s="50"/>
      <c r="I223" s="50"/>
      <c r="J223" s="50"/>
      <c r="K223" s="54"/>
      <c r="L223" s="62"/>
      <c r="M223" s="69"/>
      <c r="N223" s="69"/>
      <c r="O223" s="69"/>
      <c r="P223" s="72"/>
      <c r="Q223" s="77"/>
      <c r="R223" s="77"/>
      <c r="S223" s="77"/>
      <c r="T223" s="77"/>
      <c r="U223" s="77"/>
      <c r="V223" s="61"/>
      <c r="W223" s="95"/>
      <c r="X223" s="98"/>
      <c r="Y223" s="99"/>
      <c r="Z223" s="79" t="str">
        <f>IFERROR(VLOOKUP(X223,'【参考】数式用'!$A$2:$B$46,2,FALSE),"")</f>
        <v/>
      </c>
      <c r="AA223" s="109"/>
      <c r="AB223" s="112"/>
      <c r="AC223" s="114">
        <f t="shared" si="5"/>
        <v>0</v>
      </c>
      <c r="AD223" s="119" t="str">
        <f>IF(B223="","",IF(COUNTIF(X223,"*独自*"),"数式を削除して手入力",IFERROR(INDEX('【参考】数式用'!$O$3:$Q$452,MATCH(Q223&amp;V223,'【参考】数式用'!$N$3:$N$452,0),MATCH(VLOOKUP(X223,'【参考】数式用'!$R$2:$S$46,2,FALSE),'【参考】数式用'!$O$2:$Q$2,0)),10)))</f>
        <v/>
      </c>
      <c r="AE223" s="122"/>
      <c r="AF223" s="128"/>
      <c r="AG223" s="139"/>
    </row>
    <row r="224" spans="1:33" ht="49.95" customHeight="1">
      <c r="A224" s="25">
        <f t="shared" si="6"/>
        <v>185</v>
      </c>
      <c r="B224" s="45"/>
      <c r="C224" s="50"/>
      <c r="D224" s="50"/>
      <c r="E224" s="50"/>
      <c r="F224" s="50"/>
      <c r="G224" s="50"/>
      <c r="H224" s="50"/>
      <c r="I224" s="50"/>
      <c r="J224" s="50"/>
      <c r="K224" s="54"/>
      <c r="L224" s="62"/>
      <c r="M224" s="69"/>
      <c r="N224" s="69"/>
      <c r="O224" s="69"/>
      <c r="P224" s="72"/>
      <c r="Q224" s="77"/>
      <c r="R224" s="77"/>
      <c r="S224" s="77"/>
      <c r="T224" s="77"/>
      <c r="U224" s="77"/>
      <c r="V224" s="61"/>
      <c r="W224" s="95"/>
      <c r="X224" s="98"/>
      <c r="Y224" s="99"/>
      <c r="Z224" s="79" t="str">
        <f>IFERROR(VLOOKUP(X224,'【参考】数式用'!$A$2:$B$46,2,FALSE),"")</f>
        <v/>
      </c>
      <c r="AA224" s="109"/>
      <c r="AB224" s="112"/>
      <c r="AC224" s="114">
        <f t="shared" si="5"/>
        <v>0</v>
      </c>
      <c r="AD224" s="119" t="str">
        <f>IF(B224="","",IF(COUNTIF(X224,"*独自*"),"数式を削除して手入力",IFERROR(INDEX('【参考】数式用'!$O$3:$Q$452,MATCH(Q224&amp;V224,'【参考】数式用'!$N$3:$N$452,0),MATCH(VLOOKUP(X224,'【参考】数式用'!$R$2:$S$46,2,FALSE),'【参考】数式用'!$O$2:$Q$2,0)),10)))</f>
        <v/>
      </c>
      <c r="AE224" s="122"/>
      <c r="AF224" s="128"/>
      <c r="AG224" s="139"/>
    </row>
    <row r="225" spans="1:33" ht="49.95" customHeight="1">
      <c r="A225" s="25">
        <f t="shared" si="6"/>
        <v>186</v>
      </c>
      <c r="B225" s="45"/>
      <c r="C225" s="50"/>
      <c r="D225" s="50"/>
      <c r="E225" s="50"/>
      <c r="F225" s="50"/>
      <c r="G225" s="50"/>
      <c r="H225" s="50"/>
      <c r="I225" s="50"/>
      <c r="J225" s="50"/>
      <c r="K225" s="54"/>
      <c r="L225" s="62"/>
      <c r="M225" s="69"/>
      <c r="N225" s="69"/>
      <c r="O225" s="69"/>
      <c r="P225" s="72"/>
      <c r="Q225" s="77"/>
      <c r="R225" s="77"/>
      <c r="S225" s="77"/>
      <c r="T225" s="77"/>
      <c r="U225" s="77"/>
      <c r="V225" s="61"/>
      <c r="W225" s="95"/>
      <c r="X225" s="98"/>
      <c r="Y225" s="99"/>
      <c r="Z225" s="79" t="str">
        <f>IFERROR(VLOOKUP(X225,'【参考】数式用'!$A$2:$B$46,2,FALSE),"")</f>
        <v/>
      </c>
      <c r="AA225" s="109"/>
      <c r="AB225" s="112"/>
      <c r="AC225" s="114">
        <f t="shared" si="5"/>
        <v>0</v>
      </c>
      <c r="AD225" s="119" t="str">
        <f>IF(B225="","",IF(COUNTIF(X225,"*独自*"),"数式を削除して手入力",IFERROR(INDEX('【参考】数式用'!$O$3:$Q$452,MATCH(Q225&amp;V225,'【参考】数式用'!$N$3:$N$452,0),MATCH(VLOOKUP(X225,'【参考】数式用'!$R$2:$S$46,2,FALSE),'【参考】数式用'!$O$2:$Q$2,0)),10)))</f>
        <v/>
      </c>
      <c r="AE225" s="122"/>
      <c r="AF225" s="128"/>
      <c r="AG225" s="139"/>
    </row>
    <row r="226" spans="1:33" ht="49.95" customHeight="1">
      <c r="A226" s="25">
        <f t="shared" si="6"/>
        <v>187</v>
      </c>
      <c r="B226" s="45"/>
      <c r="C226" s="50"/>
      <c r="D226" s="50"/>
      <c r="E226" s="50"/>
      <c r="F226" s="50"/>
      <c r="G226" s="50"/>
      <c r="H226" s="50"/>
      <c r="I226" s="50"/>
      <c r="J226" s="50"/>
      <c r="K226" s="54"/>
      <c r="L226" s="62"/>
      <c r="M226" s="69"/>
      <c r="N226" s="69"/>
      <c r="O226" s="69"/>
      <c r="P226" s="72"/>
      <c r="Q226" s="77"/>
      <c r="R226" s="77"/>
      <c r="S226" s="77"/>
      <c r="T226" s="77"/>
      <c r="U226" s="77"/>
      <c r="V226" s="61"/>
      <c r="W226" s="95"/>
      <c r="X226" s="98"/>
      <c r="Y226" s="99"/>
      <c r="Z226" s="79" t="str">
        <f>IFERROR(VLOOKUP(X226,'【参考】数式用'!$A$2:$B$46,2,FALSE),"")</f>
        <v/>
      </c>
      <c r="AA226" s="109"/>
      <c r="AB226" s="112"/>
      <c r="AC226" s="114">
        <f t="shared" si="5"/>
        <v>0</v>
      </c>
      <c r="AD226" s="119" t="str">
        <f>IF(B226="","",IF(COUNTIF(X226,"*独自*"),"数式を削除して手入力",IFERROR(INDEX('【参考】数式用'!$O$3:$Q$452,MATCH(Q226&amp;V226,'【参考】数式用'!$N$3:$N$452,0),MATCH(VLOOKUP(X226,'【参考】数式用'!$R$2:$S$46,2,FALSE),'【参考】数式用'!$O$2:$Q$2,0)),10)))</f>
        <v/>
      </c>
      <c r="AE226" s="122"/>
      <c r="AF226" s="128"/>
      <c r="AG226" s="139"/>
    </row>
    <row r="227" spans="1:33" ht="49.95" customHeight="1">
      <c r="A227" s="25">
        <f t="shared" si="6"/>
        <v>188</v>
      </c>
      <c r="B227" s="45"/>
      <c r="C227" s="50"/>
      <c r="D227" s="50"/>
      <c r="E227" s="50"/>
      <c r="F227" s="50"/>
      <c r="G227" s="50"/>
      <c r="H227" s="50"/>
      <c r="I227" s="50"/>
      <c r="J227" s="50"/>
      <c r="K227" s="54"/>
      <c r="L227" s="62"/>
      <c r="M227" s="69"/>
      <c r="N227" s="69"/>
      <c r="O227" s="69"/>
      <c r="P227" s="72"/>
      <c r="Q227" s="77"/>
      <c r="R227" s="77"/>
      <c r="S227" s="77"/>
      <c r="T227" s="77"/>
      <c r="U227" s="77"/>
      <c r="V227" s="61"/>
      <c r="W227" s="95"/>
      <c r="X227" s="98"/>
      <c r="Y227" s="99"/>
      <c r="Z227" s="79" t="str">
        <f>IFERROR(VLOOKUP(X227,'【参考】数式用'!$A$2:$B$46,2,FALSE),"")</f>
        <v/>
      </c>
      <c r="AA227" s="109"/>
      <c r="AB227" s="112"/>
      <c r="AC227" s="114">
        <f t="shared" si="5"/>
        <v>0</v>
      </c>
      <c r="AD227" s="119" t="str">
        <f>IF(B227="","",IF(COUNTIF(X227,"*独自*"),"数式を削除して手入力",IFERROR(INDEX('【参考】数式用'!$O$3:$Q$452,MATCH(Q227&amp;V227,'【参考】数式用'!$N$3:$N$452,0),MATCH(VLOOKUP(X227,'【参考】数式用'!$R$2:$S$46,2,FALSE),'【参考】数式用'!$O$2:$Q$2,0)),10)))</f>
        <v/>
      </c>
      <c r="AE227" s="122"/>
      <c r="AF227" s="128"/>
      <c r="AG227" s="139"/>
    </row>
    <row r="228" spans="1:33" ht="49.95" customHeight="1">
      <c r="A228" s="25">
        <f t="shared" si="6"/>
        <v>189</v>
      </c>
      <c r="B228" s="45"/>
      <c r="C228" s="50"/>
      <c r="D228" s="50"/>
      <c r="E228" s="50"/>
      <c r="F228" s="50"/>
      <c r="G228" s="50"/>
      <c r="H228" s="50"/>
      <c r="I228" s="50"/>
      <c r="J228" s="50"/>
      <c r="K228" s="54"/>
      <c r="L228" s="62"/>
      <c r="M228" s="69"/>
      <c r="N228" s="69"/>
      <c r="O228" s="69"/>
      <c r="P228" s="72"/>
      <c r="Q228" s="77"/>
      <c r="R228" s="77"/>
      <c r="S228" s="77"/>
      <c r="T228" s="77"/>
      <c r="U228" s="77"/>
      <c r="V228" s="61"/>
      <c r="W228" s="95"/>
      <c r="X228" s="98"/>
      <c r="Y228" s="99"/>
      <c r="Z228" s="79" t="str">
        <f>IFERROR(VLOOKUP(X228,'【参考】数式用'!$A$2:$B$46,2,FALSE),"")</f>
        <v/>
      </c>
      <c r="AA228" s="109"/>
      <c r="AB228" s="112"/>
      <c r="AC228" s="114">
        <f t="shared" si="5"/>
        <v>0</v>
      </c>
      <c r="AD228" s="119" t="str">
        <f>IF(B228="","",IF(COUNTIF(X228,"*独自*"),"数式を削除して手入力",IFERROR(INDEX('【参考】数式用'!$O$3:$Q$452,MATCH(Q228&amp;V228,'【参考】数式用'!$N$3:$N$452,0),MATCH(VLOOKUP(X228,'【参考】数式用'!$R$2:$S$46,2,FALSE),'【参考】数式用'!$O$2:$Q$2,0)),10)))</f>
        <v/>
      </c>
      <c r="AE228" s="122"/>
      <c r="AF228" s="128"/>
      <c r="AG228" s="139"/>
    </row>
    <row r="229" spans="1:33" ht="49.95" customHeight="1">
      <c r="A229" s="25">
        <f t="shared" si="6"/>
        <v>190</v>
      </c>
      <c r="B229" s="45"/>
      <c r="C229" s="50"/>
      <c r="D229" s="50"/>
      <c r="E229" s="50"/>
      <c r="F229" s="50"/>
      <c r="G229" s="50"/>
      <c r="H229" s="50"/>
      <c r="I229" s="50"/>
      <c r="J229" s="50"/>
      <c r="K229" s="54"/>
      <c r="L229" s="62"/>
      <c r="M229" s="69"/>
      <c r="N229" s="69"/>
      <c r="O229" s="69"/>
      <c r="P229" s="72"/>
      <c r="Q229" s="77"/>
      <c r="R229" s="77"/>
      <c r="S229" s="77"/>
      <c r="T229" s="77"/>
      <c r="U229" s="77"/>
      <c r="V229" s="61"/>
      <c r="W229" s="95"/>
      <c r="X229" s="98"/>
      <c r="Y229" s="99"/>
      <c r="Z229" s="79" t="str">
        <f>IFERROR(VLOOKUP(X229,'【参考】数式用'!$A$2:$B$46,2,FALSE),"")</f>
        <v/>
      </c>
      <c r="AA229" s="109"/>
      <c r="AB229" s="112"/>
      <c r="AC229" s="114">
        <f t="shared" si="5"/>
        <v>0</v>
      </c>
      <c r="AD229" s="119" t="str">
        <f>IF(B229="","",IF(COUNTIF(X229,"*独自*"),"数式を削除して手入力",IFERROR(INDEX('【参考】数式用'!$O$3:$Q$452,MATCH(Q229&amp;V229,'【参考】数式用'!$N$3:$N$452,0),MATCH(VLOOKUP(X229,'【参考】数式用'!$R$2:$S$46,2,FALSE),'【参考】数式用'!$O$2:$Q$2,0)),10)))</f>
        <v/>
      </c>
      <c r="AE229" s="122"/>
      <c r="AF229" s="128"/>
      <c r="AG229" s="139"/>
    </row>
    <row r="230" spans="1:33" ht="49.95" customHeight="1">
      <c r="A230" s="25">
        <f t="shared" si="6"/>
        <v>191</v>
      </c>
      <c r="B230" s="45"/>
      <c r="C230" s="50"/>
      <c r="D230" s="50"/>
      <c r="E230" s="50"/>
      <c r="F230" s="50"/>
      <c r="G230" s="50"/>
      <c r="H230" s="50"/>
      <c r="I230" s="50"/>
      <c r="J230" s="50"/>
      <c r="K230" s="54"/>
      <c r="L230" s="62"/>
      <c r="M230" s="69"/>
      <c r="N230" s="69"/>
      <c r="O230" s="69"/>
      <c r="P230" s="72"/>
      <c r="Q230" s="77"/>
      <c r="R230" s="77"/>
      <c r="S230" s="77"/>
      <c r="T230" s="77"/>
      <c r="U230" s="77"/>
      <c r="V230" s="61"/>
      <c r="W230" s="95"/>
      <c r="X230" s="98"/>
      <c r="Y230" s="99"/>
      <c r="Z230" s="79" t="str">
        <f>IFERROR(VLOOKUP(X230,'【参考】数式用'!$A$2:$B$46,2,FALSE),"")</f>
        <v/>
      </c>
      <c r="AA230" s="109"/>
      <c r="AB230" s="112"/>
      <c r="AC230" s="114">
        <f t="shared" si="5"/>
        <v>0</v>
      </c>
      <c r="AD230" s="119" t="str">
        <f>IF(B230="","",IF(COUNTIF(X230,"*独自*"),"数式を削除して手入力",IFERROR(INDEX('【参考】数式用'!$O$3:$Q$452,MATCH(Q230&amp;V230,'【参考】数式用'!$N$3:$N$452,0),MATCH(VLOOKUP(X230,'【参考】数式用'!$R$2:$S$46,2,FALSE),'【参考】数式用'!$O$2:$Q$2,0)),10)))</f>
        <v/>
      </c>
      <c r="AE230" s="122"/>
      <c r="AF230" s="128"/>
      <c r="AG230" s="139"/>
    </row>
    <row r="231" spans="1:33" ht="49.95" customHeight="1">
      <c r="A231" s="25">
        <f t="shared" si="6"/>
        <v>192</v>
      </c>
      <c r="B231" s="45"/>
      <c r="C231" s="50"/>
      <c r="D231" s="50"/>
      <c r="E231" s="50"/>
      <c r="F231" s="50"/>
      <c r="G231" s="50"/>
      <c r="H231" s="50"/>
      <c r="I231" s="50"/>
      <c r="J231" s="50"/>
      <c r="K231" s="54"/>
      <c r="L231" s="62"/>
      <c r="M231" s="69"/>
      <c r="N231" s="69"/>
      <c r="O231" s="69"/>
      <c r="P231" s="72"/>
      <c r="Q231" s="77"/>
      <c r="R231" s="77"/>
      <c r="S231" s="77"/>
      <c r="T231" s="77"/>
      <c r="U231" s="77"/>
      <c r="V231" s="61"/>
      <c r="W231" s="95"/>
      <c r="X231" s="98"/>
      <c r="Y231" s="99"/>
      <c r="Z231" s="79" t="str">
        <f>IFERROR(VLOOKUP(X231,'【参考】数式用'!$A$2:$B$46,2,FALSE),"")</f>
        <v/>
      </c>
      <c r="AA231" s="109"/>
      <c r="AB231" s="112"/>
      <c r="AC231" s="114">
        <f t="shared" si="5"/>
        <v>0</v>
      </c>
      <c r="AD231" s="119" t="str">
        <f>IF(B231="","",IF(COUNTIF(X231,"*独自*"),"数式を削除して手入力",IFERROR(INDEX('【参考】数式用'!$O$3:$Q$452,MATCH(Q231&amp;V231,'【参考】数式用'!$N$3:$N$452,0),MATCH(VLOOKUP(X231,'【参考】数式用'!$R$2:$S$46,2,FALSE),'【参考】数式用'!$O$2:$Q$2,0)),10)))</f>
        <v/>
      </c>
      <c r="AE231" s="122"/>
      <c r="AF231" s="128"/>
      <c r="AG231" s="139"/>
    </row>
    <row r="232" spans="1:33" ht="49.95" customHeight="1">
      <c r="A232" s="25">
        <f t="shared" si="6"/>
        <v>193</v>
      </c>
      <c r="B232" s="45"/>
      <c r="C232" s="50"/>
      <c r="D232" s="50"/>
      <c r="E232" s="50"/>
      <c r="F232" s="50"/>
      <c r="G232" s="50"/>
      <c r="H232" s="50"/>
      <c r="I232" s="50"/>
      <c r="J232" s="50"/>
      <c r="K232" s="54"/>
      <c r="L232" s="62"/>
      <c r="M232" s="69"/>
      <c r="N232" s="69"/>
      <c r="O232" s="69"/>
      <c r="P232" s="72"/>
      <c r="Q232" s="77"/>
      <c r="R232" s="77"/>
      <c r="S232" s="77"/>
      <c r="T232" s="77"/>
      <c r="U232" s="77"/>
      <c r="V232" s="61"/>
      <c r="W232" s="95"/>
      <c r="X232" s="98"/>
      <c r="Y232" s="99"/>
      <c r="Z232" s="79" t="str">
        <f>IFERROR(VLOOKUP(X232,'【参考】数式用'!$A$2:$B$46,2,FALSE),"")</f>
        <v/>
      </c>
      <c r="AA232" s="109"/>
      <c r="AB232" s="112"/>
      <c r="AC232" s="114">
        <f t="shared" ref="AC232:AC295" si="7">AA232-AB232</f>
        <v>0</v>
      </c>
      <c r="AD232" s="119" t="str">
        <f>IF(B232="","",IF(COUNTIF(X232,"*独自*"),"数式を削除して手入力",IFERROR(INDEX('【参考】数式用'!$O$3:$Q$452,MATCH(Q232&amp;V232,'【参考】数式用'!$N$3:$N$452,0),MATCH(VLOOKUP(X232,'【参考】数式用'!$R$2:$S$46,2,FALSE),'【参考】数式用'!$O$2:$Q$2,0)),10)))</f>
        <v/>
      </c>
      <c r="AE232" s="122"/>
      <c r="AF232" s="128"/>
      <c r="AG232" s="139"/>
    </row>
    <row r="233" spans="1:33" ht="49.95" customHeight="1">
      <c r="A233" s="25">
        <f t="shared" ref="A233:A296" si="8">A232+1</f>
        <v>194</v>
      </c>
      <c r="B233" s="45"/>
      <c r="C233" s="50"/>
      <c r="D233" s="50"/>
      <c r="E233" s="50"/>
      <c r="F233" s="50"/>
      <c r="G233" s="50"/>
      <c r="H233" s="50"/>
      <c r="I233" s="50"/>
      <c r="J233" s="50"/>
      <c r="K233" s="54"/>
      <c r="L233" s="62"/>
      <c r="M233" s="69"/>
      <c r="N233" s="69"/>
      <c r="O233" s="69"/>
      <c r="P233" s="72"/>
      <c r="Q233" s="77"/>
      <c r="R233" s="77"/>
      <c r="S233" s="77"/>
      <c r="T233" s="77"/>
      <c r="U233" s="77"/>
      <c r="V233" s="61"/>
      <c r="W233" s="95"/>
      <c r="X233" s="98"/>
      <c r="Y233" s="99"/>
      <c r="Z233" s="79" t="str">
        <f>IFERROR(VLOOKUP(X233,'【参考】数式用'!$A$2:$B$46,2,FALSE),"")</f>
        <v/>
      </c>
      <c r="AA233" s="109"/>
      <c r="AB233" s="112"/>
      <c r="AC233" s="114">
        <f t="shared" si="7"/>
        <v>0</v>
      </c>
      <c r="AD233" s="119" t="str">
        <f>IF(B233="","",IF(COUNTIF(X233,"*独自*"),"数式を削除して手入力",IFERROR(INDEX('【参考】数式用'!$O$3:$Q$452,MATCH(Q233&amp;V233,'【参考】数式用'!$N$3:$N$452,0),MATCH(VLOOKUP(X233,'【参考】数式用'!$R$2:$S$46,2,FALSE),'【参考】数式用'!$O$2:$Q$2,0)),10)))</f>
        <v/>
      </c>
      <c r="AE233" s="122"/>
      <c r="AF233" s="128"/>
      <c r="AG233" s="139"/>
    </row>
    <row r="234" spans="1:33" ht="49.95" customHeight="1">
      <c r="A234" s="25">
        <f t="shared" si="8"/>
        <v>195</v>
      </c>
      <c r="B234" s="45"/>
      <c r="C234" s="50"/>
      <c r="D234" s="50"/>
      <c r="E234" s="50"/>
      <c r="F234" s="50"/>
      <c r="G234" s="50"/>
      <c r="H234" s="50"/>
      <c r="I234" s="50"/>
      <c r="J234" s="50"/>
      <c r="K234" s="54"/>
      <c r="L234" s="62"/>
      <c r="M234" s="69"/>
      <c r="N234" s="69"/>
      <c r="O234" s="69"/>
      <c r="P234" s="72"/>
      <c r="Q234" s="77"/>
      <c r="R234" s="77"/>
      <c r="S234" s="77"/>
      <c r="T234" s="77"/>
      <c r="U234" s="77"/>
      <c r="V234" s="61"/>
      <c r="W234" s="95"/>
      <c r="X234" s="98"/>
      <c r="Y234" s="99"/>
      <c r="Z234" s="79" t="str">
        <f>IFERROR(VLOOKUP(X234,'【参考】数式用'!$A$2:$B$46,2,FALSE),"")</f>
        <v/>
      </c>
      <c r="AA234" s="109"/>
      <c r="AB234" s="112"/>
      <c r="AC234" s="114">
        <f t="shared" si="7"/>
        <v>0</v>
      </c>
      <c r="AD234" s="119" t="str">
        <f>IF(B234="","",IF(COUNTIF(X234,"*独自*"),"数式を削除して手入力",IFERROR(INDEX('【参考】数式用'!$O$3:$Q$452,MATCH(Q234&amp;V234,'【参考】数式用'!$N$3:$N$452,0),MATCH(VLOOKUP(X234,'【参考】数式用'!$R$2:$S$46,2,FALSE),'【参考】数式用'!$O$2:$Q$2,0)),10)))</f>
        <v/>
      </c>
      <c r="AE234" s="122"/>
      <c r="AF234" s="128"/>
      <c r="AG234" s="139"/>
    </row>
    <row r="235" spans="1:33" ht="49.95" customHeight="1">
      <c r="A235" s="25">
        <f t="shared" si="8"/>
        <v>196</v>
      </c>
      <c r="B235" s="45"/>
      <c r="C235" s="50"/>
      <c r="D235" s="50"/>
      <c r="E235" s="50"/>
      <c r="F235" s="50"/>
      <c r="G235" s="50"/>
      <c r="H235" s="50"/>
      <c r="I235" s="50"/>
      <c r="J235" s="50"/>
      <c r="K235" s="54"/>
      <c r="L235" s="62"/>
      <c r="M235" s="69"/>
      <c r="N235" s="69"/>
      <c r="O235" s="69"/>
      <c r="P235" s="72"/>
      <c r="Q235" s="77"/>
      <c r="R235" s="77"/>
      <c r="S235" s="77"/>
      <c r="T235" s="77"/>
      <c r="U235" s="77"/>
      <c r="V235" s="61"/>
      <c r="W235" s="95"/>
      <c r="X235" s="98"/>
      <c r="Y235" s="99"/>
      <c r="Z235" s="79" t="str">
        <f>IFERROR(VLOOKUP(X235,'【参考】数式用'!$A$2:$B$46,2,FALSE),"")</f>
        <v/>
      </c>
      <c r="AA235" s="109"/>
      <c r="AB235" s="112"/>
      <c r="AC235" s="114">
        <f t="shared" si="7"/>
        <v>0</v>
      </c>
      <c r="AD235" s="119" t="str">
        <f>IF(B235="","",IF(COUNTIF(X235,"*独自*"),"数式を削除して手入力",IFERROR(INDEX('【参考】数式用'!$O$3:$Q$452,MATCH(Q235&amp;V235,'【参考】数式用'!$N$3:$N$452,0),MATCH(VLOOKUP(X235,'【参考】数式用'!$R$2:$S$46,2,FALSE),'【参考】数式用'!$O$2:$Q$2,0)),10)))</f>
        <v/>
      </c>
      <c r="AE235" s="122"/>
      <c r="AF235" s="128"/>
      <c r="AG235" s="139"/>
    </row>
    <row r="236" spans="1:33" ht="49.95" customHeight="1">
      <c r="A236" s="25">
        <f t="shared" si="8"/>
        <v>197</v>
      </c>
      <c r="B236" s="45"/>
      <c r="C236" s="50"/>
      <c r="D236" s="50"/>
      <c r="E236" s="50"/>
      <c r="F236" s="50"/>
      <c r="G236" s="50"/>
      <c r="H236" s="50"/>
      <c r="I236" s="50"/>
      <c r="J236" s="50"/>
      <c r="K236" s="54"/>
      <c r="L236" s="62"/>
      <c r="M236" s="69"/>
      <c r="N236" s="69"/>
      <c r="O236" s="69"/>
      <c r="P236" s="72"/>
      <c r="Q236" s="77"/>
      <c r="R236" s="77"/>
      <c r="S236" s="77"/>
      <c r="T236" s="77"/>
      <c r="U236" s="77"/>
      <c r="V236" s="61"/>
      <c r="W236" s="95"/>
      <c r="X236" s="98"/>
      <c r="Y236" s="99"/>
      <c r="Z236" s="79" t="str">
        <f>IFERROR(VLOOKUP(X236,'【参考】数式用'!$A$2:$B$46,2,FALSE),"")</f>
        <v/>
      </c>
      <c r="AA236" s="109"/>
      <c r="AB236" s="112"/>
      <c r="AC236" s="114">
        <f t="shared" si="7"/>
        <v>0</v>
      </c>
      <c r="AD236" s="119" t="str">
        <f>IF(B236="","",IF(COUNTIF(X236,"*独自*"),"数式を削除して手入力",IFERROR(INDEX('【参考】数式用'!$O$3:$Q$452,MATCH(Q236&amp;V236,'【参考】数式用'!$N$3:$N$452,0),MATCH(VLOOKUP(X236,'【参考】数式用'!$R$2:$S$46,2,FALSE),'【参考】数式用'!$O$2:$Q$2,0)),10)))</f>
        <v/>
      </c>
      <c r="AE236" s="122"/>
      <c r="AF236" s="128"/>
      <c r="AG236" s="139"/>
    </row>
    <row r="237" spans="1:33" ht="49.95" customHeight="1">
      <c r="A237" s="25">
        <f t="shared" si="8"/>
        <v>198</v>
      </c>
      <c r="B237" s="45"/>
      <c r="C237" s="50"/>
      <c r="D237" s="50"/>
      <c r="E237" s="50"/>
      <c r="F237" s="50"/>
      <c r="G237" s="50"/>
      <c r="H237" s="50"/>
      <c r="I237" s="50"/>
      <c r="J237" s="50"/>
      <c r="K237" s="54"/>
      <c r="L237" s="62"/>
      <c r="M237" s="69"/>
      <c r="N237" s="69"/>
      <c r="O237" s="69"/>
      <c r="P237" s="72"/>
      <c r="Q237" s="77"/>
      <c r="R237" s="77"/>
      <c r="S237" s="77"/>
      <c r="T237" s="77"/>
      <c r="U237" s="77"/>
      <c r="V237" s="61"/>
      <c r="W237" s="95"/>
      <c r="X237" s="98"/>
      <c r="Y237" s="99"/>
      <c r="Z237" s="79" t="str">
        <f>IFERROR(VLOOKUP(X237,'【参考】数式用'!$A$2:$B$46,2,FALSE),"")</f>
        <v/>
      </c>
      <c r="AA237" s="109"/>
      <c r="AB237" s="112"/>
      <c r="AC237" s="114">
        <f t="shared" si="7"/>
        <v>0</v>
      </c>
      <c r="AD237" s="119" t="str">
        <f>IF(B237="","",IF(COUNTIF(X237,"*独自*"),"数式を削除して手入力",IFERROR(INDEX('【参考】数式用'!$O$3:$Q$452,MATCH(Q237&amp;V237,'【参考】数式用'!$N$3:$N$452,0),MATCH(VLOOKUP(X237,'【参考】数式用'!$R$2:$S$46,2,FALSE),'【参考】数式用'!$O$2:$Q$2,0)),10)))</f>
        <v/>
      </c>
      <c r="AE237" s="122"/>
      <c r="AF237" s="128"/>
      <c r="AG237" s="139"/>
    </row>
    <row r="238" spans="1:33" ht="49.95" customHeight="1">
      <c r="A238" s="25">
        <f t="shared" si="8"/>
        <v>199</v>
      </c>
      <c r="B238" s="45"/>
      <c r="C238" s="50"/>
      <c r="D238" s="50"/>
      <c r="E238" s="50"/>
      <c r="F238" s="50"/>
      <c r="G238" s="50"/>
      <c r="H238" s="50"/>
      <c r="I238" s="50"/>
      <c r="J238" s="50"/>
      <c r="K238" s="54"/>
      <c r="L238" s="62"/>
      <c r="M238" s="69"/>
      <c r="N238" s="69"/>
      <c r="O238" s="69"/>
      <c r="P238" s="72"/>
      <c r="Q238" s="77"/>
      <c r="R238" s="77"/>
      <c r="S238" s="77"/>
      <c r="T238" s="77"/>
      <c r="U238" s="77"/>
      <c r="V238" s="61"/>
      <c r="W238" s="95"/>
      <c r="X238" s="98"/>
      <c r="Y238" s="99"/>
      <c r="Z238" s="79" t="str">
        <f>IFERROR(VLOOKUP(X238,'【参考】数式用'!$A$2:$B$46,2,FALSE),"")</f>
        <v/>
      </c>
      <c r="AA238" s="109"/>
      <c r="AB238" s="112"/>
      <c r="AC238" s="114">
        <f t="shared" si="7"/>
        <v>0</v>
      </c>
      <c r="AD238" s="119" t="str">
        <f>IF(B238="","",IF(COUNTIF(X238,"*独自*"),"数式を削除して手入力",IFERROR(INDEX('【参考】数式用'!$O$3:$Q$452,MATCH(Q238&amp;V238,'【参考】数式用'!$N$3:$N$452,0),MATCH(VLOOKUP(X238,'【参考】数式用'!$R$2:$S$46,2,FALSE),'【参考】数式用'!$O$2:$Q$2,0)),10)))</f>
        <v/>
      </c>
      <c r="AE238" s="122"/>
      <c r="AF238" s="128"/>
      <c r="AG238" s="139"/>
    </row>
    <row r="239" spans="1:33" ht="49.95" customHeight="1">
      <c r="A239" s="25">
        <f t="shared" si="8"/>
        <v>200</v>
      </c>
      <c r="B239" s="45"/>
      <c r="C239" s="50"/>
      <c r="D239" s="50"/>
      <c r="E239" s="50"/>
      <c r="F239" s="50"/>
      <c r="G239" s="50"/>
      <c r="H239" s="50"/>
      <c r="I239" s="50"/>
      <c r="J239" s="50"/>
      <c r="K239" s="54"/>
      <c r="L239" s="62"/>
      <c r="M239" s="69"/>
      <c r="N239" s="69"/>
      <c r="O239" s="69"/>
      <c r="P239" s="72"/>
      <c r="Q239" s="77"/>
      <c r="R239" s="77"/>
      <c r="S239" s="77"/>
      <c r="T239" s="77"/>
      <c r="U239" s="77"/>
      <c r="V239" s="61"/>
      <c r="W239" s="95"/>
      <c r="X239" s="98"/>
      <c r="Y239" s="99"/>
      <c r="Z239" s="79" t="str">
        <f>IFERROR(VLOOKUP(X239,'【参考】数式用'!$A$2:$B$46,2,FALSE),"")</f>
        <v/>
      </c>
      <c r="AA239" s="109"/>
      <c r="AB239" s="112"/>
      <c r="AC239" s="114">
        <f t="shared" si="7"/>
        <v>0</v>
      </c>
      <c r="AD239" s="119" t="str">
        <f>IF(B239="","",IF(COUNTIF(X239,"*独自*"),"数式を削除して手入力",IFERROR(INDEX('【参考】数式用'!$O$3:$Q$452,MATCH(Q239&amp;V239,'【参考】数式用'!$N$3:$N$452,0),MATCH(VLOOKUP(X239,'【参考】数式用'!$R$2:$S$46,2,FALSE),'【参考】数式用'!$O$2:$Q$2,0)),10)))</f>
        <v/>
      </c>
      <c r="AE239" s="122"/>
      <c r="AF239" s="128"/>
      <c r="AG239" s="139"/>
    </row>
    <row r="240" spans="1:33" ht="49.95" customHeight="1">
      <c r="A240" s="25">
        <f t="shared" si="8"/>
        <v>201</v>
      </c>
      <c r="B240" s="45"/>
      <c r="C240" s="50"/>
      <c r="D240" s="50"/>
      <c r="E240" s="50"/>
      <c r="F240" s="50"/>
      <c r="G240" s="50"/>
      <c r="H240" s="50"/>
      <c r="I240" s="50"/>
      <c r="J240" s="50"/>
      <c r="K240" s="54"/>
      <c r="L240" s="62"/>
      <c r="M240" s="69"/>
      <c r="N240" s="69"/>
      <c r="O240" s="69"/>
      <c r="P240" s="72"/>
      <c r="Q240" s="77"/>
      <c r="R240" s="77"/>
      <c r="S240" s="77"/>
      <c r="T240" s="77"/>
      <c r="U240" s="77"/>
      <c r="V240" s="61"/>
      <c r="W240" s="95"/>
      <c r="X240" s="98"/>
      <c r="Y240" s="99"/>
      <c r="Z240" s="79" t="str">
        <f>IFERROR(VLOOKUP(X240,'【参考】数式用'!$A$2:$B$46,2,FALSE),"")</f>
        <v/>
      </c>
      <c r="AA240" s="109"/>
      <c r="AB240" s="112"/>
      <c r="AC240" s="114">
        <f t="shared" si="7"/>
        <v>0</v>
      </c>
      <c r="AD240" s="119" t="str">
        <f>IF(B240="","",IF(COUNTIF(X240,"*独自*"),"数式を削除して手入力",IFERROR(INDEX('【参考】数式用'!$O$3:$Q$452,MATCH(Q240&amp;V240,'【参考】数式用'!$N$3:$N$452,0),MATCH(VLOOKUP(X240,'【参考】数式用'!$R$2:$S$46,2,FALSE),'【参考】数式用'!$O$2:$Q$2,0)),10)))</f>
        <v/>
      </c>
      <c r="AE240" s="122"/>
      <c r="AF240" s="128"/>
      <c r="AG240" s="139"/>
    </row>
    <row r="241" spans="1:33" ht="49.95" customHeight="1">
      <c r="A241" s="25">
        <f t="shared" si="8"/>
        <v>202</v>
      </c>
      <c r="B241" s="45"/>
      <c r="C241" s="50"/>
      <c r="D241" s="50"/>
      <c r="E241" s="50"/>
      <c r="F241" s="50"/>
      <c r="G241" s="50"/>
      <c r="H241" s="50"/>
      <c r="I241" s="50"/>
      <c r="J241" s="50"/>
      <c r="K241" s="54"/>
      <c r="L241" s="62"/>
      <c r="M241" s="69"/>
      <c r="N241" s="69"/>
      <c r="O241" s="69"/>
      <c r="P241" s="72"/>
      <c r="Q241" s="77"/>
      <c r="R241" s="77"/>
      <c r="S241" s="77"/>
      <c r="T241" s="77"/>
      <c r="U241" s="77"/>
      <c r="V241" s="61"/>
      <c r="W241" s="95"/>
      <c r="X241" s="98"/>
      <c r="Y241" s="99"/>
      <c r="Z241" s="79" t="str">
        <f>IFERROR(VLOOKUP(X241,'【参考】数式用'!$A$2:$B$46,2,FALSE),"")</f>
        <v/>
      </c>
      <c r="AA241" s="109"/>
      <c r="AB241" s="112"/>
      <c r="AC241" s="114">
        <f t="shared" si="7"/>
        <v>0</v>
      </c>
      <c r="AD241" s="119" t="str">
        <f>IF(B241="","",IF(COUNTIF(X241,"*独自*"),"数式を削除して手入力",IFERROR(INDEX('【参考】数式用'!$O$3:$Q$452,MATCH(Q241&amp;V241,'【参考】数式用'!$N$3:$N$452,0),MATCH(VLOOKUP(X241,'【参考】数式用'!$R$2:$S$46,2,FALSE),'【参考】数式用'!$O$2:$Q$2,0)),10)))</f>
        <v/>
      </c>
      <c r="AE241" s="122"/>
      <c r="AF241" s="128"/>
      <c r="AG241" s="139"/>
    </row>
    <row r="242" spans="1:33" ht="49.95" customHeight="1">
      <c r="A242" s="25">
        <f t="shared" si="8"/>
        <v>203</v>
      </c>
      <c r="B242" s="45"/>
      <c r="C242" s="50"/>
      <c r="D242" s="50"/>
      <c r="E242" s="50"/>
      <c r="F242" s="50"/>
      <c r="G242" s="50"/>
      <c r="H242" s="50"/>
      <c r="I242" s="50"/>
      <c r="J242" s="50"/>
      <c r="K242" s="54"/>
      <c r="L242" s="62"/>
      <c r="M242" s="69"/>
      <c r="N242" s="69"/>
      <c r="O242" s="69"/>
      <c r="P242" s="72"/>
      <c r="Q242" s="77"/>
      <c r="R242" s="77"/>
      <c r="S242" s="77"/>
      <c r="T242" s="77"/>
      <c r="U242" s="77"/>
      <c r="V242" s="61"/>
      <c r="W242" s="95"/>
      <c r="X242" s="98"/>
      <c r="Y242" s="99"/>
      <c r="Z242" s="79" t="str">
        <f>IFERROR(VLOOKUP(X242,'【参考】数式用'!$A$2:$B$46,2,FALSE),"")</f>
        <v/>
      </c>
      <c r="AA242" s="109"/>
      <c r="AB242" s="112"/>
      <c r="AC242" s="114">
        <f t="shared" si="7"/>
        <v>0</v>
      </c>
      <c r="AD242" s="119" t="str">
        <f>IF(B242="","",IF(COUNTIF(X242,"*独自*"),"数式を削除して手入力",IFERROR(INDEX('【参考】数式用'!$O$3:$Q$452,MATCH(Q242&amp;V242,'【参考】数式用'!$N$3:$N$452,0),MATCH(VLOOKUP(X242,'【参考】数式用'!$R$2:$S$46,2,FALSE),'【参考】数式用'!$O$2:$Q$2,0)),10)))</f>
        <v/>
      </c>
      <c r="AE242" s="122"/>
      <c r="AF242" s="128"/>
      <c r="AG242" s="139"/>
    </row>
    <row r="243" spans="1:33" ht="49.95" customHeight="1">
      <c r="A243" s="25">
        <f t="shared" si="8"/>
        <v>204</v>
      </c>
      <c r="B243" s="45"/>
      <c r="C243" s="50"/>
      <c r="D243" s="50"/>
      <c r="E243" s="50"/>
      <c r="F243" s="50"/>
      <c r="G243" s="50"/>
      <c r="H243" s="50"/>
      <c r="I243" s="50"/>
      <c r="J243" s="50"/>
      <c r="K243" s="54"/>
      <c r="L243" s="62"/>
      <c r="M243" s="69"/>
      <c r="N243" s="69"/>
      <c r="O243" s="69"/>
      <c r="P243" s="72"/>
      <c r="Q243" s="77"/>
      <c r="R243" s="77"/>
      <c r="S243" s="77"/>
      <c r="T243" s="77"/>
      <c r="U243" s="77"/>
      <c r="V243" s="61"/>
      <c r="W243" s="95"/>
      <c r="X243" s="98"/>
      <c r="Y243" s="99"/>
      <c r="Z243" s="79" t="str">
        <f>IFERROR(VLOOKUP(X243,'【参考】数式用'!$A$2:$B$46,2,FALSE),"")</f>
        <v/>
      </c>
      <c r="AA243" s="109"/>
      <c r="AB243" s="112"/>
      <c r="AC243" s="114">
        <f t="shared" si="7"/>
        <v>0</v>
      </c>
      <c r="AD243" s="119" t="str">
        <f>IF(B243="","",IF(COUNTIF(X243,"*独自*"),"数式を削除して手入力",IFERROR(INDEX('【参考】数式用'!$O$3:$Q$452,MATCH(Q243&amp;V243,'【参考】数式用'!$N$3:$N$452,0),MATCH(VLOOKUP(X243,'【参考】数式用'!$R$2:$S$46,2,FALSE),'【参考】数式用'!$O$2:$Q$2,0)),10)))</f>
        <v/>
      </c>
      <c r="AE243" s="122"/>
      <c r="AF243" s="128"/>
      <c r="AG243" s="139"/>
    </row>
    <row r="244" spans="1:33" ht="49.95" customHeight="1">
      <c r="A244" s="25">
        <f t="shared" si="8"/>
        <v>205</v>
      </c>
      <c r="B244" s="45"/>
      <c r="C244" s="50"/>
      <c r="D244" s="50"/>
      <c r="E244" s="50"/>
      <c r="F244" s="50"/>
      <c r="G244" s="50"/>
      <c r="H244" s="50"/>
      <c r="I244" s="50"/>
      <c r="J244" s="50"/>
      <c r="K244" s="54"/>
      <c r="L244" s="62"/>
      <c r="M244" s="69"/>
      <c r="N244" s="69"/>
      <c r="O244" s="69"/>
      <c r="P244" s="72"/>
      <c r="Q244" s="77"/>
      <c r="R244" s="77"/>
      <c r="S244" s="77"/>
      <c r="T244" s="77"/>
      <c r="U244" s="77"/>
      <c r="V244" s="61"/>
      <c r="W244" s="95"/>
      <c r="X244" s="98"/>
      <c r="Y244" s="99"/>
      <c r="Z244" s="79" t="str">
        <f>IFERROR(VLOOKUP(X244,'【参考】数式用'!$A$2:$B$46,2,FALSE),"")</f>
        <v/>
      </c>
      <c r="AA244" s="109"/>
      <c r="AB244" s="112"/>
      <c r="AC244" s="114">
        <f t="shared" si="7"/>
        <v>0</v>
      </c>
      <c r="AD244" s="119" t="str">
        <f>IF(B244="","",IF(COUNTIF(X244,"*独自*"),"数式を削除して手入力",IFERROR(INDEX('【参考】数式用'!$O$3:$Q$452,MATCH(Q244&amp;V244,'【参考】数式用'!$N$3:$N$452,0),MATCH(VLOOKUP(X244,'【参考】数式用'!$R$2:$S$46,2,FALSE),'【参考】数式用'!$O$2:$Q$2,0)),10)))</f>
        <v/>
      </c>
      <c r="AE244" s="122"/>
      <c r="AF244" s="128"/>
      <c r="AG244" s="139"/>
    </row>
    <row r="245" spans="1:33" ht="49.95" customHeight="1">
      <c r="A245" s="25">
        <f t="shared" si="8"/>
        <v>206</v>
      </c>
      <c r="B245" s="45"/>
      <c r="C245" s="50"/>
      <c r="D245" s="50"/>
      <c r="E245" s="50"/>
      <c r="F245" s="50"/>
      <c r="G245" s="50"/>
      <c r="H245" s="50"/>
      <c r="I245" s="50"/>
      <c r="J245" s="50"/>
      <c r="K245" s="54"/>
      <c r="L245" s="62"/>
      <c r="M245" s="69"/>
      <c r="N245" s="69"/>
      <c r="O245" s="69"/>
      <c r="P245" s="72"/>
      <c r="Q245" s="77"/>
      <c r="R245" s="77"/>
      <c r="S245" s="77"/>
      <c r="T245" s="77"/>
      <c r="U245" s="77"/>
      <c r="V245" s="61"/>
      <c r="W245" s="95"/>
      <c r="X245" s="98"/>
      <c r="Y245" s="99"/>
      <c r="Z245" s="79" t="str">
        <f>IFERROR(VLOOKUP(X245,'【参考】数式用'!$A$2:$B$46,2,FALSE),"")</f>
        <v/>
      </c>
      <c r="AA245" s="109"/>
      <c r="AB245" s="112"/>
      <c r="AC245" s="114">
        <f t="shared" si="7"/>
        <v>0</v>
      </c>
      <c r="AD245" s="119" t="str">
        <f>IF(B245="","",IF(COUNTIF(X245,"*独自*"),"数式を削除して手入力",IFERROR(INDEX('【参考】数式用'!$O$3:$Q$452,MATCH(Q245&amp;V245,'【参考】数式用'!$N$3:$N$452,0),MATCH(VLOOKUP(X245,'【参考】数式用'!$R$2:$S$46,2,FALSE),'【参考】数式用'!$O$2:$Q$2,0)),10)))</f>
        <v/>
      </c>
      <c r="AE245" s="122"/>
      <c r="AF245" s="128"/>
      <c r="AG245" s="139"/>
    </row>
    <row r="246" spans="1:33" ht="49.95" customHeight="1">
      <c r="A246" s="25">
        <f t="shared" si="8"/>
        <v>207</v>
      </c>
      <c r="B246" s="45"/>
      <c r="C246" s="50"/>
      <c r="D246" s="50"/>
      <c r="E246" s="50"/>
      <c r="F246" s="50"/>
      <c r="G246" s="50"/>
      <c r="H246" s="50"/>
      <c r="I246" s="50"/>
      <c r="J246" s="50"/>
      <c r="K246" s="54"/>
      <c r="L246" s="62"/>
      <c r="M246" s="69"/>
      <c r="N246" s="69"/>
      <c r="O246" s="69"/>
      <c r="P246" s="72"/>
      <c r="Q246" s="77"/>
      <c r="R246" s="77"/>
      <c r="S246" s="77"/>
      <c r="T246" s="77"/>
      <c r="U246" s="77"/>
      <c r="V246" s="61"/>
      <c r="W246" s="95"/>
      <c r="X246" s="98"/>
      <c r="Y246" s="99"/>
      <c r="Z246" s="79" t="str">
        <f>IFERROR(VLOOKUP(X246,'【参考】数式用'!$A$2:$B$46,2,FALSE),"")</f>
        <v/>
      </c>
      <c r="AA246" s="109"/>
      <c r="AB246" s="112"/>
      <c r="AC246" s="114">
        <f t="shared" si="7"/>
        <v>0</v>
      </c>
      <c r="AD246" s="119" t="str">
        <f>IF(B246="","",IF(COUNTIF(X246,"*独自*"),"数式を削除して手入力",IFERROR(INDEX('【参考】数式用'!$O$3:$Q$452,MATCH(Q246&amp;V246,'【参考】数式用'!$N$3:$N$452,0),MATCH(VLOOKUP(X246,'【参考】数式用'!$R$2:$S$46,2,FALSE),'【参考】数式用'!$O$2:$Q$2,0)),10)))</f>
        <v/>
      </c>
      <c r="AE246" s="122"/>
      <c r="AF246" s="128"/>
      <c r="AG246" s="139"/>
    </row>
    <row r="247" spans="1:33" ht="49.95" customHeight="1">
      <c r="A247" s="25">
        <f t="shared" si="8"/>
        <v>208</v>
      </c>
      <c r="B247" s="45"/>
      <c r="C247" s="50"/>
      <c r="D247" s="50"/>
      <c r="E247" s="50"/>
      <c r="F247" s="50"/>
      <c r="G247" s="50"/>
      <c r="H247" s="50"/>
      <c r="I247" s="50"/>
      <c r="J247" s="50"/>
      <c r="K247" s="54"/>
      <c r="L247" s="62"/>
      <c r="M247" s="69"/>
      <c r="N247" s="69"/>
      <c r="O247" s="69"/>
      <c r="P247" s="72"/>
      <c r="Q247" s="77"/>
      <c r="R247" s="77"/>
      <c r="S247" s="77"/>
      <c r="T247" s="77"/>
      <c r="U247" s="77"/>
      <c r="V247" s="61"/>
      <c r="W247" s="95"/>
      <c r="X247" s="98"/>
      <c r="Y247" s="99"/>
      <c r="Z247" s="79" t="str">
        <f>IFERROR(VLOOKUP(X247,'【参考】数式用'!$A$2:$B$46,2,FALSE),"")</f>
        <v/>
      </c>
      <c r="AA247" s="109"/>
      <c r="AB247" s="112"/>
      <c r="AC247" s="114">
        <f t="shared" si="7"/>
        <v>0</v>
      </c>
      <c r="AD247" s="119" t="str">
        <f>IF(B247="","",IF(COUNTIF(X247,"*独自*"),"数式を削除して手入力",IFERROR(INDEX('【参考】数式用'!$O$3:$Q$452,MATCH(Q247&amp;V247,'【参考】数式用'!$N$3:$N$452,0),MATCH(VLOOKUP(X247,'【参考】数式用'!$R$2:$S$46,2,FALSE),'【参考】数式用'!$O$2:$Q$2,0)),10)))</f>
        <v/>
      </c>
      <c r="AE247" s="122"/>
      <c r="AF247" s="128"/>
      <c r="AG247" s="139"/>
    </row>
    <row r="248" spans="1:33" ht="49.95" customHeight="1">
      <c r="A248" s="25">
        <f t="shared" si="8"/>
        <v>209</v>
      </c>
      <c r="B248" s="45"/>
      <c r="C248" s="50"/>
      <c r="D248" s="50"/>
      <c r="E248" s="50"/>
      <c r="F248" s="50"/>
      <c r="G248" s="50"/>
      <c r="H248" s="50"/>
      <c r="I248" s="50"/>
      <c r="J248" s="50"/>
      <c r="K248" s="54"/>
      <c r="L248" s="62"/>
      <c r="M248" s="69"/>
      <c r="N248" s="69"/>
      <c r="O248" s="69"/>
      <c r="P248" s="72"/>
      <c r="Q248" s="77"/>
      <c r="R248" s="77"/>
      <c r="S248" s="77"/>
      <c r="T248" s="77"/>
      <c r="U248" s="77"/>
      <c r="V248" s="61"/>
      <c r="W248" s="95"/>
      <c r="X248" s="98"/>
      <c r="Y248" s="99"/>
      <c r="Z248" s="79" t="str">
        <f>IFERROR(VLOOKUP(X248,'【参考】数式用'!$A$2:$B$46,2,FALSE),"")</f>
        <v/>
      </c>
      <c r="AA248" s="109"/>
      <c r="AB248" s="112"/>
      <c r="AC248" s="114">
        <f t="shared" si="7"/>
        <v>0</v>
      </c>
      <c r="AD248" s="119" t="str">
        <f>IF(B248="","",IF(COUNTIF(X248,"*独自*"),"数式を削除して手入力",IFERROR(INDEX('【参考】数式用'!$O$3:$Q$452,MATCH(Q248&amp;V248,'【参考】数式用'!$N$3:$N$452,0),MATCH(VLOOKUP(X248,'【参考】数式用'!$R$2:$S$46,2,FALSE),'【参考】数式用'!$O$2:$Q$2,0)),10)))</f>
        <v/>
      </c>
      <c r="AE248" s="122"/>
      <c r="AF248" s="128"/>
      <c r="AG248" s="139"/>
    </row>
    <row r="249" spans="1:33" ht="49.95" customHeight="1">
      <c r="A249" s="25">
        <f t="shared" si="8"/>
        <v>210</v>
      </c>
      <c r="B249" s="45"/>
      <c r="C249" s="50"/>
      <c r="D249" s="50"/>
      <c r="E249" s="50"/>
      <c r="F249" s="50"/>
      <c r="G249" s="50"/>
      <c r="H249" s="50"/>
      <c r="I249" s="50"/>
      <c r="J249" s="50"/>
      <c r="K249" s="54"/>
      <c r="L249" s="62"/>
      <c r="M249" s="69"/>
      <c r="N249" s="69"/>
      <c r="O249" s="69"/>
      <c r="P249" s="72"/>
      <c r="Q249" s="77"/>
      <c r="R249" s="77"/>
      <c r="S249" s="77"/>
      <c r="T249" s="77"/>
      <c r="U249" s="77"/>
      <c r="V249" s="61"/>
      <c r="W249" s="95"/>
      <c r="X249" s="98"/>
      <c r="Y249" s="99"/>
      <c r="Z249" s="79" t="str">
        <f>IFERROR(VLOOKUP(X249,'【参考】数式用'!$A$2:$B$46,2,FALSE),"")</f>
        <v/>
      </c>
      <c r="AA249" s="109"/>
      <c r="AB249" s="112"/>
      <c r="AC249" s="114">
        <f t="shared" si="7"/>
        <v>0</v>
      </c>
      <c r="AD249" s="119" t="str">
        <f>IF(B249="","",IF(COUNTIF(X249,"*独自*"),"数式を削除して手入力",IFERROR(INDEX('【参考】数式用'!$O$3:$Q$452,MATCH(Q249&amp;V249,'【参考】数式用'!$N$3:$N$452,0),MATCH(VLOOKUP(X249,'【参考】数式用'!$R$2:$S$46,2,FALSE),'【参考】数式用'!$O$2:$Q$2,0)),10)))</f>
        <v/>
      </c>
      <c r="AE249" s="122"/>
      <c r="AF249" s="128"/>
      <c r="AG249" s="139"/>
    </row>
    <row r="250" spans="1:33" ht="49.95" customHeight="1">
      <c r="A250" s="25">
        <f t="shared" si="8"/>
        <v>211</v>
      </c>
      <c r="B250" s="45"/>
      <c r="C250" s="50"/>
      <c r="D250" s="50"/>
      <c r="E250" s="50"/>
      <c r="F250" s="50"/>
      <c r="G250" s="50"/>
      <c r="H250" s="50"/>
      <c r="I250" s="50"/>
      <c r="J250" s="50"/>
      <c r="K250" s="54"/>
      <c r="L250" s="62"/>
      <c r="M250" s="69"/>
      <c r="N250" s="69"/>
      <c r="O250" s="69"/>
      <c r="P250" s="72"/>
      <c r="Q250" s="77"/>
      <c r="R250" s="77"/>
      <c r="S250" s="77"/>
      <c r="T250" s="77"/>
      <c r="U250" s="77"/>
      <c r="V250" s="61"/>
      <c r="W250" s="95"/>
      <c r="X250" s="98"/>
      <c r="Y250" s="99"/>
      <c r="Z250" s="79" t="str">
        <f>IFERROR(VLOOKUP(X250,'【参考】数式用'!$A$2:$B$46,2,FALSE),"")</f>
        <v/>
      </c>
      <c r="AA250" s="109"/>
      <c r="AB250" s="112"/>
      <c r="AC250" s="114">
        <f t="shared" si="7"/>
        <v>0</v>
      </c>
      <c r="AD250" s="119" t="str">
        <f>IF(B250="","",IF(COUNTIF(X250,"*独自*"),"数式を削除して手入力",IFERROR(INDEX('【参考】数式用'!$O$3:$Q$452,MATCH(Q250&amp;V250,'【参考】数式用'!$N$3:$N$452,0),MATCH(VLOOKUP(X250,'【参考】数式用'!$R$2:$S$46,2,FALSE),'【参考】数式用'!$O$2:$Q$2,0)),10)))</f>
        <v/>
      </c>
      <c r="AE250" s="122"/>
      <c r="AF250" s="128"/>
      <c r="AG250" s="139"/>
    </row>
    <row r="251" spans="1:33" ht="49.95" customHeight="1">
      <c r="A251" s="25">
        <f t="shared" si="8"/>
        <v>212</v>
      </c>
      <c r="B251" s="45"/>
      <c r="C251" s="50"/>
      <c r="D251" s="50"/>
      <c r="E251" s="50"/>
      <c r="F251" s="50"/>
      <c r="G251" s="50"/>
      <c r="H251" s="50"/>
      <c r="I251" s="50"/>
      <c r="J251" s="50"/>
      <c r="K251" s="54"/>
      <c r="L251" s="62"/>
      <c r="M251" s="69"/>
      <c r="N251" s="69"/>
      <c r="O251" s="69"/>
      <c r="P251" s="72"/>
      <c r="Q251" s="77"/>
      <c r="R251" s="77"/>
      <c r="S251" s="77"/>
      <c r="T251" s="77"/>
      <c r="U251" s="77"/>
      <c r="V251" s="61"/>
      <c r="W251" s="95"/>
      <c r="X251" s="98"/>
      <c r="Y251" s="99"/>
      <c r="Z251" s="79" t="str">
        <f>IFERROR(VLOOKUP(X251,'【参考】数式用'!$A$2:$B$46,2,FALSE),"")</f>
        <v/>
      </c>
      <c r="AA251" s="109"/>
      <c r="AB251" s="112"/>
      <c r="AC251" s="114">
        <f t="shared" si="7"/>
        <v>0</v>
      </c>
      <c r="AD251" s="119" t="str">
        <f>IF(B251="","",IF(COUNTIF(X251,"*独自*"),"数式を削除して手入力",IFERROR(INDEX('【参考】数式用'!$O$3:$Q$452,MATCH(Q251&amp;V251,'【参考】数式用'!$N$3:$N$452,0),MATCH(VLOOKUP(X251,'【参考】数式用'!$R$2:$S$46,2,FALSE),'【参考】数式用'!$O$2:$Q$2,0)),10)))</f>
        <v/>
      </c>
      <c r="AE251" s="122"/>
      <c r="AF251" s="128"/>
      <c r="AG251" s="139"/>
    </row>
    <row r="252" spans="1:33" ht="49.95" customHeight="1">
      <c r="A252" s="25">
        <f t="shared" si="8"/>
        <v>213</v>
      </c>
      <c r="B252" s="45"/>
      <c r="C252" s="50"/>
      <c r="D252" s="50"/>
      <c r="E252" s="50"/>
      <c r="F252" s="50"/>
      <c r="G252" s="50"/>
      <c r="H252" s="50"/>
      <c r="I252" s="50"/>
      <c r="J252" s="50"/>
      <c r="K252" s="54"/>
      <c r="L252" s="62"/>
      <c r="M252" s="69"/>
      <c r="N252" s="69"/>
      <c r="O252" s="69"/>
      <c r="P252" s="72"/>
      <c r="Q252" s="77"/>
      <c r="R252" s="77"/>
      <c r="S252" s="77"/>
      <c r="T252" s="77"/>
      <c r="U252" s="77"/>
      <c r="V252" s="61"/>
      <c r="W252" s="95"/>
      <c r="X252" s="98"/>
      <c r="Y252" s="99"/>
      <c r="Z252" s="79" t="str">
        <f>IFERROR(VLOOKUP(X252,'【参考】数式用'!$A$2:$B$46,2,FALSE),"")</f>
        <v/>
      </c>
      <c r="AA252" s="109"/>
      <c r="AB252" s="112"/>
      <c r="AC252" s="114">
        <f t="shared" si="7"/>
        <v>0</v>
      </c>
      <c r="AD252" s="119" t="str">
        <f>IF(B252="","",IF(COUNTIF(X252,"*独自*"),"数式を削除して手入力",IFERROR(INDEX('【参考】数式用'!$O$3:$Q$452,MATCH(Q252&amp;V252,'【参考】数式用'!$N$3:$N$452,0),MATCH(VLOOKUP(X252,'【参考】数式用'!$R$2:$S$46,2,FALSE),'【参考】数式用'!$O$2:$Q$2,0)),10)))</f>
        <v/>
      </c>
      <c r="AE252" s="122"/>
      <c r="AF252" s="128"/>
      <c r="AG252" s="139"/>
    </row>
    <row r="253" spans="1:33" ht="49.95" customHeight="1">
      <c r="A253" s="25">
        <f t="shared" si="8"/>
        <v>214</v>
      </c>
      <c r="B253" s="45"/>
      <c r="C253" s="50"/>
      <c r="D253" s="50"/>
      <c r="E253" s="50"/>
      <c r="F253" s="50"/>
      <c r="G253" s="50"/>
      <c r="H253" s="50"/>
      <c r="I253" s="50"/>
      <c r="J253" s="50"/>
      <c r="K253" s="54"/>
      <c r="L253" s="62"/>
      <c r="M253" s="69"/>
      <c r="N253" s="69"/>
      <c r="O253" s="69"/>
      <c r="P253" s="72"/>
      <c r="Q253" s="77"/>
      <c r="R253" s="77"/>
      <c r="S253" s="77"/>
      <c r="T253" s="77"/>
      <c r="U253" s="77"/>
      <c r="V253" s="61"/>
      <c r="W253" s="95"/>
      <c r="X253" s="98"/>
      <c r="Y253" s="99"/>
      <c r="Z253" s="79" t="str">
        <f>IFERROR(VLOOKUP(X253,'【参考】数式用'!$A$2:$B$46,2,FALSE),"")</f>
        <v/>
      </c>
      <c r="AA253" s="109"/>
      <c r="AB253" s="112"/>
      <c r="AC253" s="114">
        <f t="shared" si="7"/>
        <v>0</v>
      </c>
      <c r="AD253" s="119" t="str">
        <f>IF(B253="","",IF(COUNTIF(X253,"*独自*"),"数式を削除して手入力",IFERROR(INDEX('【参考】数式用'!$O$3:$Q$452,MATCH(Q253&amp;V253,'【参考】数式用'!$N$3:$N$452,0),MATCH(VLOOKUP(X253,'【参考】数式用'!$R$2:$S$46,2,FALSE),'【参考】数式用'!$O$2:$Q$2,0)),10)))</f>
        <v/>
      </c>
      <c r="AE253" s="122"/>
      <c r="AF253" s="128"/>
      <c r="AG253" s="139"/>
    </row>
    <row r="254" spans="1:33" ht="49.95" customHeight="1">
      <c r="A254" s="25">
        <f t="shared" si="8"/>
        <v>215</v>
      </c>
      <c r="B254" s="45"/>
      <c r="C254" s="50"/>
      <c r="D254" s="50"/>
      <c r="E254" s="50"/>
      <c r="F254" s="50"/>
      <c r="G254" s="50"/>
      <c r="H254" s="50"/>
      <c r="I254" s="50"/>
      <c r="J254" s="50"/>
      <c r="K254" s="54"/>
      <c r="L254" s="62"/>
      <c r="M254" s="69"/>
      <c r="N254" s="69"/>
      <c r="O254" s="69"/>
      <c r="P254" s="72"/>
      <c r="Q254" s="77"/>
      <c r="R254" s="77"/>
      <c r="S254" s="77"/>
      <c r="T254" s="77"/>
      <c r="U254" s="77"/>
      <c r="V254" s="61"/>
      <c r="W254" s="95"/>
      <c r="X254" s="98"/>
      <c r="Y254" s="99"/>
      <c r="Z254" s="79" t="str">
        <f>IFERROR(VLOOKUP(X254,'【参考】数式用'!$A$2:$B$46,2,FALSE),"")</f>
        <v/>
      </c>
      <c r="AA254" s="109"/>
      <c r="AB254" s="112"/>
      <c r="AC254" s="114">
        <f t="shared" si="7"/>
        <v>0</v>
      </c>
      <c r="AD254" s="119" t="str">
        <f>IF(B254="","",IF(COUNTIF(X254,"*独自*"),"数式を削除して手入力",IFERROR(INDEX('【参考】数式用'!$O$3:$Q$452,MATCH(Q254&amp;V254,'【参考】数式用'!$N$3:$N$452,0),MATCH(VLOOKUP(X254,'【参考】数式用'!$R$2:$S$46,2,FALSE),'【参考】数式用'!$O$2:$Q$2,0)),10)))</f>
        <v/>
      </c>
      <c r="AE254" s="122"/>
      <c r="AF254" s="128"/>
      <c r="AG254" s="139"/>
    </row>
    <row r="255" spans="1:33" ht="49.95" customHeight="1">
      <c r="A255" s="25">
        <f t="shared" si="8"/>
        <v>216</v>
      </c>
      <c r="B255" s="45"/>
      <c r="C255" s="50"/>
      <c r="D255" s="50"/>
      <c r="E255" s="50"/>
      <c r="F255" s="50"/>
      <c r="G255" s="50"/>
      <c r="H255" s="50"/>
      <c r="I255" s="50"/>
      <c r="J255" s="50"/>
      <c r="K255" s="54"/>
      <c r="L255" s="62"/>
      <c r="M255" s="69"/>
      <c r="N255" s="69"/>
      <c r="O255" s="69"/>
      <c r="P255" s="72"/>
      <c r="Q255" s="77"/>
      <c r="R255" s="77"/>
      <c r="S255" s="77"/>
      <c r="T255" s="77"/>
      <c r="U255" s="77"/>
      <c r="V255" s="61"/>
      <c r="W255" s="95"/>
      <c r="X255" s="98"/>
      <c r="Y255" s="99"/>
      <c r="Z255" s="79" t="str">
        <f>IFERROR(VLOOKUP(X255,'【参考】数式用'!$A$2:$B$46,2,FALSE),"")</f>
        <v/>
      </c>
      <c r="AA255" s="109"/>
      <c r="AB255" s="112"/>
      <c r="AC255" s="114">
        <f t="shared" si="7"/>
        <v>0</v>
      </c>
      <c r="AD255" s="119" t="str">
        <f>IF(B255="","",IF(COUNTIF(X255,"*独自*"),"数式を削除して手入力",IFERROR(INDEX('【参考】数式用'!$O$3:$Q$452,MATCH(Q255&amp;V255,'【参考】数式用'!$N$3:$N$452,0),MATCH(VLOOKUP(X255,'【参考】数式用'!$R$2:$S$46,2,FALSE),'【参考】数式用'!$O$2:$Q$2,0)),10)))</f>
        <v/>
      </c>
      <c r="AE255" s="122"/>
      <c r="AF255" s="128"/>
      <c r="AG255" s="139"/>
    </row>
    <row r="256" spans="1:33" ht="49.95" customHeight="1">
      <c r="A256" s="25">
        <f t="shared" si="8"/>
        <v>217</v>
      </c>
      <c r="B256" s="45"/>
      <c r="C256" s="50"/>
      <c r="D256" s="50"/>
      <c r="E256" s="50"/>
      <c r="F256" s="50"/>
      <c r="G256" s="50"/>
      <c r="H256" s="50"/>
      <c r="I256" s="50"/>
      <c r="J256" s="50"/>
      <c r="K256" s="54"/>
      <c r="L256" s="62"/>
      <c r="M256" s="69"/>
      <c r="N256" s="69"/>
      <c r="O256" s="69"/>
      <c r="P256" s="72"/>
      <c r="Q256" s="77"/>
      <c r="R256" s="77"/>
      <c r="S256" s="77"/>
      <c r="T256" s="77"/>
      <c r="U256" s="77"/>
      <c r="V256" s="61"/>
      <c r="W256" s="95"/>
      <c r="X256" s="98"/>
      <c r="Y256" s="99"/>
      <c r="Z256" s="79" t="str">
        <f>IFERROR(VLOOKUP(X256,'【参考】数式用'!$A$2:$B$46,2,FALSE),"")</f>
        <v/>
      </c>
      <c r="AA256" s="109"/>
      <c r="AB256" s="112"/>
      <c r="AC256" s="114">
        <f t="shared" si="7"/>
        <v>0</v>
      </c>
      <c r="AD256" s="119" t="str">
        <f>IF(B256="","",IF(COUNTIF(X256,"*独自*"),"数式を削除して手入力",IFERROR(INDEX('【参考】数式用'!$O$3:$Q$452,MATCH(Q256&amp;V256,'【参考】数式用'!$N$3:$N$452,0),MATCH(VLOOKUP(X256,'【参考】数式用'!$R$2:$S$46,2,FALSE),'【参考】数式用'!$O$2:$Q$2,0)),10)))</f>
        <v/>
      </c>
      <c r="AE256" s="122"/>
      <c r="AF256" s="128"/>
      <c r="AG256" s="139"/>
    </row>
    <row r="257" spans="1:33" ht="49.95" customHeight="1">
      <c r="A257" s="25">
        <f t="shared" si="8"/>
        <v>218</v>
      </c>
      <c r="B257" s="45"/>
      <c r="C257" s="50"/>
      <c r="D257" s="50"/>
      <c r="E257" s="50"/>
      <c r="F257" s="50"/>
      <c r="G257" s="50"/>
      <c r="H257" s="50"/>
      <c r="I257" s="50"/>
      <c r="J257" s="50"/>
      <c r="K257" s="54"/>
      <c r="L257" s="62"/>
      <c r="M257" s="69"/>
      <c r="N257" s="69"/>
      <c r="O257" s="69"/>
      <c r="P257" s="72"/>
      <c r="Q257" s="77"/>
      <c r="R257" s="77"/>
      <c r="S257" s="77"/>
      <c r="T257" s="77"/>
      <c r="U257" s="77"/>
      <c r="V257" s="61"/>
      <c r="W257" s="95"/>
      <c r="X257" s="98"/>
      <c r="Y257" s="99"/>
      <c r="Z257" s="79" t="str">
        <f>IFERROR(VLOOKUP(X257,'【参考】数式用'!$A$2:$B$46,2,FALSE),"")</f>
        <v/>
      </c>
      <c r="AA257" s="109"/>
      <c r="AB257" s="112"/>
      <c r="AC257" s="114">
        <f t="shared" si="7"/>
        <v>0</v>
      </c>
      <c r="AD257" s="119" t="str">
        <f>IF(B257="","",IF(COUNTIF(X257,"*独自*"),"数式を削除して手入力",IFERROR(INDEX('【参考】数式用'!$O$3:$Q$452,MATCH(Q257&amp;V257,'【参考】数式用'!$N$3:$N$452,0),MATCH(VLOOKUP(X257,'【参考】数式用'!$R$2:$S$46,2,FALSE),'【参考】数式用'!$O$2:$Q$2,0)),10)))</f>
        <v/>
      </c>
      <c r="AE257" s="122"/>
      <c r="AF257" s="128"/>
      <c r="AG257" s="139"/>
    </row>
    <row r="258" spans="1:33" ht="49.95" customHeight="1">
      <c r="A258" s="25">
        <f t="shared" si="8"/>
        <v>219</v>
      </c>
      <c r="B258" s="45"/>
      <c r="C258" s="50"/>
      <c r="D258" s="50"/>
      <c r="E258" s="50"/>
      <c r="F258" s="50"/>
      <c r="G258" s="50"/>
      <c r="H258" s="50"/>
      <c r="I258" s="50"/>
      <c r="J258" s="50"/>
      <c r="K258" s="54"/>
      <c r="L258" s="62"/>
      <c r="M258" s="69"/>
      <c r="N258" s="69"/>
      <c r="O258" s="69"/>
      <c r="P258" s="72"/>
      <c r="Q258" s="77"/>
      <c r="R258" s="77"/>
      <c r="S258" s="77"/>
      <c r="T258" s="77"/>
      <c r="U258" s="77"/>
      <c r="V258" s="61"/>
      <c r="W258" s="95"/>
      <c r="X258" s="98"/>
      <c r="Y258" s="99"/>
      <c r="Z258" s="79" t="str">
        <f>IFERROR(VLOOKUP(X258,'【参考】数式用'!$A$2:$B$46,2,FALSE),"")</f>
        <v/>
      </c>
      <c r="AA258" s="109"/>
      <c r="AB258" s="112"/>
      <c r="AC258" s="114">
        <f t="shared" si="7"/>
        <v>0</v>
      </c>
      <c r="AD258" s="119" t="str">
        <f>IF(B258="","",IF(COUNTIF(X258,"*独自*"),"数式を削除して手入力",IFERROR(INDEX('【参考】数式用'!$O$3:$Q$452,MATCH(Q258&amp;V258,'【参考】数式用'!$N$3:$N$452,0),MATCH(VLOOKUP(X258,'【参考】数式用'!$R$2:$S$46,2,FALSE),'【参考】数式用'!$O$2:$Q$2,0)),10)))</f>
        <v/>
      </c>
      <c r="AE258" s="122"/>
      <c r="AF258" s="128"/>
      <c r="AG258" s="139"/>
    </row>
    <row r="259" spans="1:33" ht="49.95" customHeight="1">
      <c r="A259" s="25">
        <f t="shared" si="8"/>
        <v>220</v>
      </c>
      <c r="B259" s="45"/>
      <c r="C259" s="50"/>
      <c r="D259" s="50"/>
      <c r="E259" s="50"/>
      <c r="F259" s="50"/>
      <c r="G259" s="50"/>
      <c r="H259" s="50"/>
      <c r="I259" s="50"/>
      <c r="J259" s="50"/>
      <c r="K259" s="54"/>
      <c r="L259" s="62"/>
      <c r="M259" s="69"/>
      <c r="N259" s="69"/>
      <c r="O259" s="69"/>
      <c r="P259" s="72"/>
      <c r="Q259" s="77"/>
      <c r="R259" s="77"/>
      <c r="S259" s="77"/>
      <c r="T259" s="77"/>
      <c r="U259" s="77"/>
      <c r="V259" s="61"/>
      <c r="W259" s="95"/>
      <c r="X259" s="98"/>
      <c r="Y259" s="99"/>
      <c r="Z259" s="79" t="str">
        <f>IFERROR(VLOOKUP(X259,'【参考】数式用'!$A$2:$B$46,2,FALSE),"")</f>
        <v/>
      </c>
      <c r="AA259" s="109"/>
      <c r="AB259" s="112"/>
      <c r="AC259" s="114">
        <f t="shared" si="7"/>
        <v>0</v>
      </c>
      <c r="AD259" s="119" t="str">
        <f>IF(B259="","",IF(COUNTIF(X259,"*独自*"),"数式を削除して手入力",IFERROR(INDEX('【参考】数式用'!$O$3:$Q$452,MATCH(Q259&amp;V259,'【参考】数式用'!$N$3:$N$452,0),MATCH(VLOOKUP(X259,'【参考】数式用'!$R$2:$S$46,2,FALSE),'【参考】数式用'!$O$2:$Q$2,0)),10)))</f>
        <v/>
      </c>
      <c r="AE259" s="122"/>
      <c r="AF259" s="128"/>
      <c r="AG259" s="139"/>
    </row>
    <row r="260" spans="1:33" ht="49.95" customHeight="1">
      <c r="A260" s="25">
        <f t="shared" si="8"/>
        <v>221</v>
      </c>
      <c r="B260" s="45"/>
      <c r="C260" s="50"/>
      <c r="D260" s="50"/>
      <c r="E260" s="50"/>
      <c r="F260" s="50"/>
      <c r="G260" s="50"/>
      <c r="H260" s="50"/>
      <c r="I260" s="50"/>
      <c r="J260" s="50"/>
      <c r="K260" s="54"/>
      <c r="L260" s="62"/>
      <c r="M260" s="69"/>
      <c r="N260" s="69"/>
      <c r="O260" s="69"/>
      <c r="P260" s="72"/>
      <c r="Q260" s="77"/>
      <c r="R260" s="77"/>
      <c r="S260" s="77"/>
      <c r="T260" s="77"/>
      <c r="U260" s="77"/>
      <c r="V260" s="61"/>
      <c r="W260" s="95"/>
      <c r="X260" s="98"/>
      <c r="Y260" s="99"/>
      <c r="Z260" s="79" t="str">
        <f>IFERROR(VLOOKUP(X260,'【参考】数式用'!$A$2:$B$46,2,FALSE),"")</f>
        <v/>
      </c>
      <c r="AA260" s="109"/>
      <c r="AB260" s="112"/>
      <c r="AC260" s="114">
        <f t="shared" si="7"/>
        <v>0</v>
      </c>
      <c r="AD260" s="119" t="str">
        <f>IF(B260="","",IF(COUNTIF(X260,"*独自*"),"数式を削除して手入力",IFERROR(INDEX('【参考】数式用'!$O$3:$Q$452,MATCH(Q260&amp;V260,'【参考】数式用'!$N$3:$N$452,0),MATCH(VLOOKUP(X260,'【参考】数式用'!$R$2:$S$46,2,FALSE),'【参考】数式用'!$O$2:$Q$2,0)),10)))</f>
        <v/>
      </c>
      <c r="AE260" s="122"/>
      <c r="AF260" s="128"/>
      <c r="AG260" s="139"/>
    </row>
    <row r="261" spans="1:33" ht="49.95" customHeight="1">
      <c r="A261" s="25">
        <f t="shared" si="8"/>
        <v>222</v>
      </c>
      <c r="B261" s="45"/>
      <c r="C261" s="50"/>
      <c r="D261" s="50"/>
      <c r="E261" s="50"/>
      <c r="F261" s="50"/>
      <c r="G261" s="50"/>
      <c r="H261" s="50"/>
      <c r="I261" s="50"/>
      <c r="J261" s="50"/>
      <c r="K261" s="54"/>
      <c r="L261" s="62"/>
      <c r="M261" s="69"/>
      <c r="N261" s="69"/>
      <c r="O261" s="69"/>
      <c r="P261" s="72"/>
      <c r="Q261" s="77"/>
      <c r="R261" s="77"/>
      <c r="S261" s="77"/>
      <c r="T261" s="77"/>
      <c r="U261" s="77"/>
      <c r="V261" s="61"/>
      <c r="W261" s="95"/>
      <c r="X261" s="98"/>
      <c r="Y261" s="99"/>
      <c r="Z261" s="79" t="str">
        <f>IFERROR(VLOOKUP(X261,'【参考】数式用'!$A$2:$B$46,2,FALSE),"")</f>
        <v/>
      </c>
      <c r="AA261" s="109"/>
      <c r="AB261" s="112"/>
      <c r="AC261" s="114">
        <f t="shared" si="7"/>
        <v>0</v>
      </c>
      <c r="AD261" s="119" t="str">
        <f>IF(B261="","",IF(COUNTIF(X261,"*独自*"),"数式を削除して手入力",IFERROR(INDEX('【参考】数式用'!$O$3:$Q$452,MATCH(Q261&amp;V261,'【参考】数式用'!$N$3:$N$452,0),MATCH(VLOOKUP(X261,'【参考】数式用'!$R$2:$S$46,2,FALSE),'【参考】数式用'!$O$2:$Q$2,0)),10)))</f>
        <v/>
      </c>
      <c r="AE261" s="122"/>
      <c r="AF261" s="128"/>
      <c r="AG261" s="139"/>
    </row>
    <row r="262" spans="1:33" ht="49.95" customHeight="1">
      <c r="A262" s="25">
        <f t="shared" si="8"/>
        <v>223</v>
      </c>
      <c r="B262" s="45"/>
      <c r="C262" s="50"/>
      <c r="D262" s="50"/>
      <c r="E262" s="50"/>
      <c r="F262" s="50"/>
      <c r="G262" s="50"/>
      <c r="H262" s="50"/>
      <c r="I262" s="50"/>
      <c r="J262" s="50"/>
      <c r="K262" s="54"/>
      <c r="L262" s="62"/>
      <c r="M262" s="69"/>
      <c r="N262" s="69"/>
      <c r="O262" s="69"/>
      <c r="P262" s="72"/>
      <c r="Q262" s="77"/>
      <c r="R262" s="77"/>
      <c r="S262" s="77"/>
      <c r="T262" s="77"/>
      <c r="U262" s="77"/>
      <c r="V262" s="61"/>
      <c r="W262" s="95"/>
      <c r="X262" s="98"/>
      <c r="Y262" s="99"/>
      <c r="Z262" s="79" t="str">
        <f>IFERROR(VLOOKUP(X262,'【参考】数式用'!$A$2:$B$46,2,FALSE),"")</f>
        <v/>
      </c>
      <c r="AA262" s="109"/>
      <c r="AB262" s="112"/>
      <c r="AC262" s="114">
        <f t="shared" si="7"/>
        <v>0</v>
      </c>
      <c r="AD262" s="119" t="str">
        <f>IF(B262="","",IF(COUNTIF(X262,"*独自*"),"数式を削除して手入力",IFERROR(INDEX('【参考】数式用'!$O$3:$Q$452,MATCH(Q262&amp;V262,'【参考】数式用'!$N$3:$N$452,0),MATCH(VLOOKUP(X262,'【参考】数式用'!$R$2:$S$46,2,FALSE),'【参考】数式用'!$O$2:$Q$2,0)),10)))</f>
        <v/>
      </c>
      <c r="AE262" s="122"/>
      <c r="AF262" s="128"/>
      <c r="AG262" s="139"/>
    </row>
    <row r="263" spans="1:33" ht="49.95" customHeight="1">
      <c r="A263" s="25">
        <f t="shared" si="8"/>
        <v>224</v>
      </c>
      <c r="B263" s="45"/>
      <c r="C263" s="50"/>
      <c r="D263" s="50"/>
      <c r="E263" s="50"/>
      <c r="F263" s="50"/>
      <c r="G263" s="50"/>
      <c r="H263" s="50"/>
      <c r="I263" s="50"/>
      <c r="J263" s="50"/>
      <c r="K263" s="54"/>
      <c r="L263" s="62"/>
      <c r="M263" s="69"/>
      <c r="N263" s="69"/>
      <c r="O263" s="69"/>
      <c r="P263" s="72"/>
      <c r="Q263" s="77"/>
      <c r="R263" s="77"/>
      <c r="S263" s="77"/>
      <c r="T263" s="77"/>
      <c r="U263" s="77"/>
      <c r="V263" s="61"/>
      <c r="W263" s="95"/>
      <c r="X263" s="98"/>
      <c r="Y263" s="99"/>
      <c r="Z263" s="79" t="str">
        <f>IFERROR(VLOOKUP(X263,'【参考】数式用'!$A$2:$B$46,2,FALSE),"")</f>
        <v/>
      </c>
      <c r="AA263" s="109"/>
      <c r="AB263" s="112"/>
      <c r="AC263" s="114">
        <f t="shared" si="7"/>
        <v>0</v>
      </c>
      <c r="AD263" s="119" t="str">
        <f>IF(B263="","",IF(COUNTIF(X263,"*独自*"),"数式を削除して手入力",IFERROR(INDEX('【参考】数式用'!$O$3:$Q$452,MATCH(Q263&amp;V263,'【参考】数式用'!$N$3:$N$452,0),MATCH(VLOOKUP(X263,'【参考】数式用'!$R$2:$S$46,2,FALSE),'【参考】数式用'!$O$2:$Q$2,0)),10)))</f>
        <v/>
      </c>
      <c r="AE263" s="122"/>
      <c r="AF263" s="128"/>
      <c r="AG263" s="139"/>
    </row>
    <row r="264" spans="1:33" ht="49.95" customHeight="1">
      <c r="A264" s="25">
        <f t="shared" si="8"/>
        <v>225</v>
      </c>
      <c r="B264" s="45"/>
      <c r="C264" s="50"/>
      <c r="D264" s="50"/>
      <c r="E264" s="50"/>
      <c r="F264" s="50"/>
      <c r="G264" s="50"/>
      <c r="H264" s="50"/>
      <c r="I264" s="50"/>
      <c r="J264" s="50"/>
      <c r="K264" s="54"/>
      <c r="L264" s="62"/>
      <c r="M264" s="69"/>
      <c r="N264" s="69"/>
      <c r="O264" s="69"/>
      <c r="P264" s="72"/>
      <c r="Q264" s="77"/>
      <c r="R264" s="77"/>
      <c r="S264" s="77"/>
      <c r="T264" s="77"/>
      <c r="U264" s="77"/>
      <c r="V264" s="61"/>
      <c r="W264" s="95"/>
      <c r="X264" s="98"/>
      <c r="Y264" s="99"/>
      <c r="Z264" s="79" t="str">
        <f>IFERROR(VLOOKUP(X264,'【参考】数式用'!$A$2:$B$46,2,FALSE),"")</f>
        <v/>
      </c>
      <c r="AA264" s="109"/>
      <c r="AB264" s="112"/>
      <c r="AC264" s="114">
        <f t="shared" si="7"/>
        <v>0</v>
      </c>
      <c r="AD264" s="119" t="str">
        <f>IF(B264="","",IF(COUNTIF(X264,"*独自*"),"数式を削除して手入力",IFERROR(INDEX('【参考】数式用'!$O$3:$Q$452,MATCH(Q264&amp;V264,'【参考】数式用'!$N$3:$N$452,0),MATCH(VLOOKUP(X264,'【参考】数式用'!$R$2:$S$46,2,FALSE),'【参考】数式用'!$O$2:$Q$2,0)),10)))</f>
        <v/>
      </c>
      <c r="AE264" s="122"/>
      <c r="AF264" s="128"/>
      <c r="AG264" s="139"/>
    </row>
    <row r="265" spans="1:33" ht="49.95" customHeight="1">
      <c r="A265" s="25">
        <f t="shared" si="8"/>
        <v>226</v>
      </c>
      <c r="B265" s="45"/>
      <c r="C265" s="50"/>
      <c r="D265" s="50"/>
      <c r="E265" s="50"/>
      <c r="F265" s="50"/>
      <c r="G265" s="50"/>
      <c r="H265" s="50"/>
      <c r="I265" s="50"/>
      <c r="J265" s="50"/>
      <c r="K265" s="54"/>
      <c r="L265" s="62"/>
      <c r="M265" s="69"/>
      <c r="N265" s="69"/>
      <c r="O265" s="69"/>
      <c r="P265" s="72"/>
      <c r="Q265" s="77"/>
      <c r="R265" s="77"/>
      <c r="S265" s="77"/>
      <c r="T265" s="77"/>
      <c r="U265" s="77"/>
      <c r="V265" s="61"/>
      <c r="W265" s="95"/>
      <c r="X265" s="98"/>
      <c r="Y265" s="99"/>
      <c r="Z265" s="79" t="str">
        <f>IFERROR(VLOOKUP(X265,'【参考】数式用'!$A$2:$B$46,2,FALSE),"")</f>
        <v/>
      </c>
      <c r="AA265" s="109"/>
      <c r="AB265" s="112"/>
      <c r="AC265" s="114">
        <f t="shared" si="7"/>
        <v>0</v>
      </c>
      <c r="AD265" s="119" t="str">
        <f>IF(B265="","",IF(COUNTIF(X265,"*独自*"),"数式を削除して手入力",IFERROR(INDEX('【参考】数式用'!$O$3:$Q$452,MATCH(Q265&amp;V265,'【参考】数式用'!$N$3:$N$452,0),MATCH(VLOOKUP(X265,'【参考】数式用'!$R$2:$S$46,2,FALSE),'【参考】数式用'!$O$2:$Q$2,0)),10)))</f>
        <v/>
      </c>
      <c r="AE265" s="122"/>
      <c r="AF265" s="128"/>
      <c r="AG265" s="139"/>
    </row>
    <row r="266" spans="1:33" ht="49.95" customHeight="1">
      <c r="A266" s="25">
        <f t="shared" si="8"/>
        <v>227</v>
      </c>
      <c r="B266" s="45"/>
      <c r="C266" s="50"/>
      <c r="D266" s="50"/>
      <c r="E266" s="50"/>
      <c r="F266" s="50"/>
      <c r="G266" s="50"/>
      <c r="H266" s="50"/>
      <c r="I266" s="50"/>
      <c r="J266" s="50"/>
      <c r="K266" s="54"/>
      <c r="L266" s="62"/>
      <c r="M266" s="69"/>
      <c r="N266" s="69"/>
      <c r="O266" s="69"/>
      <c r="P266" s="72"/>
      <c r="Q266" s="77"/>
      <c r="R266" s="77"/>
      <c r="S266" s="77"/>
      <c r="T266" s="77"/>
      <c r="U266" s="77"/>
      <c r="V266" s="61"/>
      <c r="W266" s="95"/>
      <c r="X266" s="98"/>
      <c r="Y266" s="99"/>
      <c r="Z266" s="79" t="str">
        <f>IFERROR(VLOOKUP(X266,'【参考】数式用'!$A$2:$B$46,2,FALSE),"")</f>
        <v/>
      </c>
      <c r="AA266" s="109"/>
      <c r="AB266" s="112"/>
      <c r="AC266" s="114">
        <f t="shared" si="7"/>
        <v>0</v>
      </c>
      <c r="AD266" s="119" t="str">
        <f>IF(B266="","",IF(COUNTIF(X266,"*独自*"),"数式を削除して手入力",IFERROR(INDEX('【参考】数式用'!$O$3:$Q$452,MATCH(Q266&amp;V266,'【参考】数式用'!$N$3:$N$452,0),MATCH(VLOOKUP(X266,'【参考】数式用'!$R$2:$S$46,2,FALSE),'【参考】数式用'!$O$2:$Q$2,0)),10)))</f>
        <v/>
      </c>
      <c r="AE266" s="122"/>
      <c r="AF266" s="128"/>
      <c r="AG266" s="139"/>
    </row>
    <row r="267" spans="1:33" ht="49.95" customHeight="1">
      <c r="A267" s="25">
        <f t="shared" si="8"/>
        <v>228</v>
      </c>
      <c r="B267" s="45"/>
      <c r="C267" s="50"/>
      <c r="D267" s="50"/>
      <c r="E267" s="50"/>
      <c r="F267" s="50"/>
      <c r="G267" s="50"/>
      <c r="H267" s="50"/>
      <c r="I267" s="50"/>
      <c r="J267" s="50"/>
      <c r="K267" s="54"/>
      <c r="L267" s="62"/>
      <c r="M267" s="69"/>
      <c r="N267" s="69"/>
      <c r="O267" s="69"/>
      <c r="P267" s="72"/>
      <c r="Q267" s="77"/>
      <c r="R267" s="77"/>
      <c r="S267" s="77"/>
      <c r="T267" s="77"/>
      <c r="U267" s="77"/>
      <c r="V267" s="61"/>
      <c r="W267" s="95"/>
      <c r="X267" s="98"/>
      <c r="Y267" s="99"/>
      <c r="Z267" s="79" t="str">
        <f>IFERROR(VLOOKUP(X267,'【参考】数式用'!$A$2:$B$46,2,FALSE),"")</f>
        <v/>
      </c>
      <c r="AA267" s="109"/>
      <c r="AB267" s="112"/>
      <c r="AC267" s="114">
        <f t="shared" si="7"/>
        <v>0</v>
      </c>
      <c r="AD267" s="119" t="str">
        <f>IF(B267="","",IF(COUNTIF(X267,"*独自*"),"数式を削除して手入力",IFERROR(INDEX('【参考】数式用'!$O$3:$Q$452,MATCH(Q267&amp;V267,'【参考】数式用'!$N$3:$N$452,0),MATCH(VLOOKUP(X267,'【参考】数式用'!$R$2:$S$46,2,FALSE),'【参考】数式用'!$O$2:$Q$2,0)),10)))</f>
        <v/>
      </c>
      <c r="AE267" s="122"/>
      <c r="AF267" s="128"/>
      <c r="AG267" s="139"/>
    </row>
    <row r="268" spans="1:33" ht="49.95" customHeight="1">
      <c r="A268" s="25">
        <f t="shared" si="8"/>
        <v>229</v>
      </c>
      <c r="B268" s="45"/>
      <c r="C268" s="50"/>
      <c r="D268" s="50"/>
      <c r="E268" s="50"/>
      <c r="F268" s="50"/>
      <c r="G268" s="50"/>
      <c r="H268" s="50"/>
      <c r="I268" s="50"/>
      <c r="J268" s="50"/>
      <c r="K268" s="54"/>
      <c r="L268" s="62"/>
      <c r="M268" s="69"/>
      <c r="N268" s="69"/>
      <c r="O268" s="69"/>
      <c r="P268" s="72"/>
      <c r="Q268" s="77"/>
      <c r="R268" s="77"/>
      <c r="S268" s="77"/>
      <c r="T268" s="77"/>
      <c r="U268" s="77"/>
      <c r="V268" s="61"/>
      <c r="W268" s="95"/>
      <c r="X268" s="98"/>
      <c r="Y268" s="99"/>
      <c r="Z268" s="79" t="str">
        <f>IFERROR(VLOOKUP(X268,'【参考】数式用'!$A$2:$B$46,2,FALSE),"")</f>
        <v/>
      </c>
      <c r="AA268" s="109"/>
      <c r="AB268" s="112"/>
      <c r="AC268" s="114">
        <f t="shared" si="7"/>
        <v>0</v>
      </c>
      <c r="AD268" s="119" t="str">
        <f>IF(B268="","",IF(COUNTIF(X268,"*独自*"),"数式を削除して手入力",IFERROR(INDEX('【参考】数式用'!$O$3:$Q$452,MATCH(Q268&amp;V268,'【参考】数式用'!$N$3:$N$452,0),MATCH(VLOOKUP(X268,'【参考】数式用'!$R$2:$S$46,2,FALSE),'【参考】数式用'!$O$2:$Q$2,0)),10)))</f>
        <v/>
      </c>
      <c r="AE268" s="122"/>
      <c r="AF268" s="128"/>
      <c r="AG268" s="139"/>
    </row>
    <row r="269" spans="1:33" ht="49.95" customHeight="1">
      <c r="A269" s="25">
        <f t="shared" si="8"/>
        <v>230</v>
      </c>
      <c r="B269" s="45"/>
      <c r="C269" s="50"/>
      <c r="D269" s="50"/>
      <c r="E269" s="50"/>
      <c r="F269" s="50"/>
      <c r="G269" s="50"/>
      <c r="H269" s="50"/>
      <c r="I269" s="50"/>
      <c r="J269" s="50"/>
      <c r="K269" s="54"/>
      <c r="L269" s="62"/>
      <c r="M269" s="69"/>
      <c r="N269" s="69"/>
      <c r="O269" s="69"/>
      <c r="P269" s="72"/>
      <c r="Q269" s="77"/>
      <c r="R269" s="77"/>
      <c r="S269" s="77"/>
      <c r="T269" s="77"/>
      <c r="U269" s="77"/>
      <c r="V269" s="61"/>
      <c r="W269" s="95"/>
      <c r="X269" s="98"/>
      <c r="Y269" s="99"/>
      <c r="Z269" s="79" t="str">
        <f>IFERROR(VLOOKUP(X269,'【参考】数式用'!$A$2:$B$46,2,FALSE),"")</f>
        <v/>
      </c>
      <c r="AA269" s="109"/>
      <c r="AB269" s="112"/>
      <c r="AC269" s="114">
        <f t="shared" si="7"/>
        <v>0</v>
      </c>
      <c r="AD269" s="119" t="str">
        <f>IF(B269="","",IF(COUNTIF(X269,"*独自*"),"数式を削除して手入力",IFERROR(INDEX('【参考】数式用'!$O$3:$Q$452,MATCH(Q269&amp;V269,'【参考】数式用'!$N$3:$N$452,0),MATCH(VLOOKUP(X269,'【参考】数式用'!$R$2:$S$46,2,FALSE),'【参考】数式用'!$O$2:$Q$2,0)),10)))</f>
        <v/>
      </c>
      <c r="AE269" s="122"/>
      <c r="AF269" s="128"/>
      <c r="AG269" s="139"/>
    </row>
    <row r="270" spans="1:33" ht="49.95" customHeight="1">
      <c r="A270" s="25">
        <f t="shared" si="8"/>
        <v>231</v>
      </c>
      <c r="B270" s="45"/>
      <c r="C270" s="50"/>
      <c r="D270" s="50"/>
      <c r="E270" s="50"/>
      <c r="F270" s="50"/>
      <c r="G270" s="50"/>
      <c r="H270" s="50"/>
      <c r="I270" s="50"/>
      <c r="J270" s="50"/>
      <c r="K270" s="54"/>
      <c r="L270" s="62"/>
      <c r="M270" s="69"/>
      <c r="N270" s="69"/>
      <c r="O270" s="69"/>
      <c r="P270" s="72"/>
      <c r="Q270" s="77"/>
      <c r="R270" s="77"/>
      <c r="S270" s="77"/>
      <c r="T270" s="77"/>
      <c r="U270" s="77"/>
      <c r="V270" s="61"/>
      <c r="W270" s="95"/>
      <c r="X270" s="98"/>
      <c r="Y270" s="99"/>
      <c r="Z270" s="79" t="str">
        <f>IFERROR(VLOOKUP(X270,'【参考】数式用'!$A$2:$B$46,2,FALSE),"")</f>
        <v/>
      </c>
      <c r="AA270" s="109"/>
      <c r="AB270" s="112"/>
      <c r="AC270" s="114">
        <f t="shared" si="7"/>
        <v>0</v>
      </c>
      <c r="AD270" s="119" t="str">
        <f>IF(B270="","",IF(COUNTIF(X270,"*独自*"),"数式を削除して手入力",IFERROR(INDEX('【参考】数式用'!$O$3:$Q$452,MATCH(Q270&amp;V270,'【参考】数式用'!$N$3:$N$452,0),MATCH(VLOOKUP(X270,'【参考】数式用'!$R$2:$S$46,2,FALSE),'【参考】数式用'!$O$2:$Q$2,0)),10)))</f>
        <v/>
      </c>
      <c r="AE270" s="122"/>
      <c r="AF270" s="128"/>
      <c r="AG270" s="139"/>
    </row>
    <row r="271" spans="1:33" ht="49.95" customHeight="1">
      <c r="A271" s="25">
        <f t="shared" si="8"/>
        <v>232</v>
      </c>
      <c r="B271" s="45"/>
      <c r="C271" s="50"/>
      <c r="D271" s="50"/>
      <c r="E271" s="50"/>
      <c r="F271" s="50"/>
      <c r="G271" s="50"/>
      <c r="H271" s="50"/>
      <c r="I271" s="50"/>
      <c r="J271" s="50"/>
      <c r="K271" s="54"/>
      <c r="L271" s="62"/>
      <c r="M271" s="69"/>
      <c r="N271" s="69"/>
      <c r="O271" s="69"/>
      <c r="P271" s="72"/>
      <c r="Q271" s="77"/>
      <c r="R271" s="77"/>
      <c r="S271" s="77"/>
      <c r="T271" s="77"/>
      <c r="U271" s="77"/>
      <c r="V271" s="61"/>
      <c r="W271" s="95"/>
      <c r="X271" s="98"/>
      <c r="Y271" s="99"/>
      <c r="Z271" s="79" t="str">
        <f>IFERROR(VLOOKUP(X271,'【参考】数式用'!$A$2:$B$46,2,FALSE),"")</f>
        <v/>
      </c>
      <c r="AA271" s="109"/>
      <c r="AB271" s="112"/>
      <c r="AC271" s="114">
        <f t="shared" si="7"/>
        <v>0</v>
      </c>
      <c r="AD271" s="119" t="str">
        <f>IF(B271="","",IF(COUNTIF(X271,"*独自*"),"数式を削除して手入力",IFERROR(INDEX('【参考】数式用'!$O$3:$Q$452,MATCH(Q271&amp;V271,'【参考】数式用'!$N$3:$N$452,0),MATCH(VLOOKUP(X271,'【参考】数式用'!$R$2:$S$46,2,FALSE),'【参考】数式用'!$O$2:$Q$2,0)),10)))</f>
        <v/>
      </c>
      <c r="AE271" s="122"/>
      <c r="AF271" s="128"/>
      <c r="AG271" s="139"/>
    </row>
    <row r="272" spans="1:33" ht="49.95" customHeight="1">
      <c r="A272" s="25">
        <f t="shared" si="8"/>
        <v>233</v>
      </c>
      <c r="B272" s="45"/>
      <c r="C272" s="50"/>
      <c r="D272" s="50"/>
      <c r="E272" s="50"/>
      <c r="F272" s="50"/>
      <c r="G272" s="50"/>
      <c r="H272" s="50"/>
      <c r="I272" s="50"/>
      <c r="J272" s="50"/>
      <c r="K272" s="54"/>
      <c r="L272" s="62"/>
      <c r="M272" s="69"/>
      <c r="N272" s="69"/>
      <c r="O272" s="69"/>
      <c r="P272" s="72"/>
      <c r="Q272" s="77"/>
      <c r="R272" s="77"/>
      <c r="S272" s="77"/>
      <c r="T272" s="77"/>
      <c r="U272" s="77"/>
      <c r="V272" s="61"/>
      <c r="W272" s="95"/>
      <c r="X272" s="98"/>
      <c r="Y272" s="99"/>
      <c r="Z272" s="79" t="str">
        <f>IFERROR(VLOOKUP(X272,'【参考】数式用'!$A$2:$B$46,2,FALSE),"")</f>
        <v/>
      </c>
      <c r="AA272" s="109"/>
      <c r="AB272" s="112"/>
      <c r="AC272" s="114">
        <f t="shared" si="7"/>
        <v>0</v>
      </c>
      <c r="AD272" s="119" t="str">
        <f>IF(B272="","",IF(COUNTIF(X272,"*独自*"),"数式を削除して手入力",IFERROR(INDEX('【参考】数式用'!$O$3:$Q$452,MATCH(Q272&amp;V272,'【参考】数式用'!$N$3:$N$452,0),MATCH(VLOOKUP(X272,'【参考】数式用'!$R$2:$S$46,2,FALSE),'【参考】数式用'!$O$2:$Q$2,0)),10)))</f>
        <v/>
      </c>
      <c r="AE272" s="122"/>
      <c r="AF272" s="128"/>
      <c r="AG272" s="139"/>
    </row>
    <row r="273" spans="1:33" ht="49.95" customHeight="1">
      <c r="A273" s="25">
        <f t="shared" si="8"/>
        <v>234</v>
      </c>
      <c r="B273" s="45"/>
      <c r="C273" s="50"/>
      <c r="D273" s="50"/>
      <c r="E273" s="50"/>
      <c r="F273" s="50"/>
      <c r="G273" s="50"/>
      <c r="H273" s="50"/>
      <c r="I273" s="50"/>
      <c r="J273" s="50"/>
      <c r="K273" s="54"/>
      <c r="L273" s="62"/>
      <c r="M273" s="69"/>
      <c r="N273" s="69"/>
      <c r="O273" s="69"/>
      <c r="P273" s="72"/>
      <c r="Q273" s="77"/>
      <c r="R273" s="77"/>
      <c r="S273" s="77"/>
      <c r="T273" s="77"/>
      <c r="U273" s="77"/>
      <c r="V273" s="61"/>
      <c r="W273" s="95"/>
      <c r="X273" s="98"/>
      <c r="Y273" s="99"/>
      <c r="Z273" s="79" t="str">
        <f>IFERROR(VLOOKUP(X273,'【参考】数式用'!$A$2:$B$46,2,FALSE),"")</f>
        <v/>
      </c>
      <c r="AA273" s="109"/>
      <c r="AB273" s="112"/>
      <c r="AC273" s="114">
        <f t="shared" si="7"/>
        <v>0</v>
      </c>
      <c r="AD273" s="119" t="str">
        <f>IF(B273="","",IF(COUNTIF(X273,"*独自*"),"数式を削除して手入力",IFERROR(INDEX('【参考】数式用'!$O$3:$Q$452,MATCH(Q273&amp;V273,'【参考】数式用'!$N$3:$N$452,0),MATCH(VLOOKUP(X273,'【参考】数式用'!$R$2:$S$46,2,FALSE),'【参考】数式用'!$O$2:$Q$2,0)),10)))</f>
        <v/>
      </c>
      <c r="AE273" s="122"/>
      <c r="AF273" s="128"/>
      <c r="AG273" s="139"/>
    </row>
    <row r="274" spans="1:33" ht="49.95" customHeight="1">
      <c r="A274" s="25">
        <f t="shared" si="8"/>
        <v>235</v>
      </c>
      <c r="B274" s="45"/>
      <c r="C274" s="50"/>
      <c r="D274" s="50"/>
      <c r="E274" s="50"/>
      <c r="F274" s="50"/>
      <c r="G274" s="50"/>
      <c r="H274" s="50"/>
      <c r="I274" s="50"/>
      <c r="J274" s="50"/>
      <c r="K274" s="54"/>
      <c r="L274" s="62"/>
      <c r="M274" s="69"/>
      <c r="N274" s="69"/>
      <c r="O274" s="69"/>
      <c r="P274" s="72"/>
      <c r="Q274" s="77"/>
      <c r="R274" s="77"/>
      <c r="S274" s="77"/>
      <c r="T274" s="77"/>
      <c r="U274" s="77"/>
      <c r="V274" s="61"/>
      <c r="W274" s="95"/>
      <c r="X274" s="98"/>
      <c r="Y274" s="99"/>
      <c r="Z274" s="79" t="str">
        <f>IFERROR(VLOOKUP(X274,'【参考】数式用'!$A$2:$B$46,2,FALSE),"")</f>
        <v/>
      </c>
      <c r="AA274" s="109"/>
      <c r="AB274" s="112"/>
      <c r="AC274" s="114">
        <f t="shared" si="7"/>
        <v>0</v>
      </c>
      <c r="AD274" s="119" t="str">
        <f>IF(B274="","",IF(COUNTIF(X274,"*独自*"),"数式を削除して手入力",IFERROR(INDEX('【参考】数式用'!$O$3:$Q$452,MATCH(Q274&amp;V274,'【参考】数式用'!$N$3:$N$452,0),MATCH(VLOOKUP(X274,'【参考】数式用'!$R$2:$S$46,2,FALSE),'【参考】数式用'!$O$2:$Q$2,0)),10)))</f>
        <v/>
      </c>
      <c r="AE274" s="122"/>
      <c r="AF274" s="128"/>
      <c r="AG274" s="139"/>
    </row>
    <row r="275" spans="1:33" ht="49.95" customHeight="1">
      <c r="A275" s="25">
        <f t="shared" si="8"/>
        <v>236</v>
      </c>
      <c r="B275" s="45"/>
      <c r="C275" s="50"/>
      <c r="D275" s="50"/>
      <c r="E275" s="50"/>
      <c r="F275" s="50"/>
      <c r="G275" s="50"/>
      <c r="H275" s="50"/>
      <c r="I275" s="50"/>
      <c r="J275" s="50"/>
      <c r="K275" s="54"/>
      <c r="L275" s="62"/>
      <c r="M275" s="69"/>
      <c r="N275" s="69"/>
      <c r="O275" s="69"/>
      <c r="P275" s="72"/>
      <c r="Q275" s="77"/>
      <c r="R275" s="77"/>
      <c r="S275" s="77"/>
      <c r="T275" s="77"/>
      <c r="U275" s="77"/>
      <c r="V275" s="61"/>
      <c r="W275" s="95"/>
      <c r="X275" s="98"/>
      <c r="Y275" s="99"/>
      <c r="Z275" s="79" t="str">
        <f>IFERROR(VLOOKUP(X275,'【参考】数式用'!$A$2:$B$46,2,FALSE),"")</f>
        <v/>
      </c>
      <c r="AA275" s="109"/>
      <c r="AB275" s="112"/>
      <c r="AC275" s="114">
        <f t="shared" si="7"/>
        <v>0</v>
      </c>
      <c r="AD275" s="119" t="str">
        <f>IF(B275="","",IF(COUNTIF(X275,"*独自*"),"数式を削除して手入力",IFERROR(INDEX('【参考】数式用'!$O$3:$Q$452,MATCH(Q275&amp;V275,'【参考】数式用'!$N$3:$N$452,0),MATCH(VLOOKUP(X275,'【参考】数式用'!$R$2:$S$46,2,FALSE),'【参考】数式用'!$O$2:$Q$2,0)),10)))</f>
        <v/>
      </c>
      <c r="AE275" s="122"/>
      <c r="AF275" s="128"/>
      <c r="AG275" s="139"/>
    </row>
    <row r="276" spans="1:33" ht="49.95" customHeight="1">
      <c r="A276" s="25">
        <f t="shared" si="8"/>
        <v>237</v>
      </c>
      <c r="B276" s="45"/>
      <c r="C276" s="50"/>
      <c r="D276" s="50"/>
      <c r="E276" s="50"/>
      <c r="F276" s="50"/>
      <c r="G276" s="50"/>
      <c r="H276" s="50"/>
      <c r="I276" s="50"/>
      <c r="J276" s="50"/>
      <c r="K276" s="54"/>
      <c r="L276" s="62"/>
      <c r="M276" s="69"/>
      <c r="N276" s="69"/>
      <c r="O276" s="69"/>
      <c r="P276" s="72"/>
      <c r="Q276" s="77"/>
      <c r="R276" s="77"/>
      <c r="S276" s="77"/>
      <c r="T276" s="77"/>
      <c r="U276" s="77"/>
      <c r="V276" s="61"/>
      <c r="W276" s="95"/>
      <c r="X276" s="98"/>
      <c r="Y276" s="99"/>
      <c r="Z276" s="79" t="str">
        <f>IFERROR(VLOOKUP(X276,'【参考】数式用'!$A$2:$B$46,2,FALSE),"")</f>
        <v/>
      </c>
      <c r="AA276" s="109"/>
      <c r="AB276" s="112"/>
      <c r="AC276" s="114">
        <f t="shared" si="7"/>
        <v>0</v>
      </c>
      <c r="AD276" s="119" t="str">
        <f>IF(B276="","",IF(COUNTIF(X276,"*独自*"),"数式を削除して手入力",IFERROR(INDEX('【参考】数式用'!$O$3:$Q$452,MATCH(Q276&amp;V276,'【参考】数式用'!$N$3:$N$452,0),MATCH(VLOOKUP(X276,'【参考】数式用'!$R$2:$S$46,2,FALSE),'【参考】数式用'!$O$2:$Q$2,0)),10)))</f>
        <v/>
      </c>
      <c r="AE276" s="122"/>
      <c r="AF276" s="128"/>
      <c r="AG276" s="139"/>
    </row>
    <row r="277" spans="1:33" ht="49.95" customHeight="1">
      <c r="A277" s="25">
        <f t="shared" si="8"/>
        <v>238</v>
      </c>
      <c r="B277" s="45"/>
      <c r="C277" s="50"/>
      <c r="D277" s="50"/>
      <c r="E277" s="50"/>
      <c r="F277" s="50"/>
      <c r="G277" s="50"/>
      <c r="H277" s="50"/>
      <c r="I277" s="50"/>
      <c r="J277" s="50"/>
      <c r="K277" s="54"/>
      <c r="L277" s="62"/>
      <c r="M277" s="69"/>
      <c r="N277" s="69"/>
      <c r="O277" s="69"/>
      <c r="P277" s="72"/>
      <c r="Q277" s="77"/>
      <c r="R277" s="77"/>
      <c r="S277" s="77"/>
      <c r="T277" s="77"/>
      <c r="U277" s="77"/>
      <c r="V277" s="61"/>
      <c r="W277" s="95"/>
      <c r="X277" s="98"/>
      <c r="Y277" s="99"/>
      <c r="Z277" s="79" t="str">
        <f>IFERROR(VLOOKUP(X277,'【参考】数式用'!$A$2:$B$46,2,FALSE),"")</f>
        <v/>
      </c>
      <c r="AA277" s="109"/>
      <c r="AB277" s="112"/>
      <c r="AC277" s="114">
        <f t="shared" si="7"/>
        <v>0</v>
      </c>
      <c r="AD277" s="119" t="str">
        <f>IF(B277="","",IF(COUNTIF(X277,"*独自*"),"数式を削除して手入力",IFERROR(INDEX('【参考】数式用'!$O$3:$Q$452,MATCH(Q277&amp;V277,'【参考】数式用'!$N$3:$N$452,0),MATCH(VLOOKUP(X277,'【参考】数式用'!$R$2:$S$46,2,FALSE),'【参考】数式用'!$O$2:$Q$2,0)),10)))</f>
        <v/>
      </c>
      <c r="AE277" s="122"/>
      <c r="AF277" s="128"/>
      <c r="AG277" s="139"/>
    </row>
    <row r="278" spans="1:33" ht="49.95" customHeight="1">
      <c r="A278" s="25">
        <f t="shared" si="8"/>
        <v>239</v>
      </c>
      <c r="B278" s="45"/>
      <c r="C278" s="50"/>
      <c r="D278" s="50"/>
      <c r="E278" s="50"/>
      <c r="F278" s="50"/>
      <c r="G278" s="50"/>
      <c r="H278" s="50"/>
      <c r="I278" s="50"/>
      <c r="J278" s="50"/>
      <c r="K278" s="54"/>
      <c r="L278" s="62"/>
      <c r="M278" s="69"/>
      <c r="N278" s="69"/>
      <c r="O278" s="69"/>
      <c r="P278" s="72"/>
      <c r="Q278" s="77"/>
      <c r="R278" s="77"/>
      <c r="S278" s="77"/>
      <c r="T278" s="77"/>
      <c r="U278" s="77"/>
      <c r="V278" s="61"/>
      <c r="W278" s="95"/>
      <c r="X278" s="98"/>
      <c r="Y278" s="99"/>
      <c r="Z278" s="79" t="str">
        <f>IFERROR(VLOOKUP(X278,'【参考】数式用'!$A$2:$B$46,2,FALSE),"")</f>
        <v/>
      </c>
      <c r="AA278" s="109"/>
      <c r="AB278" s="112"/>
      <c r="AC278" s="114">
        <f t="shared" si="7"/>
        <v>0</v>
      </c>
      <c r="AD278" s="119" t="str">
        <f>IF(B278="","",IF(COUNTIF(X278,"*独自*"),"数式を削除して手入力",IFERROR(INDEX('【参考】数式用'!$O$3:$Q$452,MATCH(Q278&amp;V278,'【参考】数式用'!$N$3:$N$452,0),MATCH(VLOOKUP(X278,'【参考】数式用'!$R$2:$S$46,2,FALSE),'【参考】数式用'!$O$2:$Q$2,0)),10)))</f>
        <v/>
      </c>
      <c r="AE278" s="122"/>
      <c r="AF278" s="128"/>
      <c r="AG278" s="139"/>
    </row>
    <row r="279" spans="1:33" ht="49.95" customHeight="1">
      <c r="A279" s="25">
        <f t="shared" si="8"/>
        <v>240</v>
      </c>
      <c r="B279" s="45"/>
      <c r="C279" s="50"/>
      <c r="D279" s="50"/>
      <c r="E279" s="50"/>
      <c r="F279" s="50"/>
      <c r="G279" s="50"/>
      <c r="H279" s="50"/>
      <c r="I279" s="50"/>
      <c r="J279" s="50"/>
      <c r="K279" s="54"/>
      <c r="L279" s="62"/>
      <c r="M279" s="69"/>
      <c r="N279" s="69"/>
      <c r="O279" s="69"/>
      <c r="P279" s="72"/>
      <c r="Q279" s="77"/>
      <c r="R279" s="77"/>
      <c r="S279" s="77"/>
      <c r="T279" s="77"/>
      <c r="U279" s="77"/>
      <c r="V279" s="61"/>
      <c r="W279" s="95"/>
      <c r="X279" s="98"/>
      <c r="Y279" s="99"/>
      <c r="Z279" s="79" t="str">
        <f>IFERROR(VLOOKUP(X279,'【参考】数式用'!$A$2:$B$46,2,FALSE),"")</f>
        <v/>
      </c>
      <c r="AA279" s="109"/>
      <c r="AB279" s="112"/>
      <c r="AC279" s="114">
        <f t="shared" si="7"/>
        <v>0</v>
      </c>
      <c r="AD279" s="119" t="str">
        <f>IF(B279="","",IF(COUNTIF(X279,"*独自*"),"数式を削除して手入力",IFERROR(INDEX('【参考】数式用'!$O$3:$Q$452,MATCH(Q279&amp;V279,'【参考】数式用'!$N$3:$N$452,0),MATCH(VLOOKUP(X279,'【参考】数式用'!$R$2:$S$46,2,FALSE),'【参考】数式用'!$O$2:$Q$2,0)),10)))</f>
        <v/>
      </c>
      <c r="AE279" s="122"/>
      <c r="AF279" s="128"/>
      <c r="AG279" s="139"/>
    </row>
    <row r="280" spans="1:33" ht="49.95" customHeight="1">
      <c r="A280" s="25">
        <f t="shared" si="8"/>
        <v>241</v>
      </c>
      <c r="B280" s="45"/>
      <c r="C280" s="50"/>
      <c r="D280" s="50"/>
      <c r="E280" s="50"/>
      <c r="F280" s="50"/>
      <c r="G280" s="50"/>
      <c r="H280" s="50"/>
      <c r="I280" s="50"/>
      <c r="J280" s="50"/>
      <c r="K280" s="54"/>
      <c r="L280" s="62"/>
      <c r="M280" s="69"/>
      <c r="N280" s="69"/>
      <c r="O280" s="69"/>
      <c r="P280" s="72"/>
      <c r="Q280" s="77"/>
      <c r="R280" s="77"/>
      <c r="S280" s="77"/>
      <c r="T280" s="77"/>
      <c r="U280" s="77"/>
      <c r="V280" s="61"/>
      <c r="W280" s="95"/>
      <c r="X280" s="98"/>
      <c r="Y280" s="99"/>
      <c r="Z280" s="79" t="str">
        <f>IFERROR(VLOOKUP(X280,'【参考】数式用'!$A$2:$B$46,2,FALSE),"")</f>
        <v/>
      </c>
      <c r="AA280" s="109"/>
      <c r="AB280" s="112"/>
      <c r="AC280" s="114">
        <f t="shared" si="7"/>
        <v>0</v>
      </c>
      <c r="AD280" s="119" t="str">
        <f>IF(B280="","",IF(COUNTIF(X280,"*独自*"),"数式を削除して手入力",IFERROR(INDEX('【参考】数式用'!$O$3:$Q$452,MATCH(Q280&amp;V280,'【参考】数式用'!$N$3:$N$452,0),MATCH(VLOOKUP(X280,'【参考】数式用'!$R$2:$S$46,2,FALSE),'【参考】数式用'!$O$2:$Q$2,0)),10)))</f>
        <v/>
      </c>
      <c r="AE280" s="122"/>
      <c r="AF280" s="128"/>
      <c r="AG280" s="139"/>
    </row>
    <row r="281" spans="1:33" ht="49.95" customHeight="1">
      <c r="A281" s="25">
        <f t="shared" si="8"/>
        <v>242</v>
      </c>
      <c r="B281" s="45"/>
      <c r="C281" s="50"/>
      <c r="D281" s="50"/>
      <c r="E281" s="50"/>
      <c r="F281" s="50"/>
      <c r="G281" s="50"/>
      <c r="H281" s="50"/>
      <c r="I281" s="50"/>
      <c r="J281" s="50"/>
      <c r="K281" s="54"/>
      <c r="L281" s="62"/>
      <c r="M281" s="69"/>
      <c r="N281" s="69"/>
      <c r="O281" s="69"/>
      <c r="P281" s="72"/>
      <c r="Q281" s="77"/>
      <c r="R281" s="77"/>
      <c r="S281" s="77"/>
      <c r="T281" s="77"/>
      <c r="U281" s="77"/>
      <c r="V281" s="61"/>
      <c r="W281" s="95"/>
      <c r="X281" s="98"/>
      <c r="Y281" s="99"/>
      <c r="Z281" s="79" t="str">
        <f>IFERROR(VLOOKUP(X281,'【参考】数式用'!$A$2:$B$46,2,FALSE),"")</f>
        <v/>
      </c>
      <c r="AA281" s="109"/>
      <c r="AB281" s="112"/>
      <c r="AC281" s="114">
        <f t="shared" si="7"/>
        <v>0</v>
      </c>
      <c r="AD281" s="119" t="str">
        <f>IF(B281="","",IF(COUNTIF(X281,"*独自*"),"数式を削除して手入力",IFERROR(INDEX('【参考】数式用'!$O$3:$Q$452,MATCH(Q281&amp;V281,'【参考】数式用'!$N$3:$N$452,0),MATCH(VLOOKUP(X281,'【参考】数式用'!$R$2:$S$46,2,FALSE),'【参考】数式用'!$O$2:$Q$2,0)),10)))</f>
        <v/>
      </c>
      <c r="AE281" s="122"/>
      <c r="AF281" s="128"/>
      <c r="AG281" s="139"/>
    </row>
    <row r="282" spans="1:33" ht="49.95" customHeight="1">
      <c r="A282" s="25">
        <f t="shared" si="8"/>
        <v>243</v>
      </c>
      <c r="B282" s="45"/>
      <c r="C282" s="50"/>
      <c r="D282" s="50"/>
      <c r="E282" s="50"/>
      <c r="F282" s="50"/>
      <c r="G282" s="50"/>
      <c r="H282" s="50"/>
      <c r="I282" s="50"/>
      <c r="J282" s="50"/>
      <c r="K282" s="54"/>
      <c r="L282" s="62"/>
      <c r="M282" s="69"/>
      <c r="N282" s="69"/>
      <c r="O282" s="69"/>
      <c r="P282" s="72"/>
      <c r="Q282" s="77"/>
      <c r="R282" s="77"/>
      <c r="S282" s="77"/>
      <c r="T282" s="77"/>
      <c r="U282" s="77"/>
      <c r="V282" s="61"/>
      <c r="W282" s="95"/>
      <c r="X282" s="98"/>
      <c r="Y282" s="99"/>
      <c r="Z282" s="79" t="str">
        <f>IFERROR(VLOOKUP(X282,'【参考】数式用'!$A$2:$B$46,2,FALSE),"")</f>
        <v/>
      </c>
      <c r="AA282" s="109"/>
      <c r="AB282" s="112"/>
      <c r="AC282" s="114">
        <f t="shared" si="7"/>
        <v>0</v>
      </c>
      <c r="AD282" s="119" t="str">
        <f>IF(B282="","",IF(COUNTIF(X282,"*独自*"),"数式を削除して手入力",IFERROR(INDEX('【参考】数式用'!$O$3:$Q$452,MATCH(Q282&amp;V282,'【参考】数式用'!$N$3:$N$452,0),MATCH(VLOOKUP(X282,'【参考】数式用'!$R$2:$S$46,2,FALSE),'【参考】数式用'!$O$2:$Q$2,0)),10)))</f>
        <v/>
      </c>
      <c r="AE282" s="122"/>
      <c r="AF282" s="128"/>
      <c r="AG282" s="139"/>
    </row>
    <row r="283" spans="1:33" ht="49.95" customHeight="1">
      <c r="A283" s="25">
        <f t="shared" si="8"/>
        <v>244</v>
      </c>
      <c r="B283" s="45"/>
      <c r="C283" s="50"/>
      <c r="D283" s="50"/>
      <c r="E283" s="50"/>
      <c r="F283" s="50"/>
      <c r="G283" s="50"/>
      <c r="H283" s="50"/>
      <c r="I283" s="50"/>
      <c r="J283" s="50"/>
      <c r="K283" s="54"/>
      <c r="L283" s="62"/>
      <c r="M283" s="69"/>
      <c r="N283" s="69"/>
      <c r="O283" s="69"/>
      <c r="P283" s="72"/>
      <c r="Q283" s="77"/>
      <c r="R283" s="77"/>
      <c r="S283" s="77"/>
      <c r="T283" s="77"/>
      <c r="U283" s="77"/>
      <c r="V283" s="61"/>
      <c r="W283" s="95"/>
      <c r="X283" s="98"/>
      <c r="Y283" s="99"/>
      <c r="Z283" s="79" t="str">
        <f>IFERROR(VLOOKUP(X283,'【参考】数式用'!$A$2:$B$46,2,FALSE),"")</f>
        <v/>
      </c>
      <c r="AA283" s="109"/>
      <c r="AB283" s="112"/>
      <c r="AC283" s="114">
        <f t="shared" si="7"/>
        <v>0</v>
      </c>
      <c r="AD283" s="119" t="str">
        <f>IF(B283="","",IF(COUNTIF(X283,"*独自*"),"数式を削除して手入力",IFERROR(INDEX('【参考】数式用'!$O$3:$Q$452,MATCH(Q283&amp;V283,'【参考】数式用'!$N$3:$N$452,0),MATCH(VLOOKUP(X283,'【参考】数式用'!$R$2:$S$46,2,FALSE),'【参考】数式用'!$O$2:$Q$2,0)),10)))</f>
        <v/>
      </c>
      <c r="AE283" s="122"/>
      <c r="AF283" s="128"/>
      <c r="AG283" s="139"/>
    </row>
    <row r="284" spans="1:33" ht="49.95" customHeight="1">
      <c r="A284" s="25">
        <f t="shared" si="8"/>
        <v>245</v>
      </c>
      <c r="B284" s="45"/>
      <c r="C284" s="50"/>
      <c r="D284" s="50"/>
      <c r="E284" s="50"/>
      <c r="F284" s="50"/>
      <c r="G284" s="50"/>
      <c r="H284" s="50"/>
      <c r="I284" s="50"/>
      <c r="J284" s="50"/>
      <c r="K284" s="54"/>
      <c r="L284" s="62"/>
      <c r="M284" s="69"/>
      <c r="N284" s="69"/>
      <c r="O284" s="69"/>
      <c r="P284" s="72"/>
      <c r="Q284" s="77"/>
      <c r="R284" s="77"/>
      <c r="S284" s="77"/>
      <c r="T284" s="77"/>
      <c r="U284" s="77"/>
      <c r="V284" s="61"/>
      <c r="W284" s="95"/>
      <c r="X284" s="98"/>
      <c r="Y284" s="99"/>
      <c r="Z284" s="79" t="str">
        <f>IFERROR(VLOOKUP(X284,'【参考】数式用'!$A$2:$B$46,2,FALSE),"")</f>
        <v/>
      </c>
      <c r="AA284" s="109"/>
      <c r="AB284" s="112"/>
      <c r="AC284" s="114">
        <f t="shared" si="7"/>
        <v>0</v>
      </c>
      <c r="AD284" s="119" t="str">
        <f>IF(B284="","",IF(COUNTIF(X284,"*独自*"),"数式を削除して手入力",IFERROR(INDEX('【参考】数式用'!$O$3:$Q$452,MATCH(Q284&amp;V284,'【参考】数式用'!$N$3:$N$452,0),MATCH(VLOOKUP(X284,'【参考】数式用'!$R$2:$S$46,2,FALSE),'【参考】数式用'!$O$2:$Q$2,0)),10)))</f>
        <v/>
      </c>
      <c r="AE284" s="122"/>
      <c r="AF284" s="128"/>
      <c r="AG284" s="139"/>
    </row>
    <row r="285" spans="1:33" ht="49.95" customHeight="1">
      <c r="A285" s="25">
        <f t="shared" si="8"/>
        <v>246</v>
      </c>
      <c r="B285" s="45"/>
      <c r="C285" s="50"/>
      <c r="D285" s="50"/>
      <c r="E285" s="50"/>
      <c r="F285" s="50"/>
      <c r="G285" s="50"/>
      <c r="H285" s="50"/>
      <c r="I285" s="50"/>
      <c r="J285" s="50"/>
      <c r="K285" s="54"/>
      <c r="L285" s="62"/>
      <c r="M285" s="69"/>
      <c r="N285" s="69"/>
      <c r="O285" s="69"/>
      <c r="P285" s="72"/>
      <c r="Q285" s="77"/>
      <c r="R285" s="77"/>
      <c r="S285" s="77"/>
      <c r="T285" s="77"/>
      <c r="U285" s="77"/>
      <c r="V285" s="61"/>
      <c r="W285" s="95"/>
      <c r="X285" s="98"/>
      <c r="Y285" s="99"/>
      <c r="Z285" s="79" t="str">
        <f>IFERROR(VLOOKUP(X285,'【参考】数式用'!$A$2:$B$46,2,FALSE),"")</f>
        <v/>
      </c>
      <c r="AA285" s="109"/>
      <c r="AB285" s="112"/>
      <c r="AC285" s="114">
        <f t="shared" si="7"/>
        <v>0</v>
      </c>
      <c r="AD285" s="119" t="str">
        <f>IF(B285="","",IF(COUNTIF(X285,"*独自*"),"数式を削除して手入力",IFERROR(INDEX('【参考】数式用'!$O$3:$Q$452,MATCH(Q285&amp;V285,'【参考】数式用'!$N$3:$N$452,0),MATCH(VLOOKUP(X285,'【参考】数式用'!$R$2:$S$46,2,FALSE),'【参考】数式用'!$O$2:$Q$2,0)),10)))</f>
        <v/>
      </c>
      <c r="AE285" s="122"/>
      <c r="AF285" s="128"/>
      <c r="AG285" s="139"/>
    </row>
    <row r="286" spans="1:33" ht="49.95" customHeight="1">
      <c r="A286" s="25">
        <f t="shared" si="8"/>
        <v>247</v>
      </c>
      <c r="B286" s="45"/>
      <c r="C286" s="50"/>
      <c r="D286" s="50"/>
      <c r="E286" s="50"/>
      <c r="F286" s="50"/>
      <c r="G286" s="50"/>
      <c r="H286" s="50"/>
      <c r="I286" s="50"/>
      <c r="J286" s="50"/>
      <c r="K286" s="54"/>
      <c r="L286" s="62"/>
      <c r="M286" s="69"/>
      <c r="N286" s="69"/>
      <c r="O286" s="69"/>
      <c r="P286" s="72"/>
      <c r="Q286" s="77"/>
      <c r="R286" s="77"/>
      <c r="S286" s="77"/>
      <c r="T286" s="77"/>
      <c r="U286" s="77"/>
      <c r="V286" s="61"/>
      <c r="W286" s="95"/>
      <c r="X286" s="98"/>
      <c r="Y286" s="99"/>
      <c r="Z286" s="79" t="str">
        <f>IFERROR(VLOOKUP(X286,'【参考】数式用'!$A$2:$B$46,2,FALSE),"")</f>
        <v/>
      </c>
      <c r="AA286" s="109"/>
      <c r="AB286" s="112"/>
      <c r="AC286" s="114">
        <f t="shared" si="7"/>
        <v>0</v>
      </c>
      <c r="AD286" s="119" t="str">
        <f>IF(B286="","",IF(COUNTIF(X286,"*独自*"),"数式を削除して手入力",IFERROR(INDEX('【参考】数式用'!$O$3:$Q$452,MATCH(Q286&amp;V286,'【参考】数式用'!$N$3:$N$452,0),MATCH(VLOOKUP(X286,'【参考】数式用'!$R$2:$S$46,2,FALSE),'【参考】数式用'!$O$2:$Q$2,0)),10)))</f>
        <v/>
      </c>
      <c r="AE286" s="122"/>
      <c r="AF286" s="128"/>
      <c r="AG286" s="139"/>
    </row>
    <row r="287" spans="1:33" ht="49.95" customHeight="1">
      <c r="A287" s="25">
        <f t="shared" si="8"/>
        <v>248</v>
      </c>
      <c r="B287" s="45"/>
      <c r="C287" s="50"/>
      <c r="D287" s="50"/>
      <c r="E287" s="50"/>
      <c r="F287" s="50"/>
      <c r="G287" s="50"/>
      <c r="H287" s="50"/>
      <c r="I287" s="50"/>
      <c r="J287" s="50"/>
      <c r="K287" s="54"/>
      <c r="L287" s="62"/>
      <c r="M287" s="69"/>
      <c r="N287" s="69"/>
      <c r="O287" s="69"/>
      <c r="P287" s="72"/>
      <c r="Q287" s="77"/>
      <c r="R287" s="77"/>
      <c r="S287" s="77"/>
      <c r="T287" s="77"/>
      <c r="U287" s="77"/>
      <c r="V287" s="61"/>
      <c r="W287" s="95"/>
      <c r="X287" s="98"/>
      <c r="Y287" s="99"/>
      <c r="Z287" s="79" t="str">
        <f>IFERROR(VLOOKUP(X287,'【参考】数式用'!$A$2:$B$46,2,FALSE),"")</f>
        <v/>
      </c>
      <c r="AA287" s="109"/>
      <c r="AB287" s="112"/>
      <c r="AC287" s="114">
        <f t="shared" si="7"/>
        <v>0</v>
      </c>
      <c r="AD287" s="119" t="str">
        <f>IF(B287="","",IF(COUNTIF(X287,"*独自*"),"数式を削除して手入力",IFERROR(INDEX('【参考】数式用'!$O$3:$Q$452,MATCH(Q287&amp;V287,'【参考】数式用'!$N$3:$N$452,0),MATCH(VLOOKUP(X287,'【参考】数式用'!$R$2:$S$46,2,FALSE),'【参考】数式用'!$O$2:$Q$2,0)),10)))</f>
        <v/>
      </c>
      <c r="AE287" s="122"/>
      <c r="AF287" s="128"/>
      <c r="AG287" s="139"/>
    </row>
    <row r="288" spans="1:33" ht="49.95" customHeight="1">
      <c r="A288" s="25">
        <f t="shared" si="8"/>
        <v>249</v>
      </c>
      <c r="B288" s="45"/>
      <c r="C288" s="50"/>
      <c r="D288" s="50"/>
      <c r="E288" s="50"/>
      <c r="F288" s="50"/>
      <c r="G288" s="50"/>
      <c r="H288" s="50"/>
      <c r="I288" s="50"/>
      <c r="J288" s="50"/>
      <c r="K288" s="54"/>
      <c r="L288" s="62"/>
      <c r="M288" s="69"/>
      <c r="N288" s="69"/>
      <c r="O288" s="69"/>
      <c r="P288" s="72"/>
      <c r="Q288" s="77"/>
      <c r="R288" s="77"/>
      <c r="S288" s="77"/>
      <c r="T288" s="77"/>
      <c r="U288" s="77"/>
      <c r="V288" s="61"/>
      <c r="W288" s="95"/>
      <c r="X288" s="98"/>
      <c r="Y288" s="99"/>
      <c r="Z288" s="79" t="str">
        <f>IFERROR(VLOOKUP(X288,'【参考】数式用'!$A$2:$B$46,2,FALSE),"")</f>
        <v/>
      </c>
      <c r="AA288" s="109"/>
      <c r="AB288" s="112"/>
      <c r="AC288" s="114">
        <f t="shared" si="7"/>
        <v>0</v>
      </c>
      <c r="AD288" s="119" t="str">
        <f>IF(B288="","",IF(COUNTIF(X288,"*独自*"),"数式を削除して手入力",IFERROR(INDEX('【参考】数式用'!$O$3:$Q$452,MATCH(Q288&amp;V288,'【参考】数式用'!$N$3:$N$452,0),MATCH(VLOOKUP(X288,'【参考】数式用'!$R$2:$S$46,2,FALSE),'【参考】数式用'!$O$2:$Q$2,0)),10)))</f>
        <v/>
      </c>
      <c r="AE288" s="122"/>
      <c r="AF288" s="128"/>
      <c r="AG288" s="139"/>
    </row>
    <row r="289" spans="1:33" ht="49.95" customHeight="1">
      <c r="A289" s="25">
        <f t="shared" si="8"/>
        <v>250</v>
      </c>
      <c r="B289" s="45"/>
      <c r="C289" s="50"/>
      <c r="D289" s="50"/>
      <c r="E289" s="50"/>
      <c r="F289" s="50"/>
      <c r="G289" s="50"/>
      <c r="H289" s="50"/>
      <c r="I289" s="50"/>
      <c r="J289" s="50"/>
      <c r="K289" s="54"/>
      <c r="L289" s="62"/>
      <c r="M289" s="69"/>
      <c r="N289" s="69"/>
      <c r="O289" s="69"/>
      <c r="P289" s="72"/>
      <c r="Q289" s="77"/>
      <c r="R289" s="77"/>
      <c r="S289" s="77"/>
      <c r="T289" s="77"/>
      <c r="U289" s="77"/>
      <c r="V289" s="61"/>
      <c r="W289" s="95"/>
      <c r="X289" s="98"/>
      <c r="Y289" s="99"/>
      <c r="Z289" s="79" t="str">
        <f>IFERROR(VLOOKUP(X289,'【参考】数式用'!$A$2:$B$46,2,FALSE),"")</f>
        <v/>
      </c>
      <c r="AA289" s="109"/>
      <c r="AB289" s="112"/>
      <c r="AC289" s="114">
        <f t="shared" si="7"/>
        <v>0</v>
      </c>
      <c r="AD289" s="119" t="str">
        <f>IF(B289="","",IF(COUNTIF(X289,"*独自*"),"数式を削除して手入力",IFERROR(INDEX('【参考】数式用'!$O$3:$Q$452,MATCH(Q289&amp;V289,'【参考】数式用'!$N$3:$N$452,0),MATCH(VLOOKUP(X289,'【参考】数式用'!$R$2:$S$46,2,FALSE),'【参考】数式用'!$O$2:$Q$2,0)),10)))</f>
        <v/>
      </c>
      <c r="AE289" s="122"/>
      <c r="AF289" s="128"/>
      <c r="AG289" s="139"/>
    </row>
    <row r="290" spans="1:33" ht="49.95" customHeight="1">
      <c r="A290" s="25">
        <f t="shared" si="8"/>
        <v>251</v>
      </c>
      <c r="B290" s="45"/>
      <c r="C290" s="50"/>
      <c r="D290" s="50"/>
      <c r="E290" s="50"/>
      <c r="F290" s="50"/>
      <c r="G290" s="50"/>
      <c r="H290" s="50"/>
      <c r="I290" s="50"/>
      <c r="J290" s="50"/>
      <c r="K290" s="54"/>
      <c r="L290" s="62"/>
      <c r="M290" s="69"/>
      <c r="N290" s="69"/>
      <c r="O290" s="69"/>
      <c r="P290" s="72"/>
      <c r="Q290" s="77"/>
      <c r="R290" s="77"/>
      <c r="S290" s="77"/>
      <c r="T290" s="77"/>
      <c r="U290" s="77"/>
      <c r="V290" s="61"/>
      <c r="W290" s="95"/>
      <c r="X290" s="98"/>
      <c r="Y290" s="99"/>
      <c r="Z290" s="79" t="str">
        <f>IFERROR(VLOOKUP(X290,'【参考】数式用'!$A$2:$B$46,2,FALSE),"")</f>
        <v/>
      </c>
      <c r="AA290" s="109"/>
      <c r="AB290" s="112"/>
      <c r="AC290" s="114">
        <f t="shared" si="7"/>
        <v>0</v>
      </c>
      <c r="AD290" s="119" t="str">
        <f>IF(B290="","",IF(COUNTIF(X290,"*独自*"),"数式を削除して手入力",IFERROR(INDEX('【参考】数式用'!$O$3:$Q$452,MATCH(Q290&amp;V290,'【参考】数式用'!$N$3:$N$452,0),MATCH(VLOOKUP(X290,'【参考】数式用'!$R$2:$S$46,2,FALSE),'【参考】数式用'!$O$2:$Q$2,0)),10)))</f>
        <v/>
      </c>
      <c r="AE290" s="122"/>
      <c r="AF290" s="128"/>
      <c r="AG290" s="139"/>
    </row>
    <row r="291" spans="1:33" ht="49.95" customHeight="1">
      <c r="A291" s="25">
        <f t="shared" si="8"/>
        <v>252</v>
      </c>
      <c r="B291" s="45"/>
      <c r="C291" s="50"/>
      <c r="D291" s="50"/>
      <c r="E291" s="50"/>
      <c r="F291" s="50"/>
      <c r="G291" s="50"/>
      <c r="H291" s="50"/>
      <c r="I291" s="50"/>
      <c r="J291" s="50"/>
      <c r="K291" s="54"/>
      <c r="L291" s="62"/>
      <c r="M291" s="69"/>
      <c r="N291" s="69"/>
      <c r="O291" s="69"/>
      <c r="P291" s="72"/>
      <c r="Q291" s="77"/>
      <c r="R291" s="77"/>
      <c r="S291" s="77"/>
      <c r="T291" s="77"/>
      <c r="U291" s="77"/>
      <c r="V291" s="61"/>
      <c r="W291" s="95"/>
      <c r="X291" s="98"/>
      <c r="Y291" s="99"/>
      <c r="Z291" s="79" t="str">
        <f>IFERROR(VLOOKUP(X291,'【参考】数式用'!$A$2:$B$46,2,FALSE),"")</f>
        <v/>
      </c>
      <c r="AA291" s="109"/>
      <c r="AB291" s="112"/>
      <c r="AC291" s="114">
        <f t="shared" si="7"/>
        <v>0</v>
      </c>
      <c r="AD291" s="119" t="str">
        <f>IF(B291="","",IF(COUNTIF(X291,"*独自*"),"数式を削除して手入力",IFERROR(INDEX('【参考】数式用'!$O$3:$Q$452,MATCH(Q291&amp;V291,'【参考】数式用'!$N$3:$N$452,0),MATCH(VLOOKUP(X291,'【参考】数式用'!$R$2:$S$46,2,FALSE),'【参考】数式用'!$O$2:$Q$2,0)),10)))</f>
        <v/>
      </c>
      <c r="AE291" s="122"/>
      <c r="AF291" s="128"/>
      <c r="AG291" s="139"/>
    </row>
    <row r="292" spans="1:33" ht="49.95" customHeight="1">
      <c r="A292" s="25">
        <f t="shared" si="8"/>
        <v>253</v>
      </c>
      <c r="B292" s="45"/>
      <c r="C292" s="50"/>
      <c r="D292" s="50"/>
      <c r="E292" s="50"/>
      <c r="F292" s="50"/>
      <c r="G292" s="50"/>
      <c r="H292" s="50"/>
      <c r="I292" s="50"/>
      <c r="J292" s="50"/>
      <c r="K292" s="54"/>
      <c r="L292" s="62"/>
      <c r="M292" s="69"/>
      <c r="N292" s="69"/>
      <c r="O292" s="69"/>
      <c r="P292" s="72"/>
      <c r="Q292" s="77"/>
      <c r="R292" s="77"/>
      <c r="S292" s="77"/>
      <c r="T292" s="77"/>
      <c r="U292" s="77"/>
      <c r="V292" s="61"/>
      <c r="W292" s="95"/>
      <c r="X292" s="98"/>
      <c r="Y292" s="99"/>
      <c r="Z292" s="79" t="str">
        <f>IFERROR(VLOOKUP(X292,'【参考】数式用'!$A$2:$B$46,2,FALSE),"")</f>
        <v/>
      </c>
      <c r="AA292" s="109"/>
      <c r="AB292" s="112"/>
      <c r="AC292" s="114">
        <f t="shared" si="7"/>
        <v>0</v>
      </c>
      <c r="AD292" s="119" t="str">
        <f>IF(B292="","",IF(COUNTIF(X292,"*独自*"),"数式を削除して手入力",IFERROR(INDEX('【参考】数式用'!$O$3:$Q$452,MATCH(Q292&amp;V292,'【参考】数式用'!$N$3:$N$452,0),MATCH(VLOOKUP(X292,'【参考】数式用'!$R$2:$S$46,2,FALSE),'【参考】数式用'!$O$2:$Q$2,0)),10)))</f>
        <v/>
      </c>
      <c r="AE292" s="122"/>
      <c r="AF292" s="128"/>
      <c r="AG292" s="139"/>
    </row>
    <row r="293" spans="1:33" ht="49.95" customHeight="1">
      <c r="A293" s="25">
        <f t="shared" si="8"/>
        <v>254</v>
      </c>
      <c r="B293" s="45"/>
      <c r="C293" s="50"/>
      <c r="D293" s="50"/>
      <c r="E293" s="50"/>
      <c r="F293" s="50"/>
      <c r="G293" s="50"/>
      <c r="H293" s="50"/>
      <c r="I293" s="50"/>
      <c r="J293" s="50"/>
      <c r="K293" s="54"/>
      <c r="L293" s="62"/>
      <c r="M293" s="69"/>
      <c r="N293" s="69"/>
      <c r="O293" s="69"/>
      <c r="P293" s="72"/>
      <c r="Q293" s="77"/>
      <c r="R293" s="77"/>
      <c r="S293" s="77"/>
      <c r="T293" s="77"/>
      <c r="U293" s="77"/>
      <c r="V293" s="61"/>
      <c r="W293" s="95"/>
      <c r="X293" s="98"/>
      <c r="Y293" s="99"/>
      <c r="Z293" s="79" t="str">
        <f>IFERROR(VLOOKUP(X293,'【参考】数式用'!$A$2:$B$46,2,FALSE),"")</f>
        <v/>
      </c>
      <c r="AA293" s="109"/>
      <c r="AB293" s="112"/>
      <c r="AC293" s="114">
        <f t="shared" si="7"/>
        <v>0</v>
      </c>
      <c r="AD293" s="119" t="str">
        <f>IF(B293="","",IF(COUNTIF(X293,"*独自*"),"数式を削除して手入力",IFERROR(INDEX('【参考】数式用'!$O$3:$Q$452,MATCH(Q293&amp;V293,'【参考】数式用'!$N$3:$N$452,0),MATCH(VLOOKUP(X293,'【参考】数式用'!$R$2:$S$46,2,FALSE),'【参考】数式用'!$O$2:$Q$2,0)),10)))</f>
        <v/>
      </c>
      <c r="AE293" s="122"/>
      <c r="AF293" s="128"/>
      <c r="AG293" s="139"/>
    </row>
    <row r="294" spans="1:33" ht="49.95" customHeight="1">
      <c r="A294" s="25">
        <f t="shared" si="8"/>
        <v>255</v>
      </c>
      <c r="B294" s="45"/>
      <c r="C294" s="50"/>
      <c r="D294" s="50"/>
      <c r="E294" s="50"/>
      <c r="F294" s="50"/>
      <c r="G294" s="50"/>
      <c r="H294" s="50"/>
      <c r="I294" s="50"/>
      <c r="J294" s="50"/>
      <c r="K294" s="54"/>
      <c r="L294" s="62"/>
      <c r="M294" s="69"/>
      <c r="N294" s="69"/>
      <c r="O294" s="69"/>
      <c r="P294" s="72"/>
      <c r="Q294" s="77"/>
      <c r="R294" s="77"/>
      <c r="S294" s="77"/>
      <c r="T294" s="77"/>
      <c r="U294" s="77"/>
      <c r="V294" s="61"/>
      <c r="W294" s="95"/>
      <c r="X294" s="98"/>
      <c r="Y294" s="99"/>
      <c r="Z294" s="79" t="str">
        <f>IFERROR(VLOOKUP(X294,'【参考】数式用'!$A$2:$B$46,2,FALSE),"")</f>
        <v/>
      </c>
      <c r="AA294" s="109"/>
      <c r="AB294" s="112"/>
      <c r="AC294" s="114">
        <f t="shared" si="7"/>
        <v>0</v>
      </c>
      <c r="AD294" s="119" t="str">
        <f>IF(B294="","",IF(COUNTIF(X294,"*独自*"),"数式を削除して手入力",IFERROR(INDEX('【参考】数式用'!$O$3:$Q$452,MATCH(Q294&amp;V294,'【参考】数式用'!$N$3:$N$452,0),MATCH(VLOOKUP(X294,'【参考】数式用'!$R$2:$S$46,2,FALSE),'【参考】数式用'!$O$2:$Q$2,0)),10)))</f>
        <v/>
      </c>
      <c r="AE294" s="122"/>
      <c r="AF294" s="128"/>
      <c r="AG294" s="139"/>
    </row>
    <row r="295" spans="1:33" ht="49.95" customHeight="1">
      <c r="A295" s="25">
        <f t="shared" si="8"/>
        <v>256</v>
      </c>
      <c r="B295" s="45"/>
      <c r="C295" s="50"/>
      <c r="D295" s="50"/>
      <c r="E295" s="50"/>
      <c r="F295" s="50"/>
      <c r="G295" s="50"/>
      <c r="H295" s="50"/>
      <c r="I295" s="50"/>
      <c r="J295" s="50"/>
      <c r="K295" s="54"/>
      <c r="L295" s="62"/>
      <c r="M295" s="69"/>
      <c r="N295" s="69"/>
      <c r="O295" s="69"/>
      <c r="P295" s="72"/>
      <c r="Q295" s="77"/>
      <c r="R295" s="77"/>
      <c r="S295" s="77"/>
      <c r="T295" s="77"/>
      <c r="U295" s="77"/>
      <c r="V295" s="61"/>
      <c r="W295" s="95"/>
      <c r="X295" s="98"/>
      <c r="Y295" s="99"/>
      <c r="Z295" s="79" t="str">
        <f>IFERROR(VLOOKUP(X295,'【参考】数式用'!$A$2:$B$46,2,FALSE),"")</f>
        <v/>
      </c>
      <c r="AA295" s="109"/>
      <c r="AB295" s="112"/>
      <c r="AC295" s="114">
        <f t="shared" si="7"/>
        <v>0</v>
      </c>
      <c r="AD295" s="119" t="str">
        <f>IF(B295="","",IF(COUNTIF(X295,"*独自*"),"数式を削除して手入力",IFERROR(INDEX('【参考】数式用'!$O$3:$Q$452,MATCH(Q295&amp;V295,'【参考】数式用'!$N$3:$N$452,0),MATCH(VLOOKUP(X295,'【参考】数式用'!$R$2:$S$46,2,FALSE),'【参考】数式用'!$O$2:$Q$2,0)),10)))</f>
        <v/>
      </c>
      <c r="AE295" s="122"/>
      <c r="AF295" s="128"/>
      <c r="AG295" s="139"/>
    </row>
    <row r="296" spans="1:33" ht="49.95" customHeight="1">
      <c r="A296" s="25">
        <f t="shared" si="8"/>
        <v>257</v>
      </c>
      <c r="B296" s="45"/>
      <c r="C296" s="50"/>
      <c r="D296" s="50"/>
      <c r="E296" s="50"/>
      <c r="F296" s="50"/>
      <c r="G296" s="50"/>
      <c r="H296" s="50"/>
      <c r="I296" s="50"/>
      <c r="J296" s="50"/>
      <c r="K296" s="54"/>
      <c r="L296" s="62"/>
      <c r="M296" s="69"/>
      <c r="N296" s="69"/>
      <c r="O296" s="69"/>
      <c r="P296" s="72"/>
      <c r="Q296" s="77"/>
      <c r="R296" s="77"/>
      <c r="S296" s="77"/>
      <c r="T296" s="77"/>
      <c r="U296" s="77"/>
      <c r="V296" s="61"/>
      <c r="W296" s="95"/>
      <c r="X296" s="98"/>
      <c r="Y296" s="99"/>
      <c r="Z296" s="79" t="str">
        <f>IFERROR(VLOOKUP(X296,'【参考】数式用'!$A$2:$B$46,2,FALSE),"")</f>
        <v/>
      </c>
      <c r="AA296" s="109"/>
      <c r="AB296" s="112"/>
      <c r="AC296" s="114">
        <f t="shared" ref="AC296:AC359" si="9">AA296-AB296</f>
        <v>0</v>
      </c>
      <c r="AD296" s="119" t="str">
        <f>IF(B296="","",IF(COUNTIF(X296,"*独自*"),"数式を削除して手入力",IFERROR(INDEX('【参考】数式用'!$O$3:$Q$452,MATCH(Q296&amp;V296,'【参考】数式用'!$N$3:$N$452,0),MATCH(VLOOKUP(X296,'【参考】数式用'!$R$2:$S$46,2,FALSE),'【参考】数式用'!$O$2:$Q$2,0)),10)))</f>
        <v/>
      </c>
      <c r="AE296" s="122"/>
      <c r="AF296" s="128"/>
      <c r="AG296" s="139"/>
    </row>
    <row r="297" spans="1:33" ht="49.95" customHeight="1">
      <c r="A297" s="25">
        <f t="shared" ref="A297:A360" si="10">A296+1</f>
        <v>258</v>
      </c>
      <c r="B297" s="45"/>
      <c r="C297" s="50"/>
      <c r="D297" s="50"/>
      <c r="E297" s="50"/>
      <c r="F297" s="50"/>
      <c r="G297" s="50"/>
      <c r="H297" s="50"/>
      <c r="I297" s="50"/>
      <c r="J297" s="50"/>
      <c r="K297" s="54"/>
      <c r="L297" s="62"/>
      <c r="M297" s="69"/>
      <c r="N297" s="69"/>
      <c r="O297" s="69"/>
      <c r="P297" s="72"/>
      <c r="Q297" s="77"/>
      <c r="R297" s="77"/>
      <c r="S297" s="77"/>
      <c r="T297" s="77"/>
      <c r="U297" s="77"/>
      <c r="V297" s="61"/>
      <c r="W297" s="95"/>
      <c r="X297" s="98"/>
      <c r="Y297" s="99"/>
      <c r="Z297" s="79" t="str">
        <f>IFERROR(VLOOKUP(X297,'【参考】数式用'!$A$2:$B$46,2,FALSE),"")</f>
        <v/>
      </c>
      <c r="AA297" s="109"/>
      <c r="AB297" s="112"/>
      <c r="AC297" s="114">
        <f t="shared" si="9"/>
        <v>0</v>
      </c>
      <c r="AD297" s="119" t="str">
        <f>IF(B297="","",IF(COUNTIF(X297,"*独自*"),"数式を削除して手入力",IFERROR(INDEX('【参考】数式用'!$O$3:$Q$452,MATCH(Q297&amp;V297,'【参考】数式用'!$N$3:$N$452,0),MATCH(VLOOKUP(X297,'【参考】数式用'!$R$2:$S$46,2,FALSE),'【参考】数式用'!$O$2:$Q$2,0)),10)))</f>
        <v/>
      </c>
      <c r="AE297" s="122"/>
      <c r="AF297" s="128"/>
      <c r="AG297" s="139"/>
    </row>
    <row r="298" spans="1:33" ht="49.95" customHeight="1">
      <c r="A298" s="25">
        <f t="shared" si="10"/>
        <v>259</v>
      </c>
      <c r="B298" s="45"/>
      <c r="C298" s="50"/>
      <c r="D298" s="50"/>
      <c r="E298" s="50"/>
      <c r="F298" s="50"/>
      <c r="G298" s="50"/>
      <c r="H298" s="50"/>
      <c r="I298" s="50"/>
      <c r="J298" s="50"/>
      <c r="K298" s="54"/>
      <c r="L298" s="62"/>
      <c r="M298" s="69"/>
      <c r="N298" s="69"/>
      <c r="O298" s="69"/>
      <c r="P298" s="72"/>
      <c r="Q298" s="77"/>
      <c r="R298" s="77"/>
      <c r="S298" s="77"/>
      <c r="T298" s="77"/>
      <c r="U298" s="77"/>
      <c r="V298" s="61"/>
      <c r="W298" s="95"/>
      <c r="X298" s="98"/>
      <c r="Y298" s="99"/>
      <c r="Z298" s="79" t="str">
        <f>IFERROR(VLOOKUP(X298,'【参考】数式用'!$A$2:$B$46,2,FALSE),"")</f>
        <v/>
      </c>
      <c r="AA298" s="109"/>
      <c r="AB298" s="112"/>
      <c r="AC298" s="114">
        <f t="shared" si="9"/>
        <v>0</v>
      </c>
      <c r="AD298" s="119" t="str">
        <f>IF(B298="","",IF(COUNTIF(X298,"*独自*"),"数式を削除して手入力",IFERROR(INDEX('【参考】数式用'!$O$3:$Q$452,MATCH(Q298&amp;V298,'【参考】数式用'!$N$3:$N$452,0),MATCH(VLOOKUP(X298,'【参考】数式用'!$R$2:$S$46,2,FALSE),'【参考】数式用'!$O$2:$Q$2,0)),10)))</f>
        <v/>
      </c>
      <c r="AE298" s="122"/>
      <c r="AF298" s="128"/>
      <c r="AG298" s="139"/>
    </row>
    <row r="299" spans="1:33" ht="49.95" customHeight="1">
      <c r="A299" s="25">
        <f t="shared" si="10"/>
        <v>260</v>
      </c>
      <c r="B299" s="45"/>
      <c r="C299" s="50"/>
      <c r="D299" s="50"/>
      <c r="E299" s="50"/>
      <c r="F299" s="50"/>
      <c r="G299" s="50"/>
      <c r="H299" s="50"/>
      <c r="I299" s="50"/>
      <c r="J299" s="50"/>
      <c r="K299" s="54"/>
      <c r="L299" s="62"/>
      <c r="M299" s="69"/>
      <c r="N299" s="69"/>
      <c r="O299" s="69"/>
      <c r="P299" s="72"/>
      <c r="Q299" s="77"/>
      <c r="R299" s="77"/>
      <c r="S299" s="77"/>
      <c r="T299" s="77"/>
      <c r="U299" s="77"/>
      <c r="V299" s="61"/>
      <c r="W299" s="95"/>
      <c r="X299" s="98"/>
      <c r="Y299" s="99"/>
      <c r="Z299" s="79" t="str">
        <f>IFERROR(VLOOKUP(X299,'【参考】数式用'!$A$2:$B$46,2,FALSE),"")</f>
        <v/>
      </c>
      <c r="AA299" s="109"/>
      <c r="AB299" s="112"/>
      <c r="AC299" s="114">
        <f t="shared" si="9"/>
        <v>0</v>
      </c>
      <c r="AD299" s="119" t="str">
        <f>IF(B299="","",IF(COUNTIF(X299,"*独自*"),"数式を削除して手入力",IFERROR(INDEX('【参考】数式用'!$O$3:$Q$452,MATCH(Q299&amp;V299,'【参考】数式用'!$N$3:$N$452,0),MATCH(VLOOKUP(X299,'【参考】数式用'!$R$2:$S$46,2,FALSE),'【参考】数式用'!$O$2:$Q$2,0)),10)))</f>
        <v/>
      </c>
      <c r="AE299" s="122"/>
      <c r="AF299" s="128"/>
      <c r="AG299" s="139"/>
    </row>
    <row r="300" spans="1:33" ht="49.95" customHeight="1">
      <c r="A300" s="25">
        <f t="shared" si="10"/>
        <v>261</v>
      </c>
      <c r="B300" s="45"/>
      <c r="C300" s="50"/>
      <c r="D300" s="50"/>
      <c r="E300" s="50"/>
      <c r="F300" s="50"/>
      <c r="G300" s="50"/>
      <c r="H300" s="50"/>
      <c r="I300" s="50"/>
      <c r="J300" s="50"/>
      <c r="K300" s="54"/>
      <c r="L300" s="62"/>
      <c r="M300" s="69"/>
      <c r="N300" s="69"/>
      <c r="O300" s="69"/>
      <c r="P300" s="72"/>
      <c r="Q300" s="77"/>
      <c r="R300" s="77"/>
      <c r="S300" s="77"/>
      <c r="T300" s="77"/>
      <c r="U300" s="77"/>
      <c r="V300" s="61"/>
      <c r="W300" s="95"/>
      <c r="X300" s="98"/>
      <c r="Y300" s="99"/>
      <c r="Z300" s="79" t="str">
        <f>IFERROR(VLOOKUP(X300,'【参考】数式用'!$A$2:$B$46,2,FALSE),"")</f>
        <v/>
      </c>
      <c r="AA300" s="109"/>
      <c r="AB300" s="112"/>
      <c r="AC300" s="114">
        <f t="shared" si="9"/>
        <v>0</v>
      </c>
      <c r="AD300" s="119" t="str">
        <f>IF(B300="","",IF(COUNTIF(X300,"*独自*"),"数式を削除して手入力",IFERROR(INDEX('【参考】数式用'!$O$3:$Q$452,MATCH(Q300&amp;V300,'【参考】数式用'!$N$3:$N$452,0),MATCH(VLOOKUP(X300,'【参考】数式用'!$R$2:$S$46,2,FALSE),'【参考】数式用'!$O$2:$Q$2,0)),10)))</f>
        <v/>
      </c>
      <c r="AE300" s="122"/>
      <c r="AF300" s="128"/>
      <c r="AG300" s="139"/>
    </row>
    <row r="301" spans="1:33" ht="49.95" customHeight="1">
      <c r="A301" s="25">
        <f t="shared" si="10"/>
        <v>262</v>
      </c>
      <c r="B301" s="45"/>
      <c r="C301" s="50"/>
      <c r="D301" s="50"/>
      <c r="E301" s="50"/>
      <c r="F301" s="50"/>
      <c r="G301" s="50"/>
      <c r="H301" s="50"/>
      <c r="I301" s="50"/>
      <c r="J301" s="50"/>
      <c r="K301" s="54"/>
      <c r="L301" s="62"/>
      <c r="M301" s="69"/>
      <c r="N301" s="69"/>
      <c r="O301" s="69"/>
      <c r="P301" s="72"/>
      <c r="Q301" s="77"/>
      <c r="R301" s="77"/>
      <c r="S301" s="77"/>
      <c r="T301" s="77"/>
      <c r="U301" s="77"/>
      <c r="V301" s="61"/>
      <c r="W301" s="95"/>
      <c r="X301" s="98"/>
      <c r="Y301" s="99"/>
      <c r="Z301" s="79" t="str">
        <f>IFERROR(VLOOKUP(X301,'【参考】数式用'!$A$2:$B$46,2,FALSE),"")</f>
        <v/>
      </c>
      <c r="AA301" s="109"/>
      <c r="AB301" s="112"/>
      <c r="AC301" s="114">
        <f t="shared" si="9"/>
        <v>0</v>
      </c>
      <c r="AD301" s="119" t="str">
        <f>IF(B301="","",IF(COUNTIF(X301,"*独自*"),"数式を削除して手入力",IFERROR(INDEX('【参考】数式用'!$O$3:$Q$452,MATCH(Q301&amp;V301,'【参考】数式用'!$N$3:$N$452,0),MATCH(VLOOKUP(X301,'【参考】数式用'!$R$2:$S$46,2,FALSE),'【参考】数式用'!$O$2:$Q$2,0)),10)))</f>
        <v/>
      </c>
      <c r="AE301" s="122"/>
      <c r="AF301" s="128"/>
      <c r="AG301" s="139"/>
    </row>
    <row r="302" spans="1:33" ht="49.95" customHeight="1">
      <c r="A302" s="25">
        <f t="shared" si="10"/>
        <v>263</v>
      </c>
      <c r="B302" s="45"/>
      <c r="C302" s="50"/>
      <c r="D302" s="50"/>
      <c r="E302" s="50"/>
      <c r="F302" s="50"/>
      <c r="G302" s="50"/>
      <c r="H302" s="50"/>
      <c r="I302" s="50"/>
      <c r="J302" s="50"/>
      <c r="K302" s="54"/>
      <c r="L302" s="62"/>
      <c r="M302" s="69"/>
      <c r="N302" s="69"/>
      <c r="O302" s="69"/>
      <c r="P302" s="72"/>
      <c r="Q302" s="77"/>
      <c r="R302" s="77"/>
      <c r="S302" s="77"/>
      <c r="T302" s="77"/>
      <c r="U302" s="77"/>
      <c r="V302" s="61"/>
      <c r="W302" s="95"/>
      <c r="X302" s="98"/>
      <c r="Y302" s="99"/>
      <c r="Z302" s="79" t="str">
        <f>IFERROR(VLOOKUP(X302,'【参考】数式用'!$A$2:$B$46,2,FALSE),"")</f>
        <v/>
      </c>
      <c r="AA302" s="109"/>
      <c r="AB302" s="112"/>
      <c r="AC302" s="114">
        <f t="shared" si="9"/>
        <v>0</v>
      </c>
      <c r="AD302" s="119" t="str">
        <f>IF(B302="","",IF(COUNTIF(X302,"*独自*"),"数式を削除して手入力",IFERROR(INDEX('【参考】数式用'!$O$3:$Q$452,MATCH(Q302&amp;V302,'【参考】数式用'!$N$3:$N$452,0),MATCH(VLOOKUP(X302,'【参考】数式用'!$R$2:$S$46,2,FALSE),'【参考】数式用'!$O$2:$Q$2,0)),10)))</f>
        <v/>
      </c>
      <c r="AE302" s="122"/>
      <c r="AF302" s="128"/>
      <c r="AG302" s="139"/>
    </row>
    <row r="303" spans="1:33" ht="49.95" customHeight="1">
      <c r="A303" s="25">
        <f t="shared" si="10"/>
        <v>264</v>
      </c>
      <c r="B303" s="45"/>
      <c r="C303" s="50"/>
      <c r="D303" s="50"/>
      <c r="E303" s="50"/>
      <c r="F303" s="50"/>
      <c r="G303" s="50"/>
      <c r="H303" s="50"/>
      <c r="I303" s="50"/>
      <c r="J303" s="50"/>
      <c r="K303" s="54"/>
      <c r="L303" s="62"/>
      <c r="M303" s="69"/>
      <c r="N303" s="69"/>
      <c r="O303" s="69"/>
      <c r="P303" s="72"/>
      <c r="Q303" s="77"/>
      <c r="R303" s="77"/>
      <c r="S303" s="77"/>
      <c r="T303" s="77"/>
      <c r="U303" s="77"/>
      <c r="V303" s="61"/>
      <c r="W303" s="95"/>
      <c r="X303" s="98"/>
      <c r="Y303" s="99"/>
      <c r="Z303" s="79" t="str">
        <f>IFERROR(VLOOKUP(X303,'【参考】数式用'!$A$2:$B$46,2,FALSE),"")</f>
        <v/>
      </c>
      <c r="AA303" s="109"/>
      <c r="AB303" s="112"/>
      <c r="AC303" s="114">
        <f t="shared" si="9"/>
        <v>0</v>
      </c>
      <c r="AD303" s="119" t="str">
        <f>IF(B303="","",IF(COUNTIF(X303,"*独自*"),"数式を削除して手入力",IFERROR(INDEX('【参考】数式用'!$O$3:$Q$452,MATCH(Q303&amp;V303,'【参考】数式用'!$N$3:$N$452,0),MATCH(VLOOKUP(X303,'【参考】数式用'!$R$2:$S$46,2,FALSE),'【参考】数式用'!$O$2:$Q$2,0)),10)))</f>
        <v/>
      </c>
      <c r="AE303" s="122"/>
      <c r="AF303" s="128"/>
      <c r="AG303" s="139"/>
    </row>
    <row r="304" spans="1:33" ht="49.95" customHeight="1">
      <c r="A304" s="25">
        <f t="shared" si="10"/>
        <v>265</v>
      </c>
      <c r="B304" s="45"/>
      <c r="C304" s="50"/>
      <c r="D304" s="50"/>
      <c r="E304" s="50"/>
      <c r="F304" s="50"/>
      <c r="G304" s="50"/>
      <c r="H304" s="50"/>
      <c r="I304" s="50"/>
      <c r="J304" s="50"/>
      <c r="K304" s="54"/>
      <c r="L304" s="62"/>
      <c r="M304" s="69"/>
      <c r="N304" s="69"/>
      <c r="O304" s="69"/>
      <c r="P304" s="72"/>
      <c r="Q304" s="77"/>
      <c r="R304" s="77"/>
      <c r="S304" s="77"/>
      <c r="T304" s="77"/>
      <c r="U304" s="77"/>
      <c r="V304" s="61"/>
      <c r="W304" s="95"/>
      <c r="X304" s="98"/>
      <c r="Y304" s="99"/>
      <c r="Z304" s="79" t="str">
        <f>IFERROR(VLOOKUP(X304,'【参考】数式用'!$A$2:$B$46,2,FALSE),"")</f>
        <v/>
      </c>
      <c r="AA304" s="109"/>
      <c r="AB304" s="112"/>
      <c r="AC304" s="114">
        <f t="shared" si="9"/>
        <v>0</v>
      </c>
      <c r="AD304" s="119" t="str">
        <f>IF(B304="","",IF(COUNTIF(X304,"*独自*"),"数式を削除して手入力",IFERROR(INDEX('【参考】数式用'!$O$3:$Q$452,MATCH(Q304&amp;V304,'【参考】数式用'!$N$3:$N$452,0),MATCH(VLOOKUP(X304,'【参考】数式用'!$R$2:$S$46,2,FALSE),'【参考】数式用'!$O$2:$Q$2,0)),10)))</f>
        <v/>
      </c>
      <c r="AE304" s="122"/>
      <c r="AF304" s="128"/>
      <c r="AG304" s="139"/>
    </row>
    <row r="305" spans="1:33" ht="49.95" customHeight="1">
      <c r="A305" s="25">
        <f t="shared" si="10"/>
        <v>266</v>
      </c>
      <c r="B305" s="45"/>
      <c r="C305" s="50"/>
      <c r="D305" s="50"/>
      <c r="E305" s="50"/>
      <c r="F305" s="50"/>
      <c r="G305" s="50"/>
      <c r="H305" s="50"/>
      <c r="I305" s="50"/>
      <c r="J305" s="50"/>
      <c r="K305" s="54"/>
      <c r="L305" s="62"/>
      <c r="M305" s="69"/>
      <c r="N305" s="69"/>
      <c r="O305" s="69"/>
      <c r="P305" s="72"/>
      <c r="Q305" s="77"/>
      <c r="R305" s="77"/>
      <c r="S305" s="77"/>
      <c r="T305" s="77"/>
      <c r="U305" s="77"/>
      <c r="V305" s="61"/>
      <c r="W305" s="95"/>
      <c r="X305" s="98"/>
      <c r="Y305" s="99"/>
      <c r="Z305" s="79" t="str">
        <f>IFERROR(VLOOKUP(X305,'【参考】数式用'!$A$2:$B$46,2,FALSE),"")</f>
        <v/>
      </c>
      <c r="AA305" s="109"/>
      <c r="AB305" s="112"/>
      <c r="AC305" s="114">
        <f t="shared" si="9"/>
        <v>0</v>
      </c>
      <c r="AD305" s="119" t="str">
        <f>IF(B305="","",IF(COUNTIF(X305,"*独自*"),"数式を削除して手入力",IFERROR(INDEX('【参考】数式用'!$O$3:$Q$452,MATCH(Q305&amp;V305,'【参考】数式用'!$N$3:$N$452,0),MATCH(VLOOKUP(X305,'【参考】数式用'!$R$2:$S$46,2,FALSE),'【参考】数式用'!$O$2:$Q$2,0)),10)))</f>
        <v/>
      </c>
      <c r="AE305" s="122"/>
      <c r="AF305" s="128"/>
      <c r="AG305" s="139"/>
    </row>
    <row r="306" spans="1:33" ht="49.95" customHeight="1">
      <c r="A306" s="25">
        <f t="shared" si="10"/>
        <v>267</v>
      </c>
      <c r="B306" s="45"/>
      <c r="C306" s="50"/>
      <c r="D306" s="50"/>
      <c r="E306" s="50"/>
      <c r="F306" s="50"/>
      <c r="G306" s="50"/>
      <c r="H306" s="50"/>
      <c r="I306" s="50"/>
      <c r="J306" s="50"/>
      <c r="K306" s="54"/>
      <c r="L306" s="62"/>
      <c r="M306" s="69"/>
      <c r="N306" s="69"/>
      <c r="O306" s="69"/>
      <c r="P306" s="72"/>
      <c r="Q306" s="77"/>
      <c r="R306" s="77"/>
      <c r="S306" s="77"/>
      <c r="T306" s="77"/>
      <c r="U306" s="77"/>
      <c r="V306" s="61"/>
      <c r="W306" s="95"/>
      <c r="X306" s="98"/>
      <c r="Y306" s="99"/>
      <c r="Z306" s="79" t="str">
        <f>IFERROR(VLOOKUP(X306,'【参考】数式用'!$A$2:$B$46,2,FALSE),"")</f>
        <v/>
      </c>
      <c r="AA306" s="109"/>
      <c r="AB306" s="112"/>
      <c r="AC306" s="114">
        <f t="shared" si="9"/>
        <v>0</v>
      </c>
      <c r="AD306" s="119" t="str">
        <f>IF(B306="","",IF(COUNTIF(X306,"*独自*"),"数式を削除して手入力",IFERROR(INDEX('【参考】数式用'!$O$3:$Q$452,MATCH(Q306&amp;V306,'【参考】数式用'!$N$3:$N$452,0),MATCH(VLOOKUP(X306,'【参考】数式用'!$R$2:$S$46,2,FALSE),'【参考】数式用'!$O$2:$Q$2,0)),10)))</f>
        <v/>
      </c>
      <c r="AE306" s="122"/>
      <c r="AF306" s="128"/>
      <c r="AG306" s="139"/>
    </row>
    <row r="307" spans="1:33" ht="49.95" customHeight="1">
      <c r="A307" s="25">
        <f t="shared" si="10"/>
        <v>268</v>
      </c>
      <c r="B307" s="45"/>
      <c r="C307" s="50"/>
      <c r="D307" s="50"/>
      <c r="E307" s="50"/>
      <c r="F307" s="50"/>
      <c r="G307" s="50"/>
      <c r="H307" s="50"/>
      <c r="I307" s="50"/>
      <c r="J307" s="50"/>
      <c r="K307" s="54"/>
      <c r="L307" s="62"/>
      <c r="M307" s="69"/>
      <c r="N307" s="69"/>
      <c r="O307" s="69"/>
      <c r="P307" s="72"/>
      <c r="Q307" s="77"/>
      <c r="R307" s="77"/>
      <c r="S307" s="77"/>
      <c r="T307" s="77"/>
      <c r="U307" s="77"/>
      <c r="V307" s="61"/>
      <c r="W307" s="95"/>
      <c r="X307" s="98"/>
      <c r="Y307" s="99"/>
      <c r="Z307" s="79" t="str">
        <f>IFERROR(VLOOKUP(X307,'【参考】数式用'!$A$2:$B$46,2,FALSE),"")</f>
        <v/>
      </c>
      <c r="AA307" s="109"/>
      <c r="AB307" s="112"/>
      <c r="AC307" s="114">
        <f t="shared" si="9"/>
        <v>0</v>
      </c>
      <c r="AD307" s="119" t="str">
        <f>IF(B307="","",IF(COUNTIF(X307,"*独自*"),"数式を削除して手入力",IFERROR(INDEX('【参考】数式用'!$O$3:$Q$452,MATCH(Q307&amp;V307,'【参考】数式用'!$N$3:$N$452,0),MATCH(VLOOKUP(X307,'【参考】数式用'!$R$2:$S$46,2,FALSE),'【参考】数式用'!$O$2:$Q$2,0)),10)))</f>
        <v/>
      </c>
      <c r="AE307" s="122"/>
      <c r="AF307" s="128"/>
      <c r="AG307" s="139"/>
    </row>
    <row r="308" spans="1:33" ht="49.95" customHeight="1">
      <c r="A308" s="25">
        <f t="shared" si="10"/>
        <v>269</v>
      </c>
      <c r="B308" s="45"/>
      <c r="C308" s="50"/>
      <c r="D308" s="50"/>
      <c r="E308" s="50"/>
      <c r="F308" s="50"/>
      <c r="G308" s="50"/>
      <c r="H308" s="50"/>
      <c r="I308" s="50"/>
      <c r="J308" s="50"/>
      <c r="K308" s="54"/>
      <c r="L308" s="62"/>
      <c r="M308" s="69"/>
      <c r="N308" s="69"/>
      <c r="O308" s="69"/>
      <c r="P308" s="72"/>
      <c r="Q308" s="77"/>
      <c r="R308" s="77"/>
      <c r="S308" s="77"/>
      <c r="T308" s="77"/>
      <c r="U308" s="77"/>
      <c r="V308" s="61"/>
      <c r="W308" s="95"/>
      <c r="X308" s="98"/>
      <c r="Y308" s="99"/>
      <c r="Z308" s="79" t="str">
        <f>IFERROR(VLOOKUP(X308,'【参考】数式用'!$A$2:$B$46,2,FALSE),"")</f>
        <v/>
      </c>
      <c r="AA308" s="109"/>
      <c r="AB308" s="112"/>
      <c r="AC308" s="114">
        <f t="shared" si="9"/>
        <v>0</v>
      </c>
      <c r="AD308" s="119" t="str">
        <f>IF(B308="","",IF(COUNTIF(X308,"*独自*"),"数式を削除して手入力",IFERROR(INDEX('【参考】数式用'!$O$3:$Q$452,MATCH(Q308&amp;V308,'【参考】数式用'!$N$3:$N$452,0),MATCH(VLOOKUP(X308,'【参考】数式用'!$R$2:$S$46,2,FALSE),'【参考】数式用'!$O$2:$Q$2,0)),10)))</f>
        <v/>
      </c>
      <c r="AE308" s="122"/>
      <c r="AF308" s="128"/>
      <c r="AG308" s="139"/>
    </row>
    <row r="309" spans="1:33" ht="49.95" customHeight="1">
      <c r="A309" s="25">
        <f t="shared" si="10"/>
        <v>270</v>
      </c>
      <c r="B309" s="45"/>
      <c r="C309" s="50"/>
      <c r="D309" s="50"/>
      <c r="E309" s="50"/>
      <c r="F309" s="50"/>
      <c r="G309" s="50"/>
      <c r="H309" s="50"/>
      <c r="I309" s="50"/>
      <c r="J309" s="50"/>
      <c r="K309" s="54"/>
      <c r="L309" s="62"/>
      <c r="M309" s="69"/>
      <c r="N309" s="69"/>
      <c r="O309" s="69"/>
      <c r="P309" s="72"/>
      <c r="Q309" s="77"/>
      <c r="R309" s="77"/>
      <c r="S309" s="77"/>
      <c r="T309" s="77"/>
      <c r="U309" s="77"/>
      <c r="V309" s="61"/>
      <c r="W309" s="95"/>
      <c r="X309" s="98"/>
      <c r="Y309" s="99"/>
      <c r="Z309" s="79" t="str">
        <f>IFERROR(VLOOKUP(X309,'【参考】数式用'!$A$2:$B$46,2,FALSE),"")</f>
        <v/>
      </c>
      <c r="AA309" s="109"/>
      <c r="AB309" s="112"/>
      <c r="AC309" s="114">
        <f t="shared" si="9"/>
        <v>0</v>
      </c>
      <c r="AD309" s="119" t="str">
        <f>IF(B309="","",IF(COUNTIF(X309,"*独自*"),"数式を削除して手入力",IFERROR(INDEX('【参考】数式用'!$O$3:$Q$452,MATCH(Q309&amp;V309,'【参考】数式用'!$N$3:$N$452,0),MATCH(VLOOKUP(X309,'【参考】数式用'!$R$2:$S$46,2,FALSE),'【参考】数式用'!$O$2:$Q$2,0)),10)))</f>
        <v/>
      </c>
      <c r="AE309" s="122"/>
      <c r="AF309" s="128"/>
      <c r="AG309" s="139"/>
    </row>
    <row r="310" spans="1:33" ht="49.95" customHeight="1">
      <c r="A310" s="25">
        <f t="shared" si="10"/>
        <v>271</v>
      </c>
      <c r="B310" s="45"/>
      <c r="C310" s="50"/>
      <c r="D310" s="50"/>
      <c r="E310" s="50"/>
      <c r="F310" s="50"/>
      <c r="G310" s="50"/>
      <c r="H310" s="50"/>
      <c r="I310" s="50"/>
      <c r="J310" s="50"/>
      <c r="K310" s="54"/>
      <c r="L310" s="62"/>
      <c r="M310" s="69"/>
      <c r="N310" s="69"/>
      <c r="O310" s="69"/>
      <c r="P310" s="72"/>
      <c r="Q310" s="77"/>
      <c r="R310" s="77"/>
      <c r="S310" s="77"/>
      <c r="T310" s="77"/>
      <c r="U310" s="77"/>
      <c r="V310" s="61"/>
      <c r="W310" s="95"/>
      <c r="X310" s="98"/>
      <c r="Y310" s="99"/>
      <c r="Z310" s="79" t="str">
        <f>IFERROR(VLOOKUP(X310,'【参考】数式用'!$A$2:$B$46,2,FALSE),"")</f>
        <v/>
      </c>
      <c r="AA310" s="109"/>
      <c r="AB310" s="112"/>
      <c r="AC310" s="114">
        <f t="shared" si="9"/>
        <v>0</v>
      </c>
      <c r="AD310" s="119" t="str">
        <f>IF(B310="","",IF(COUNTIF(X310,"*独自*"),"数式を削除して手入力",IFERROR(INDEX('【参考】数式用'!$O$3:$Q$452,MATCH(Q310&amp;V310,'【参考】数式用'!$N$3:$N$452,0),MATCH(VLOOKUP(X310,'【参考】数式用'!$R$2:$S$46,2,FALSE),'【参考】数式用'!$O$2:$Q$2,0)),10)))</f>
        <v/>
      </c>
      <c r="AE310" s="122"/>
      <c r="AF310" s="128"/>
      <c r="AG310" s="139"/>
    </row>
    <row r="311" spans="1:33" ht="49.95" customHeight="1">
      <c r="A311" s="25">
        <f t="shared" si="10"/>
        <v>272</v>
      </c>
      <c r="B311" s="45"/>
      <c r="C311" s="50"/>
      <c r="D311" s="50"/>
      <c r="E311" s="50"/>
      <c r="F311" s="50"/>
      <c r="G311" s="50"/>
      <c r="H311" s="50"/>
      <c r="I311" s="50"/>
      <c r="J311" s="50"/>
      <c r="K311" s="54"/>
      <c r="L311" s="62"/>
      <c r="M311" s="69"/>
      <c r="N311" s="69"/>
      <c r="O311" s="69"/>
      <c r="P311" s="72"/>
      <c r="Q311" s="77"/>
      <c r="R311" s="77"/>
      <c r="S311" s="77"/>
      <c r="T311" s="77"/>
      <c r="U311" s="77"/>
      <c r="V311" s="61"/>
      <c r="W311" s="95"/>
      <c r="X311" s="98"/>
      <c r="Y311" s="99"/>
      <c r="Z311" s="79" t="str">
        <f>IFERROR(VLOOKUP(X311,'【参考】数式用'!$A$2:$B$46,2,FALSE),"")</f>
        <v/>
      </c>
      <c r="AA311" s="109"/>
      <c r="AB311" s="112"/>
      <c r="AC311" s="114">
        <f t="shared" si="9"/>
        <v>0</v>
      </c>
      <c r="AD311" s="119" t="str">
        <f>IF(B311="","",IF(COUNTIF(X311,"*独自*"),"数式を削除して手入力",IFERROR(INDEX('【参考】数式用'!$O$3:$Q$452,MATCH(Q311&amp;V311,'【参考】数式用'!$N$3:$N$452,0),MATCH(VLOOKUP(X311,'【参考】数式用'!$R$2:$S$46,2,FALSE),'【参考】数式用'!$O$2:$Q$2,0)),10)))</f>
        <v/>
      </c>
      <c r="AE311" s="122"/>
      <c r="AF311" s="128"/>
      <c r="AG311" s="139"/>
    </row>
    <row r="312" spans="1:33" ht="49.95" customHeight="1">
      <c r="A312" s="25">
        <f t="shared" si="10"/>
        <v>273</v>
      </c>
      <c r="B312" s="45"/>
      <c r="C312" s="50"/>
      <c r="D312" s="50"/>
      <c r="E312" s="50"/>
      <c r="F312" s="50"/>
      <c r="G312" s="50"/>
      <c r="H312" s="50"/>
      <c r="I312" s="50"/>
      <c r="J312" s="50"/>
      <c r="K312" s="54"/>
      <c r="L312" s="62"/>
      <c r="M312" s="69"/>
      <c r="N312" s="69"/>
      <c r="O312" s="69"/>
      <c r="P312" s="72"/>
      <c r="Q312" s="77"/>
      <c r="R312" s="77"/>
      <c r="S312" s="77"/>
      <c r="T312" s="77"/>
      <c r="U312" s="77"/>
      <c r="V312" s="61"/>
      <c r="W312" s="95"/>
      <c r="X312" s="98"/>
      <c r="Y312" s="99"/>
      <c r="Z312" s="79" t="str">
        <f>IFERROR(VLOOKUP(X312,'【参考】数式用'!$A$2:$B$46,2,FALSE),"")</f>
        <v/>
      </c>
      <c r="AA312" s="109"/>
      <c r="AB312" s="112"/>
      <c r="AC312" s="114">
        <f t="shared" si="9"/>
        <v>0</v>
      </c>
      <c r="AD312" s="119" t="str">
        <f>IF(B312="","",IF(COUNTIF(X312,"*独自*"),"数式を削除して手入力",IFERROR(INDEX('【参考】数式用'!$O$3:$Q$452,MATCH(Q312&amp;V312,'【参考】数式用'!$N$3:$N$452,0),MATCH(VLOOKUP(X312,'【参考】数式用'!$R$2:$S$46,2,FALSE),'【参考】数式用'!$O$2:$Q$2,0)),10)))</f>
        <v/>
      </c>
      <c r="AE312" s="122"/>
      <c r="AF312" s="128"/>
      <c r="AG312" s="139"/>
    </row>
    <row r="313" spans="1:33" ht="49.95" customHeight="1">
      <c r="A313" s="25">
        <f t="shared" si="10"/>
        <v>274</v>
      </c>
      <c r="B313" s="45"/>
      <c r="C313" s="50"/>
      <c r="D313" s="50"/>
      <c r="E313" s="50"/>
      <c r="F313" s="50"/>
      <c r="G313" s="50"/>
      <c r="H313" s="50"/>
      <c r="I313" s="50"/>
      <c r="J313" s="50"/>
      <c r="K313" s="54"/>
      <c r="L313" s="62"/>
      <c r="M313" s="69"/>
      <c r="N313" s="69"/>
      <c r="O313" s="69"/>
      <c r="P313" s="72"/>
      <c r="Q313" s="77"/>
      <c r="R313" s="77"/>
      <c r="S313" s="77"/>
      <c r="T313" s="77"/>
      <c r="U313" s="77"/>
      <c r="V313" s="61"/>
      <c r="W313" s="95"/>
      <c r="X313" s="98"/>
      <c r="Y313" s="99"/>
      <c r="Z313" s="79" t="str">
        <f>IFERROR(VLOOKUP(X313,'【参考】数式用'!$A$2:$B$46,2,FALSE),"")</f>
        <v/>
      </c>
      <c r="AA313" s="109"/>
      <c r="AB313" s="112"/>
      <c r="AC313" s="114">
        <f t="shared" si="9"/>
        <v>0</v>
      </c>
      <c r="AD313" s="119" t="str">
        <f>IF(B313="","",IF(COUNTIF(X313,"*独自*"),"数式を削除して手入力",IFERROR(INDEX('【参考】数式用'!$O$3:$Q$452,MATCH(Q313&amp;V313,'【参考】数式用'!$N$3:$N$452,0),MATCH(VLOOKUP(X313,'【参考】数式用'!$R$2:$S$46,2,FALSE),'【参考】数式用'!$O$2:$Q$2,0)),10)))</f>
        <v/>
      </c>
      <c r="AE313" s="122"/>
      <c r="AF313" s="128"/>
      <c r="AG313" s="139"/>
    </row>
    <row r="314" spans="1:33" ht="49.95" customHeight="1">
      <c r="A314" s="25">
        <f t="shared" si="10"/>
        <v>275</v>
      </c>
      <c r="B314" s="45"/>
      <c r="C314" s="50"/>
      <c r="D314" s="50"/>
      <c r="E314" s="50"/>
      <c r="F314" s="50"/>
      <c r="G314" s="50"/>
      <c r="H314" s="50"/>
      <c r="I314" s="50"/>
      <c r="J314" s="50"/>
      <c r="K314" s="54"/>
      <c r="L314" s="62"/>
      <c r="M314" s="69"/>
      <c r="N314" s="69"/>
      <c r="O314" s="69"/>
      <c r="P314" s="72"/>
      <c r="Q314" s="77"/>
      <c r="R314" s="77"/>
      <c r="S314" s="77"/>
      <c r="T314" s="77"/>
      <c r="U314" s="77"/>
      <c r="V314" s="61"/>
      <c r="W314" s="95"/>
      <c r="X314" s="98"/>
      <c r="Y314" s="99"/>
      <c r="Z314" s="79" t="str">
        <f>IFERROR(VLOOKUP(X314,'【参考】数式用'!$A$2:$B$46,2,FALSE),"")</f>
        <v/>
      </c>
      <c r="AA314" s="109"/>
      <c r="AB314" s="112"/>
      <c r="AC314" s="114">
        <f t="shared" si="9"/>
        <v>0</v>
      </c>
      <c r="AD314" s="119" t="str">
        <f>IF(B314="","",IF(COUNTIF(X314,"*独自*"),"数式を削除して手入力",IFERROR(INDEX('【参考】数式用'!$O$3:$Q$452,MATCH(Q314&amp;V314,'【参考】数式用'!$N$3:$N$452,0),MATCH(VLOOKUP(X314,'【参考】数式用'!$R$2:$S$46,2,FALSE),'【参考】数式用'!$O$2:$Q$2,0)),10)))</f>
        <v/>
      </c>
      <c r="AE314" s="122"/>
      <c r="AF314" s="128"/>
      <c r="AG314" s="139"/>
    </row>
    <row r="315" spans="1:33" ht="49.95" customHeight="1">
      <c r="A315" s="25">
        <f t="shared" si="10"/>
        <v>276</v>
      </c>
      <c r="B315" s="45"/>
      <c r="C315" s="50"/>
      <c r="D315" s="50"/>
      <c r="E315" s="50"/>
      <c r="F315" s="50"/>
      <c r="G315" s="50"/>
      <c r="H315" s="50"/>
      <c r="I315" s="50"/>
      <c r="J315" s="50"/>
      <c r="K315" s="54"/>
      <c r="L315" s="62"/>
      <c r="M315" s="69"/>
      <c r="N315" s="69"/>
      <c r="O315" s="69"/>
      <c r="P315" s="72"/>
      <c r="Q315" s="77"/>
      <c r="R315" s="77"/>
      <c r="S315" s="77"/>
      <c r="T315" s="77"/>
      <c r="U315" s="77"/>
      <c r="V315" s="61"/>
      <c r="W315" s="95"/>
      <c r="X315" s="98"/>
      <c r="Y315" s="99"/>
      <c r="Z315" s="79" t="str">
        <f>IFERROR(VLOOKUP(X315,'【参考】数式用'!$A$2:$B$46,2,FALSE),"")</f>
        <v/>
      </c>
      <c r="AA315" s="109"/>
      <c r="AB315" s="112"/>
      <c r="AC315" s="114">
        <f t="shared" si="9"/>
        <v>0</v>
      </c>
      <c r="AD315" s="119" t="str">
        <f>IF(B315="","",IF(COUNTIF(X315,"*独自*"),"数式を削除して手入力",IFERROR(INDEX('【参考】数式用'!$O$3:$Q$452,MATCH(Q315&amp;V315,'【参考】数式用'!$N$3:$N$452,0),MATCH(VLOOKUP(X315,'【参考】数式用'!$R$2:$S$46,2,FALSE),'【参考】数式用'!$O$2:$Q$2,0)),10)))</f>
        <v/>
      </c>
      <c r="AE315" s="122"/>
      <c r="AF315" s="128"/>
      <c r="AG315" s="139"/>
    </row>
    <row r="316" spans="1:33" ht="49.95" customHeight="1">
      <c r="A316" s="25">
        <f t="shared" si="10"/>
        <v>277</v>
      </c>
      <c r="B316" s="45"/>
      <c r="C316" s="50"/>
      <c r="D316" s="50"/>
      <c r="E316" s="50"/>
      <c r="F316" s="50"/>
      <c r="G316" s="50"/>
      <c r="H316" s="50"/>
      <c r="I316" s="50"/>
      <c r="J316" s="50"/>
      <c r="K316" s="54"/>
      <c r="L316" s="62"/>
      <c r="M316" s="69"/>
      <c r="N316" s="69"/>
      <c r="O316" s="69"/>
      <c r="P316" s="72"/>
      <c r="Q316" s="77"/>
      <c r="R316" s="77"/>
      <c r="S316" s="77"/>
      <c r="T316" s="77"/>
      <c r="U316" s="77"/>
      <c r="V316" s="61"/>
      <c r="W316" s="95"/>
      <c r="X316" s="98"/>
      <c r="Y316" s="99"/>
      <c r="Z316" s="79" t="str">
        <f>IFERROR(VLOOKUP(X316,'【参考】数式用'!$A$2:$B$46,2,FALSE),"")</f>
        <v/>
      </c>
      <c r="AA316" s="109"/>
      <c r="AB316" s="112"/>
      <c r="AC316" s="114">
        <f t="shared" si="9"/>
        <v>0</v>
      </c>
      <c r="AD316" s="119" t="str">
        <f>IF(B316="","",IF(COUNTIF(X316,"*独自*"),"数式を削除して手入力",IFERROR(INDEX('【参考】数式用'!$O$3:$Q$452,MATCH(Q316&amp;V316,'【参考】数式用'!$N$3:$N$452,0),MATCH(VLOOKUP(X316,'【参考】数式用'!$R$2:$S$46,2,FALSE),'【参考】数式用'!$O$2:$Q$2,0)),10)))</f>
        <v/>
      </c>
      <c r="AE316" s="122"/>
      <c r="AF316" s="128"/>
      <c r="AG316" s="139"/>
    </row>
    <row r="317" spans="1:33" ht="49.95" customHeight="1">
      <c r="A317" s="25">
        <f t="shared" si="10"/>
        <v>278</v>
      </c>
      <c r="B317" s="45"/>
      <c r="C317" s="50"/>
      <c r="D317" s="50"/>
      <c r="E317" s="50"/>
      <c r="F317" s="50"/>
      <c r="G317" s="50"/>
      <c r="H317" s="50"/>
      <c r="I317" s="50"/>
      <c r="J317" s="50"/>
      <c r="K317" s="54"/>
      <c r="L317" s="62"/>
      <c r="M317" s="69"/>
      <c r="N317" s="69"/>
      <c r="O317" s="69"/>
      <c r="P317" s="72"/>
      <c r="Q317" s="77"/>
      <c r="R317" s="77"/>
      <c r="S317" s="77"/>
      <c r="T317" s="77"/>
      <c r="U317" s="77"/>
      <c r="V317" s="61"/>
      <c r="W317" s="95"/>
      <c r="X317" s="98"/>
      <c r="Y317" s="99"/>
      <c r="Z317" s="79" t="str">
        <f>IFERROR(VLOOKUP(X317,'【参考】数式用'!$A$2:$B$46,2,FALSE),"")</f>
        <v/>
      </c>
      <c r="AA317" s="109"/>
      <c r="AB317" s="112"/>
      <c r="AC317" s="114">
        <f t="shared" si="9"/>
        <v>0</v>
      </c>
      <c r="AD317" s="119" t="str">
        <f>IF(B317="","",IF(COUNTIF(X317,"*独自*"),"数式を削除して手入力",IFERROR(INDEX('【参考】数式用'!$O$3:$Q$452,MATCH(Q317&amp;V317,'【参考】数式用'!$N$3:$N$452,0),MATCH(VLOOKUP(X317,'【参考】数式用'!$R$2:$S$46,2,FALSE),'【参考】数式用'!$O$2:$Q$2,0)),10)))</f>
        <v/>
      </c>
      <c r="AE317" s="122"/>
      <c r="AF317" s="128"/>
      <c r="AG317" s="139"/>
    </row>
    <row r="318" spans="1:33" ht="49.95" customHeight="1">
      <c r="A318" s="25">
        <f t="shared" si="10"/>
        <v>279</v>
      </c>
      <c r="B318" s="45"/>
      <c r="C318" s="50"/>
      <c r="D318" s="50"/>
      <c r="E318" s="50"/>
      <c r="F318" s="50"/>
      <c r="G318" s="50"/>
      <c r="H318" s="50"/>
      <c r="I318" s="50"/>
      <c r="J318" s="50"/>
      <c r="K318" s="54"/>
      <c r="L318" s="62"/>
      <c r="M318" s="69"/>
      <c r="N318" s="69"/>
      <c r="O318" s="69"/>
      <c r="P318" s="72"/>
      <c r="Q318" s="77"/>
      <c r="R318" s="77"/>
      <c r="S318" s="77"/>
      <c r="T318" s="77"/>
      <c r="U318" s="77"/>
      <c r="V318" s="61"/>
      <c r="W318" s="95"/>
      <c r="X318" s="98"/>
      <c r="Y318" s="99"/>
      <c r="Z318" s="79" t="str">
        <f>IFERROR(VLOOKUP(X318,'【参考】数式用'!$A$2:$B$46,2,FALSE),"")</f>
        <v/>
      </c>
      <c r="AA318" s="109"/>
      <c r="AB318" s="112"/>
      <c r="AC318" s="114">
        <f t="shared" si="9"/>
        <v>0</v>
      </c>
      <c r="AD318" s="119" t="str">
        <f>IF(B318="","",IF(COUNTIF(X318,"*独自*"),"数式を削除して手入力",IFERROR(INDEX('【参考】数式用'!$O$3:$Q$452,MATCH(Q318&amp;V318,'【参考】数式用'!$N$3:$N$452,0),MATCH(VLOOKUP(X318,'【参考】数式用'!$R$2:$S$46,2,FALSE),'【参考】数式用'!$O$2:$Q$2,0)),10)))</f>
        <v/>
      </c>
      <c r="AE318" s="122"/>
      <c r="AF318" s="128"/>
      <c r="AG318" s="139"/>
    </row>
    <row r="319" spans="1:33" ht="49.95" customHeight="1">
      <c r="A319" s="25">
        <f t="shared" si="10"/>
        <v>280</v>
      </c>
      <c r="B319" s="45"/>
      <c r="C319" s="50"/>
      <c r="D319" s="50"/>
      <c r="E319" s="50"/>
      <c r="F319" s="50"/>
      <c r="G319" s="50"/>
      <c r="H319" s="50"/>
      <c r="I319" s="50"/>
      <c r="J319" s="50"/>
      <c r="K319" s="54"/>
      <c r="L319" s="62"/>
      <c r="M319" s="69"/>
      <c r="N319" s="69"/>
      <c r="O319" s="69"/>
      <c r="P319" s="72"/>
      <c r="Q319" s="77"/>
      <c r="R319" s="77"/>
      <c r="S319" s="77"/>
      <c r="T319" s="77"/>
      <c r="U319" s="77"/>
      <c r="V319" s="61"/>
      <c r="W319" s="95"/>
      <c r="X319" s="98"/>
      <c r="Y319" s="99"/>
      <c r="Z319" s="79" t="str">
        <f>IFERROR(VLOOKUP(X319,'【参考】数式用'!$A$2:$B$46,2,FALSE),"")</f>
        <v/>
      </c>
      <c r="AA319" s="109"/>
      <c r="AB319" s="112"/>
      <c r="AC319" s="114">
        <f t="shared" si="9"/>
        <v>0</v>
      </c>
      <c r="AD319" s="119" t="str">
        <f>IF(B319="","",IF(COUNTIF(X319,"*独自*"),"数式を削除して手入力",IFERROR(INDEX('【参考】数式用'!$O$3:$Q$452,MATCH(Q319&amp;V319,'【参考】数式用'!$N$3:$N$452,0),MATCH(VLOOKUP(X319,'【参考】数式用'!$R$2:$S$46,2,FALSE),'【参考】数式用'!$O$2:$Q$2,0)),10)))</f>
        <v/>
      </c>
      <c r="AE319" s="122"/>
      <c r="AF319" s="128"/>
      <c r="AG319" s="139"/>
    </row>
    <row r="320" spans="1:33" ht="49.95" customHeight="1">
      <c r="A320" s="25">
        <f t="shared" si="10"/>
        <v>281</v>
      </c>
      <c r="B320" s="45"/>
      <c r="C320" s="50"/>
      <c r="D320" s="50"/>
      <c r="E320" s="50"/>
      <c r="F320" s="50"/>
      <c r="G320" s="50"/>
      <c r="H320" s="50"/>
      <c r="I320" s="50"/>
      <c r="J320" s="50"/>
      <c r="K320" s="54"/>
      <c r="L320" s="62"/>
      <c r="M320" s="69"/>
      <c r="N320" s="69"/>
      <c r="O320" s="69"/>
      <c r="P320" s="72"/>
      <c r="Q320" s="77"/>
      <c r="R320" s="77"/>
      <c r="S320" s="77"/>
      <c r="T320" s="77"/>
      <c r="U320" s="77"/>
      <c r="V320" s="61"/>
      <c r="W320" s="95"/>
      <c r="X320" s="98"/>
      <c r="Y320" s="99"/>
      <c r="Z320" s="79" t="str">
        <f>IFERROR(VLOOKUP(X320,'【参考】数式用'!$A$2:$B$46,2,FALSE),"")</f>
        <v/>
      </c>
      <c r="AA320" s="109"/>
      <c r="AB320" s="112"/>
      <c r="AC320" s="114">
        <f t="shared" si="9"/>
        <v>0</v>
      </c>
      <c r="AD320" s="119" t="str">
        <f>IF(B320="","",IF(COUNTIF(X320,"*独自*"),"数式を削除して手入力",IFERROR(INDEX('【参考】数式用'!$O$3:$Q$452,MATCH(Q320&amp;V320,'【参考】数式用'!$N$3:$N$452,0),MATCH(VLOOKUP(X320,'【参考】数式用'!$R$2:$S$46,2,FALSE),'【参考】数式用'!$O$2:$Q$2,0)),10)))</f>
        <v/>
      </c>
      <c r="AE320" s="122"/>
      <c r="AF320" s="128"/>
      <c r="AG320" s="139"/>
    </row>
    <row r="321" spans="1:33" ht="49.95" customHeight="1">
      <c r="A321" s="25">
        <f t="shared" si="10"/>
        <v>282</v>
      </c>
      <c r="B321" s="45"/>
      <c r="C321" s="50"/>
      <c r="D321" s="50"/>
      <c r="E321" s="50"/>
      <c r="F321" s="50"/>
      <c r="G321" s="50"/>
      <c r="H321" s="50"/>
      <c r="I321" s="50"/>
      <c r="J321" s="50"/>
      <c r="K321" s="54"/>
      <c r="L321" s="62"/>
      <c r="M321" s="69"/>
      <c r="N321" s="69"/>
      <c r="O321" s="69"/>
      <c r="P321" s="72"/>
      <c r="Q321" s="77"/>
      <c r="R321" s="77"/>
      <c r="S321" s="77"/>
      <c r="T321" s="77"/>
      <c r="U321" s="77"/>
      <c r="V321" s="61"/>
      <c r="W321" s="95"/>
      <c r="X321" s="98"/>
      <c r="Y321" s="99"/>
      <c r="Z321" s="79" t="str">
        <f>IFERROR(VLOOKUP(X321,'【参考】数式用'!$A$2:$B$46,2,FALSE),"")</f>
        <v/>
      </c>
      <c r="AA321" s="109"/>
      <c r="AB321" s="112"/>
      <c r="AC321" s="114">
        <f t="shared" si="9"/>
        <v>0</v>
      </c>
      <c r="AD321" s="119" t="str">
        <f>IF(B321="","",IF(COUNTIF(X321,"*独自*"),"数式を削除して手入力",IFERROR(INDEX('【参考】数式用'!$O$3:$Q$452,MATCH(Q321&amp;V321,'【参考】数式用'!$N$3:$N$452,0),MATCH(VLOOKUP(X321,'【参考】数式用'!$R$2:$S$46,2,FALSE),'【参考】数式用'!$O$2:$Q$2,0)),10)))</f>
        <v/>
      </c>
      <c r="AE321" s="122"/>
      <c r="AF321" s="128"/>
      <c r="AG321" s="139"/>
    </row>
    <row r="322" spans="1:33" ht="49.95" customHeight="1">
      <c r="A322" s="25">
        <f t="shared" si="10"/>
        <v>283</v>
      </c>
      <c r="B322" s="45"/>
      <c r="C322" s="50"/>
      <c r="D322" s="50"/>
      <c r="E322" s="50"/>
      <c r="F322" s="50"/>
      <c r="G322" s="50"/>
      <c r="H322" s="50"/>
      <c r="I322" s="50"/>
      <c r="J322" s="50"/>
      <c r="K322" s="54"/>
      <c r="L322" s="62"/>
      <c r="M322" s="69"/>
      <c r="N322" s="69"/>
      <c r="O322" s="69"/>
      <c r="P322" s="72"/>
      <c r="Q322" s="77"/>
      <c r="R322" s="77"/>
      <c r="S322" s="77"/>
      <c r="T322" s="77"/>
      <c r="U322" s="77"/>
      <c r="V322" s="61"/>
      <c r="W322" s="95"/>
      <c r="X322" s="98"/>
      <c r="Y322" s="99"/>
      <c r="Z322" s="79" t="str">
        <f>IFERROR(VLOOKUP(X322,'【参考】数式用'!$A$2:$B$46,2,FALSE),"")</f>
        <v/>
      </c>
      <c r="AA322" s="109"/>
      <c r="AB322" s="112"/>
      <c r="AC322" s="114">
        <f t="shared" si="9"/>
        <v>0</v>
      </c>
      <c r="AD322" s="119" t="str">
        <f>IF(B322="","",IF(COUNTIF(X322,"*独自*"),"数式を削除して手入力",IFERROR(INDEX('【参考】数式用'!$O$3:$Q$452,MATCH(Q322&amp;V322,'【参考】数式用'!$N$3:$N$452,0),MATCH(VLOOKUP(X322,'【参考】数式用'!$R$2:$S$46,2,FALSE),'【参考】数式用'!$O$2:$Q$2,0)),10)))</f>
        <v/>
      </c>
      <c r="AE322" s="122"/>
      <c r="AF322" s="128"/>
      <c r="AG322" s="139"/>
    </row>
    <row r="323" spans="1:33" ht="49.95" customHeight="1">
      <c r="A323" s="25">
        <f t="shared" si="10"/>
        <v>284</v>
      </c>
      <c r="B323" s="45"/>
      <c r="C323" s="50"/>
      <c r="D323" s="50"/>
      <c r="E323" s="50"/>
      <c r="F323" s="50"/>
      <c r="G323" s="50"/>
      <c r="H323" s="50"/>
      <c r="I323" s="50"/>
      <c r="J323" s="50"/>
      <c r="K323" s="54"/>
      <c r="L323" s="62"/>
      <c r="M323" s="69"/>
      <c r="N323" s="69"/>
      <c r="O323" s="69"/>
      <c r="P323" s="72"/>
      <c r="Q323" s="77"/>
      <c r="R323" s="77"/>
      <c r="S323" s="77"/>
      <c r="T323" s="77"/>
      <c r="U323" s="77"/>
      <c r="V323" s="61"/>
      <c r="W323" s="95"/>
      <c r="X323" s="98"/>
      <c r="Y323" s="99"/>
      <c r="Z323" s="79" t="str">
        <f>IFERROR(VLOOKUP(X323,'【参考】数式用'!$A$2:$B$46,2,FALSE),"")</f>
        <v/>
      </c>
      <c r="AA323" s="109"/>
      <c r="AB323" s="112"/>
      <c r="AC323" s="114">
        <f t="shared" si="9"/>
        <v>0</v>
      </c>
      <c r="AD323" s="119" t="str">
        <f>IF(B323="","",IF(COUNTIF(X323,"*独自*"),"数式を削除して手入力",IFERROR(INDEX('【参考】数式用'!$O$3:$Q$452,MATCH(Q323&amp;V323,'【参考】数式用'!$N$3:$N$452,0),MATCH(VLOOKUP(X323,'【参考】数式用'!$R$2:$S$46,2,FALSE),'【参考】数式用'!$O$2:$Q$2,0)),10)))</f>
        <v/>
      </c>
      <c r="AE323" s="122"/>
      <c r="AF323" s="128"/>
      <c r="AG323" s="139"/>
    </row>
    <row r="324" spans="1:33" ht="49.95" customHeight="1">
      <c r="A324" s="25">
        <f t="shared" si="10"/>
        <v>285</v>
      </c>
      <c r="B324" s="45"/>
      <c r="C324" s="50"/>
      <c r="D324" s="50"/>
      <c r="E324" s="50"/>
      <c r="F324" s="50"/>
      <c r="G324" s="50"/>
      <c r="H324" s="50"/>
      <c r="I324" s="50"/>
      <c r="J324" s="50"/>
      <c r="K324" s="54"/>
      <c r="L324" s="62"/>
      <c r="M324" s="69"/>
      <c r="N324" s="69"/>
      <c r="O324" s="69"/>
      <c r="P324" s="72"/>
      <c r="Q324" s="77"/>
      <c r="R324" s="77"/>
      <c r="S324" s="77"/>
      <c r="T324" s="77"/>
      <c r="U324" s="77"/>
      <c r="V324" s="61"/>
      <c r="W324" s="95"/>
      <c r="X324" s="98"/>
      <c r="Y324" s="99"/>
      <c r="Z324" s="79" t="str">
        <f>IFERROR(VLOOKUP(X324,'【参考】数式用'!$A$2:$B$46,2,FALSE),"")</f>
        <v/>
      </c>
      <c r="AA324" s="109"/>
      <c r="AB324" s="112"/>
      <c r="AC324" s="114">
        <f t="shared" si="9"/>
        <v>0</v>
      </c>
      <c r="AD324" s="119" t="str">
        <f>IF(B324="","",IF(COUNTIF(X324,"*独自*"),"数式を削除して手入力",IFERROR(INDEX('【参考】数式用'!$O$3:$Q$452,MATCH(Q324&amp;V324,'【参考】数式用'!$N$3:$N$452,0),MATCH(VLOOKUP(X324,'【参考】数式用'!$R$2:$S$46,2,FALSE),'【参考】数式用'!$O$2:$Q$2,0)),10)))</f>
        <v/>
      </c>
      <c r="AE324" s="122"/>
      <c r="AF324" s="128"/>
      <c r="AG324" s="139"/>
    </row>
    <row r="325" spans="1:33" ht="49.95" customHeight="1">
      <c r="A325" s="25">
        <f t="shared" si="10"/>
        <v>286</v>
      </c>
      <c r="B325" s="45"/>
      <c r="C325" s="50"/>
      <c r="D325" s="50"/>
      <c r="E325" s="50"/>
      <c r="F325" s="50"/>
      <c r="G325" s="50"/>
      <c r="H325" s="50"/>
      <c r="I325" s="50"/>
      <c r="J325" s="50"/>
      <c r="K325" s="54"/>
      <c r="L325" s="62"/>
      <c r="M325" s="69"/>
      <c r="N325" s="69"/>
      <c r="O325" s="69"/>
      <c r="P325" s="72"/>
      <c r="Q325" s="77"/>
      <c r="R325" s="77"/>
      <c r="S325" s="77"/>
      <c r="T325" s="77"/>
      <c r="U325" s="77"/>
      <c r="V325" s="61"/>
      <c r="W325" s="95"/>
      <c r="X325" s="98"/>
      <c r="Y325" s="99"/>
      <c r="Z325" s="79" t="str">
        <f>IFERROR(VLOOKUP(X325,'【参考】数式用'!$A$2:$B$46,2,FALSE),"")</f>
        <v/>
      </c>
      <c r="AA325" s="109"/>
      <c r="AB325" s="112"/>
      <c r="AC325" s="114">
        <f t="shared" si="9"/>
        <v>0</v>
      </c>
      <c r="AD325" s="119" t="str">
        <f>IF(B325="","",IF(COUNTIF(X325,"*独自*"),"数式を削除して手入力",IFERROR(INDEX('【参考】数式用'!$O$3:$Q$452,MATCH(Q325&amp;V325,'【参考】数式用'!$N$3:$N$452,0),MATCH(VLOOKUP(X325,'【参考】数式用'!$R$2:$S$46,2,FALSE),'【参考】数式用'!$O$2:$Q$2,0)),10)))</f>
        <v/>
      </c>
      <c r="AE325" s="122"/>
      <c r="AF325" s="128"/>
      <c r="AG325" s="139"/>
    </row>
    <row r="326" spans="1:33" ht="49.95" customHeight="1">
      <c r="A326" s="25">
        <f t="shared" si="10"/>
        <v>287</v>
      </c>
      <c r="B326" s="45"/>
      <c r="C326" s="50"/>
      <c r="D326" s="50"/>
      <c r="E326" s="50"/>
      <c r="F326" s="50"/>
      <c r="G326" s="50"/>
      <c r="H326" s="50"/>
      <c r="I326" s="50"/>
      <c r="J326" s="50"/>
      <c r="K326" s="54"/>
      <c r="L326" s="62"/>
      <c r="M326" s="69"/>
      <c r="N326" s="69"/>
      <c r="O326" s="69"/>
      <c r="P326" s="72"/>
      <c r="Q326" s="77"/>
      <c r="R326" s="77"/>
      <c r="S326" s="77"/>
      <c r="T326" s="77"/>
      <c r="U326" s="77"/>
      <c r="V326" s="61"/>
      <c r="W326" s="95"/>
      <c r="X326" s="98"/>
      <c r="Y326" s="99"/>
      <c r="Z326" s="79" t="str">
        <f>IFERROR(VLOOKUP(X326,'【参考】数式用'!$A$2:$B$46,2,FALSE),"")</f>
        <v/>
      </c>
      <c r="AA326" s="109"/>
      <c r="AB326" s="112"/>
      <c r="AC326" s="114">
        <f t="shared" si="9"/>
        <v>0</v>
      </c>
      <c r="AD326" s="119" t="str">
        <f>IF(B326="","",IF(COUNTIF(X326,"*独自*"),"数式を削除して手入力",IFERROR(INDEX('【参考】数式用'!$O$3:$Q$452,MATCH(Q326&amp;V326,'【参考】数式用'!$N$3:$N$452,0),MATCH(VLOOKUP(X326,'【参考】数式用'!$R$2:$S$46,2,FALSE),'【参考】数式用'!$O$2:$Q$2,0)),10)))</f>
        <v/>
      </c>
      <c r="AE326" s="122"/>
      <c r="AF326" s="128"/>
      <c r="AG326" s="139"/>
    </row>
    <row r="327" spans="1:33" ht="49.95" customHeight="1">
      <c r="A327" s="25">
        <f t="shared" si="10"/>
        <v>288</v>
      </c>
      <c r="B327" s="45"/>
      <c r="C327" s="50"/>
      <c r="D327" s="50"/>
      <c r="E327" s="50"/>
      <c r="F327" s="50"/>
      <c r="G327" s="50"/>
      <c r="H327" s="50"/>
      <c r="I327" s="50"/>
      <c r="J327" s="50"/>
      <c r="K327" s="54"/>
      <c r="L327" s="62"/>
      <c r="M327" s="69"/>
      <c r="N327" s="69"/>
      <c r="O327" s="69"/>
      <c r="P327" s="72"/>
      <c r="Q327" s="77"/>
      <c r="R327" s="77"/>
      <c r="S327" s="77"/>
      <c r="T327" s="77"/>
      <c r="U327" s="77"/>
      <c r="V327" s="61"/>
      <c r="W327" s="95"/>
      <c r="X327" s="98"/>
      <c r="Y327" s="99"/>
      <c r="Z327" s="79" t="str">
        <f>IFERROR(VLOOKUP(X327,'【参考】数式用'!$A$2:$B$46,2,FALSE),"")</f>
        <v/>
      </c>
      <c r="AA327" s="109"/>
      <c r="AB327" s="112"/>
      <c r="AC327" s="114">
        <f t="shared" si="9"/>
        <v>0</v>
      </c>
      <c r="AD327" s="119" t="str">
        <f>IF(B327="","",IF(COUNTIF(X327,"*独自*"),"数式を削除して手入力",IFERROR(INDEX('【参考】数式用'!$O$3:$Q$452,MATCH(Q327&amp;V327,'【参考】数式用'!$N$3:$N$452,0),MATCH(VLOOKUP(X327,'【参考】数式用'!$R$2:$S$46,2,FALSE),'【参考】数式用'!$O$2:$Q$2,0)),10)))</f>
        <v/>
      </c>
      <c r="AE327" s="122"/>
      <c r="AF327" s="128"/>
      <c r="AG327" s="139"/>
    </row>
    <row r="328" spans="1:33" ht="49.95" customHeight="1">
      <c r="A328" s="25">
        <f t="shared" si="10"/>
        <v>289</v>
      </c>
      <c r="B328" s="45"/>
      <c r="C328" s="50"/>
      <c r="D328" s="50"/>
      <c r="E328" s="50"/>
      <c r="F328" s="50"/>
      <c r="G328" s="50"/>
      <c r="H328" s="50"/>
      <c r="I328" s="50"/>
      <c r="J328" s="50"/>
      <c r="K328" s="54"/>
      <c r="L328" s="62"/>
      <c r="M328" s="69"/>
      <c r="N328" s="69"/>
      <c r="O328" s="69"/>
      <c r="P328" s="72"/>
      <c r="Q328" s="77"/>
      <c r="R328" s="77"/>
      <c r="S328" s="77"/>
      <c r="T328" s="77"/>
      <c r="U328" s="77"/>
      <c r="V328" s="61"/>
      <c r="W328" s="95"/>
      <c r="X328" s="98"/>
      <c r="Y328" s="99"/>
      <c r="Z328" s="79" t="str">
        <f>IFERROR(VLOOKUP(X328,'【参考】数式用'!$A$2:$B$46,2,FALSE),"")</f>
        <v/>
      </c>
      <c r="AA328" s="109"/>
      <c r="AB328" s="112"/>
      <c r="AC328" s="114">
        <f t="shared" si="9"/>
        <v>0</v>
      </c>
      <c r="AD328" s="119" t="str">
        <f>IF(B328="","",IF(COUNTIF(X328,"*独自*"),"数式を削除して手入力",IFERROR(INDEX('【参考】数式用'!$O$3:$Q$452,MATCH(Q328&amp;V328,'【参考】数式用'!$N$3:$N$452,0),MATCH(VLOOKUP(X328,'【参考】数式用'!$R$2:$S$46,2,FALSE),'【参考】数式用'!$O$2:$Q$2,0)),10)))</f>
        <v/>
      </c>
      <c r="AE328" s="122"/>
      <c r="AF328" s="128"/>
      <c r="AG328" s="139"/>
    </row>
    <row r="329" spans="1:33" ht="49.95" customHeight="1">
      <c r="A329" s="25">
        <f t="shared" si="10"/>
        <v>290</v>
      </c>
      <c r="B329" s="45"/>
      <c r="C329" s="50"/>
      <c r="D329" s="50"/>
      <c r="E329" s="50"/>
      <c r="F329" s="50"/>
      <c r="G329" s="50"/>
      <c r="H329" s="50"/>
      <c r="I329" s="50"/>
      <c r="J329" s="50"/>
      <c r="K329" s="54"/>
      <c r="L329" s="62"/>
      <c r="M329" s="69"/>
      <c r="N329" s="69"/>
      <c r="O329" s="69"/>
      <c r="P329" s="72"/>
      <c r="Q329" s="77"/>
      <c r="R329" s="77"/>
      <c r="S329" s="77"/>
      <c r="T329" s="77"/>
      <c r="U329" s="77"/>
      <c r="V329" s="61"/>
      <c r="W329" s="95"/>
      <c r="X329" s="98"/>
      <c r="Y329" s="99"/>
      <c r="Z329" s="79" t="str">
        <f>IFERROR(VLOOKUP(X329,'【参考】数式用'!$A$2:$B$46,2,FALSE),"")</f>
        <v/>
      </c>
      <c r="AA329" s="109"/>
      <c r="AB329" s="112"/>
      <c r="AC329" s="114">
        <f t="shared" si="9"/>
        <v>0</v>
      </c>
      <c r="AD329" s="119" t="str">
        <f>IF(B329="","",IF(COUNTIF(X329,"*独自*"),"数式を削除して手入力",IFERROR(INDEX('【参考】数式用'!$O$3:$Q$452,MATCH(Q329&amp;V329,'【参考】数式用'!$N$3:$N$452,0),MATCH(VLOOKUP(X329,'【参考】数式用'!$R$2:$S$46,2,FALSE),'【参考】数式用'!$O$2:$Q$2,0)),10)))</f>
        <v/>
      </c>
      <c r="AE329" s="122"/>
      <c r="AF329" s="128"/>
      <c r="AG329" s="139"/>
    </row>
    <row r="330" spans="1:33" ht="49.95" customHeight="1">
      <c r="A330" s="25">
        <f t="shared" si="10"/>
        <v>291</v>
      </c>
      <c r="B330" s="45"/>
      <c r="C330" s="50"/>
      <c r="D330" s="50"/>
      <c r="E330" s="50"/>
      <c r="F330" s="50"/>
      <c r="G330" s="50"/>
      <c r="H330" s="50"/>
      <c r="I330" s="50"/>
      <c r="J330" s="50"/>
      <c r="K330" s="54"/>
      <c r="L330" s="62"/>
      <c r="M330" s="69"/>
      <c r="N330" s="69"/>
      <c r="O330" s="69"/>
      <c r="P330" s="72"/>
      <c r="Q330" s="77"/>
      <c r="R330" s="77"/>
      <c r="S330" s="77"/>
      <c r="T330" s="77"/>
      <c r="U330" s="77"/>
      <c r="V330" s="61"/>
      <c r="W330" s="95"/>
      <c r="X330" s="98"/>
      <c r="Y330" s="99"/>
      <c r="Z330" s="79" t="str">
        <f>IFERROR(VLOOKUP(X330,'【参考】数式用'!$A$2:$B$46,2,FALSE),"")</f>
        <v/>
      </c>
      <c r="AA330" s="109"/>
      <c r="AB330" s="112"/>
      <c r="AC330" s="114">
        <f t="shared" si="9"/>
        <v>0</v>
      </c>
      <c r="AD330" s="119" t="str">
        <f>IF(B330="","",IF(COUNTIF(X330,"*独自*"),"数式を削除して手入力",IFERROR(INDEX('【参考】数式用'!$O$3:$Q$452,MATCH(Q330&amp;V330,'【参考】数式用'!$N$3:$N$452,0),MATCH(VLOOKUP(X330,'【参考】数式用'!$R$2:$S$46,2,FALSE),'【参考】数式用'!$O$2:$Q$2,0)),10)))</f>
        <v/>
      </c>
      <c r="AE330" s="122"/>
      <c r="AF330" s="128"/>
      <c r="AG330" s="139"/>
    </row>
    <row r="331" spans="1:33" ht="49.95" customHeight="1">
      <c r="A331" s="25">
        <f t="shared" si="10"/>
        <v>292</v>
      </c>
      <c r="B331" s="45"/>
      <c r="C331" s="50"/>
      <c r="D331" s="50"/>
      <c r="E331" s="50"/>
      <c r="F331" s="50"/>
      <c r="G331" s="50"/>
      <c r="H331" s="50"/>
      <c r="I331" s="50"/>
      <c r="J331" s="50"/>
      <c r="K331" s="54"/>
      <c r="L331" s="62"/>
      <c r="M331" s="69"/>
      <c r="N331" s="69"/>
      <c r="O331" s="69"/>
      <c r="P331" s="72"/>
      <c r="Q331" s="77"/>
      <c r="R331" s="77"/>
      <c r="S331" s="77"/>
      <c r="T331" s="77"/>
      <c r="U331" s="77"/>
      <c r="V331" s="61"/>
      <c r="W331" s="95"/>
      <c r="X331" s="98"/>
      <c r="Y331" s="99"/>
      <c r="Z331" s="79" t="str">
        <f>IFERROR(VLOOKUP(X331,'【参考】数式用'!$A$2:$B$46,2,FALSE),"")</f>
        <v/>
      </c>
      <c r="AA331" s="109"/>
      <c r="AB331" s="112"/>
      <c r="AC331" s="114">
        <f t="shared" si="9"/>
        <v>0</v>
      </c>
      <c r="AD331" s="119" t="str">
        <f>IF(B331="","",IF(COUNTIF(X331,"*独自*"),"数式を削除して手入力",IFERROR(INDEX('【参考】数式用'!$O$3:$Q$452,MATCH(Q331&amp;V331,'【参考】数式用'!$N$3:$N$452,0),MATCH(VLOOKUP(X331,'【参考】数式用'!$R$2:$S$46,2,FALSE),'【参考】数式用'!$O$2:$Q$2,0)),10)))</f>
        <v/>
      </c>
      <c r="AE331" s="122"/>
      <c r="AF331" s="128"/>
      <c r="AG331" s="139"/>
    </row>
    <row r="332" spans="1:33" ht="49.95" customHeight="1">
      <c r="A332" s="25">
        <f t="shared" si="10"/>
        <v>293</v>
      </c>
      <c r="B332" s="45"/>
      <c r="C332" s="50"/>
      <c r="D332" s="50"/>
      <c r="E332" s="50"/>
      <c r="F332" s="50"/>
      <c r="G332" s="50"/>
      <c r="H332" s="50"/>
      <c r="I332" s="50"/>
      <c r="J332" s="50"/>
      <c r="K332" s="54"/>
      <c r="L332" s="62"/>
      <c r="M332" s="69"/>
      <c r="N332" s="69"/>
      <c r="O332" s="69"/>
      <c r="P332" s="72"/>
      <c r="Q332" s="77"/>
      <c r="R332" s="77"/>
      <c r="S332" s="77"/>
      <c r="T332" s="77"/>
      <c r="U332" s="77"/>
      <c r="V332" s="61"/>
      <c r="W332" s="95"/>
      <c r="X332" s="98"/>
      <c r="Y332" s="99"/>
      <c r="Z332" s="79" t="str">
        <f>IFERROR(VLOOKUP(X332,'【参考】数式用'!$A$2:$B$46,2,FALSE),"")</f>
        <v/>
      </c>
      <c r="AA332" s="109"/>
      <c r="AB332" s="112"/>
      <c r="AC332" s="114">
        <f t="shared" si="9"/>
        <v>0</v>
      </c>
      <c r="AD332" s="119" t="str">
        <f>IF(B332="","",IF(COUNTIF(X332,"*独自*"),"数式を削除して手入力",IFERROR(INDEX('【参考】数式用'!$O$3:$Q$452,MATCH(Q332&amp;V332,'【参考】数式用'!$N$3:$N$452,0),MATCH(VLOOKUP(X332,'【参考】数式用'!$R$2:$S$46,2,FALSE),'【参考】数式用'!$O$2:$Q$2,0)),10)))</f>
        <v/>
      </c>
      <c r="AE332" s="122"/>
      <c r="AF332" s="128"/>
      <c r="AG332" s="139"/>
    </row>
    <row r="333" spans="1:33" ht="49.95" customHeight="1">
      <c r="A333" s="25">
        <f t="shared" si="10"/>
        <v>294</v>
      </c>
      <c r="B333" s="45"/>
      <c r="C333" s="50"/>
      <c r="D333" s="50"/>
      <c r="E333" s="50"/>
      <c r="F333" s="50"/>
      <c r="G333" s="50"/>
      <c r="H333" s="50"/>
      <c r="I333" s="50"/>
      <c r="J333" s="50"/>
      <c r="K333" s="54"/>
      <c r="L333" s="62"/>
      <c r="M333" s="69"/>
      <c r="N333" s="69"/>
      <c r="O333" s="69"/>
      <c r="P333" s="72"/>
      <c r="Q333" s="77"/>
      <c r="R333" s="77"/>
      <c r="S333" s="77"/>
      <c r="T333" s="77"/>
      <c r="U333" s="77"/>
      <c r="V333" s="61"/>
      <c r="W333" s="95"/>
      <c r="X333" s="98"/>
      <c r="Y333" s="99"/>
      <c r="Z333" s="79" t="str">
        <f>IFERROR(VLOOKUP(X333,'【参考】数式用'!$A$2:$B$46,2,FALSE),"")</f>
        <v/>
      </c>
      <c r="AA333" s="109"/>
      <c r="AB333" s="112"/>
      <c r="AC333" s="114">
        <f t="shared" si="9"/>
        <v>0</v>
      </c>
      <c r="AD333" s="119" t="str">
        <f>IF(B333="","",IF(COUNTIF(X333,"*独自*"),"数式を削除して手入力",IFERROR(INDEX('【参考】数式用'!$O$3:$Q$452,MATCH(Q333&amp;V333,'【参考】数式用'!$N$3:$N$452,0),MATCH(VLOOKUP(X333,'【参考】数式用'!$R$2:$S$46,2,FALSE),'【参考】数式用'!$O$2:$Q$2,0)),10)))</f>
        <v/>
      </c>
      <c r="AE333" s="122"/>
      <c r="AF333" s="128"/>
      <c r="AG333" s="139"/>
    </row>
    <row r="334" spans="1:33" ht="49.95" customHeight="1">
      <c r="A334" s="25">
        <f t="shared" si="10"/>
        <v>295</v>
      </c>
      <c r="B334" s="45"/>
      <c r="C334" s="50"/>
      <c r="D334" s="50"/>
      <c r="E334" s="50"/>
      <c r="F334" s="50"/>
      <c r="G334" s="50"/>
      <c r="H334" s="50"/>
      <c r="I334" s="50"/>
      <c r="J334" s="50"/>
      <c r="K334" s="54"/>
      <c r="L334" s="62"/>
      <c r="M334" s="69"/>
      <c r="N334" s="69"/>
      <c r="O334" s="69"/>
      <c r="P334" s="72"/>
      <c r="Q334" s="77"/>
      <c r="R334" s="77"/>
      <c r="S334" s="77"/>
      <c r="T334" s="77"/>
      <c r="U334" s="77"/>
      <c r="V334" s="61"/>
      <c r="W334" s="95"/>
      <c r="X334" s="98"/>
      <c r="Y334" s="99"/>
      <c r="Z334" s="79" t="str">
        <f>IFERROR(VLOOKUP(X334,'【参考】数式用'!$A$2:$B$46,2,FALSE),"")</f>
        <v/>
      </c>
      <c r="AA334" s="109"/>
      <c r="AB334" s="112"/>
      <c r="AC334" s="114">
        <f t="shared" si="9"/>
        <v>0</v>
      </c>
      <c r="AD334" s="119" t="str">
        <f>IF(B334="","",IF(COUNTIF(X334,"*独自*"),"数式を削除して手入力",IFERROR(INDEX('【参考】数式用'!$O$3:$Q$452,MATCH(Q334&amp;V334,'【参考】数式用'!$N$3:$N$452,0),MATCH(VLOOKUP(X334,'【参考】数式用'!$R$2:$S$46,2,FALSE),'【参考】数式用'!$O$2:$Q$2,0)),10)))</f>
        <v/>
      </c>
      <c r="AE334" s="122"/>
      <c r="AF334" s="128"/>
      <c r="AG334" s="139"/>
    </row>
    <row r="335" spans="1:33" ht="49.95" customHeight="1">
      <c r="A335" s="25">
        <f t="shared" si="10"/>
        <v>296</v>
      </c>
      <c r="B335" s="45"/>
      <c r="C335" s="50"/>
      <c r="D335" s="50"/>
      <c r="E335" s="50"/>
      <c r="F335" s="50"/>
      <c r="G335" s="50"/>
      <c r="H335" s="50"/>
      <c r="I335" s="50"/>
      <c r="J335" s="50"/>
      <c r="K335" s="54"/>
      <c r="L335" s="62"/>
      <c r="M335" s="69"/>
      <c r="N335" s="69"/>
      <c r="O335" s="69"/>
      <c r="P335" s="72"/>
      <c r="Q335" s="77"/>
      <c r="R335" s="77"/>
      <c r="S335" s="77"/>
      <c r="T335" s="77"/>
      <c r="U335" s="77"/>
      <c r="V335" s="61"/>
      <c r="W335" s="95"/>
      <c r="X335" s="98"/>
      <c r="Y335" s="99"/>
      <c r="Z335" s="79" t="str">
        <f>IFERROR(VLOOKUP(X335,'【参考】数式用'!$A$2:$B$46,2,FALSE),"")</f>
        <v/>
      </c>
      <c r="AA335" s="109"/>
      <c r="AB335" s="112"/>
      <c r="AC335" s="114">
        <f t="shared" si="9"/>
        <v>0</v>
      </c>
      <c r="AD335" s="119" t="str">
        <f>IF(B335="","",IF(COUNTIF(X335,"*独自*"),"数式を削除して手入力",IFERROR(INDEX('【参考】数式用'!$O$3:$Q$452,MATCH(Q335&amp;V335,'【参考】数式用'!$N$3:$N$452,0),MATCH(VLOOKUP(X335,'【参考】数式用'!$R$2:$S$46,2,FALSE),'【参考】数式用'!$O$2:$Q$2,0)),10)))</f>
        <v/>
      </c>
      <c r="AE335" s="122"/>
      <c r="AF335" s="128"/>
      <c r="AG335" s="139"/>
    </row>
    <row r="336" spans="1:33" ht="49.95" customHeight="1">
      <c r="A336" s="25">
        <f t="shared" si="10"/>
        <v>297</v>
      </c>
      <c r="B336" s="45"/>
      <c r="C336" s="50"/>
      <c r="D336" s="50"/>
      <c r="E336" s="50"/>
      <c r="F336" s="50"/>
      <c r="G336" s="50"/>
      <c r="H336" s="50"/>
      <c r="I336" s="50"/>
      <c r="J336" s="50"/>
      <c r="K336" s="54"/>
      <c r="L336" s="62"/>
      <c r="M336" s="69"/>
      <c r="N336" s="69"/>
      <c r="O336" s="69"/>
      <c r="P336" s="72"/>
      <c r="Q336" s="77"/>
      <c r="R336" s="77"/>
      <c r="S336" s="77"/>
      <c r="T336" s="77"/>
      <c r="U336" s="77"/>
      <c r="V336" s="61"/>
      <c r="W336" s="95"/>
      <c r="X336" s="98"/>
      <c r="Y336" s="99"/>
      <c r="Z336" s="79" t="str">
        <f>IFERROR(VLOOKUP(X336,'【参考】数式用'!$A$2:$B$46,2,FALSE),"")</f>
        <v/>
      </c>
      <c r="AA336" s="109"/>
      <c r="AB336" s="112"/>
      <c r="AC336" s="114">
        <f t="shared" si="9"/>
        <v>0</v>
      </c>
      <c r="AD336" s="119" t="str">
        <f>IF(B336="","",IF(COUNTIF(X336,"*独自*"),"数式を削除して手入力",IFERROR(INDEX('【参考】数式用'!$O$3:$Q$452,MATCH(Q336&amp;V336,'【参考】数式用'!$N$3:$N$452,0),MATCH(VLOOKUP(X336,'【参考】数式用'!$R$2:$S$46,2,FALSE),'【参考】数式用'!$O$2:$Q$2,0)),10)))</f>
        <v/>
      </c>
      <c r="AE336" s="122"/>
      <c r="AF336" s="128"/>
      <c r="AG336" s="139"/>
    </row>
    <row r="337" spans="1:33" ht="49.95" customHeight="1">
      <c r="A337" s="25">
        <f t="shared" si="10"/>
        <v>298</v>
      </c>
      <c r="B337" s="45"/>
      <c r="C337" s="50"/>
      <c r="D337" s="50"/>
      <c r="E337" s="50"/>
      <c r="F337" s="50"/>
      <c r="G337" s="50"/>
      <c r="H337" s="50"/>
      <c r="I337" s="50"/>
      <c r="J337" s="50"/>
      <c r="K337" s="54"/>
      <c r="L337" s="62"/>
      <c r="M337" s="69"/>
      <c r="N337" s="69"/>
      <c r="O337" s="69"/>
      <c r="P337" s="72"/>
      <c r="Q337" s="77"/>
      <c r="R337" s="77"/>
      <c r="S337" s="77"/>
      <c r="T337" s="77"/>
      <c r="U337" s="77"/>
      <c r="V337" s="61"/>
      <c r="W337" s="95"/>
      <c r="X337" s="98"/>
      <c r="Y337" s="99"/>
      <c r="Z337" s="79" t="str">
        <f>IFERROR(VLOOKUP(X337,'【参考】数式用'!$A$2:$B$46,2,FALSE),"")</f>
        <v/>
      </c>
      <c r="AA337" s="109"/>
      <c r="AB337" s="112"/>
      <c r="AC337" s="114">
        <f t="shared" si="9"/>
        <v>0</v>
      </c>
      <c r="AD337" s="119" t="str">
        <f>IF(B337="","",IF(COUNTIF(X337,"*独自*"),"数式を削除して手入力",IFERROR(INDEX('【参考】数式用'!$O$3:$Q$452,MATCH(Q337&amp;V337,'【参考】数式用'!$N$3:$N$452,0),MATCH(VLOOKUP(X337,'【参考】数式用'!$R$2:$S$46,2,FALSE),'【参考】数式用'!$O$2:$Q$2,0)),10)))</f>
        <v/>
      </c>
      <c r="AE337" s="122"/>
      <c r="AF337" s="128"/>
      <c r="AG337" s="139"/>
    </row>
    <row r="338" spans="1:33" ht="49.95" customHeight="1">
      <c r="A338" s="25">
        <f t="shared" si="10"/>
        <v>299</v>
      </c>
      <c r="B338" s="45"/>
      <c r="C338" s="50"/>
      <c r="D338" s="50"/>
      <c r="E338" s="50"/>
      <c r="F338" s="50"/>
      <c r="G338" s="50"/>
      <c r="H338" s="50"/>
      <c r="I338" s="50"/>
      <c r="J338" s="50"/>
      <c r="K338" s="54"/>
      <c r="L338" s="62"/>
      <c r="M338" s="69"/>
      <c r="N338" s="69"/>
      <c r="O338" s="69"/>
      <c r="P338" s="72"/>
      <c r="Q338" s="77"/>
      <c r="R338" s="77"/>
      <c r="S338" s="77"/>
      <c r="T338" s="77"/>
      <c r="U338" s="77"/>
      <c r="V338" s="61"/>
      <c r="W338" s="95"/>
      <c r="X338" s="98"/>
      <c r="Y338" s="99"/>
      <c r="Z338" s="79" t="str">
        <f>IFERROR(VLOOKUP(X338,'【参考】数式用'!$A$2:$B$46,2,FALSE),"")</f>
        <v/>
      </c>
      <c r="AA338" s="109"/>
      <c r="AB338" s="112"/>
      <c r="AC338" s="114">
        <f t="shared" si="9"/>
        <v>0</v>
      </c>
      <c r="AD338" s="119" t="str">
        <f>IF(B338="","",IF(COUNTIF(X338,"*独自*"),"数式を削除して手入力",IFERROR(INDEX('【参考】数式用'!$O$3:$Q$452,MATCH(Q338&amp;V338,'【参考】数式用'!$N$3:$N$452,0),MATCH(VLOOKUP(X338,'【参考】数式用'!$R$2:$S$46,2,FALSE),'【参考】数式用'!$O$2:$Q$2,0)),10)))</f>
        <v/>
      </c>
      <c r="AE338" s="122"/>
      <c r="AF338" s="128"/>
      <c r="AG338" s="139"/>
    </row>
    <row r="339" spans="1:33" ht="49.95" customHeight="1">
      <c r="A339" s="25">
        <f t="shared" si="10"/>
        <v>300</v>
      </c>
      <c r="B339" s="45"/>
      <c r="C339" s="50"/>
      <c r="D339" s="50"/>
      <c r="E339" s="50"/>
      <c r="F339" s="50"/>
      <c r="G339" s="50"/>
      <c r="H339" s="50"/>
      <c r="I339" s="50"/>
      <c r="J339" s="50"/>
      <c r="K339" s="54"/>
      <c r="L339" s="62"/>
      <c r="M339" s="69"/>
      <c r="N339" s="69"/>
      <c r="O339" s="69"/>
      <c r="P339" s="72"/>
      <c r="Q339" s="77"/>
      <c r="R339" s="77"/>
      <c r="S339" s="77"/>
      <c r="T339" s="77"/>
      <c r="U339" s="77"/>
      <c r="V339" s="61"/>
      <c r="W339" s="95"/>
      <c r="X339" s="98"/>
      <c r="Y339" s="99"/>
      <c r="Z339" s="79" t="str">
        <f>IFERROR(VLOOKUP(X339,'【参考】数式用'!$A$2:$B$46,2,FALSE),"")</f>
        <v/>
      </c>
      <c r="AA339" s="109"/>
      <c r="AB339" s="112"/>
      <c r="AC339" s="114">
        <f t="shared" si="9"/>
        <v>0</v>
      </c>
      <c r="AD339" s="119" t="str">
        <f>IF(B339="","",IF(COUNTIF(X339,"*独自*"),"数式を削除して手入力",IFERROR(INDEX('【参考】数式用'!$O$3:$Q$452,MATCH(Q339&amp;V339,'【参考】数式用'!$N$3:$N$452,0),MATCH(VLOOKUP(X339,'【参考】数式用'!$R$2:$S$46,2,FALSE),'【参考】数式用'!$O$2:$Q$2,0)),10)))</f>
        <v/>
      </c>
      <c r="AE339" s="122"/>
      <c r="AF339" s="128"/>
      <c r="AG339" s="139"/>
    </row>
    <row r="340" spans="1:33" ht="49.95" customHeight="1">
      <c r="A340" s="25">
        <f t="shared" si="10"/>
        <v>301</v>
      </c>
      <c r="B340" s="45"/>
      <c r="C340" s="50"/>
      <c r="D340" s="50"/>
      <c r="E340" s="50"/>
      <c r="F340" s="50"/>
      <c r="G340" s="50"/>
      <c r="H340" s="50"/>
      <c r="I340" s="50"/>
      <c r="J340" s="50"/>
      <c r="K340" s="54"/>
      <c r="L340" s="62"/>
      <c r="M340" s="69"/>
      <c r="N340" s="69"/>
      <c r="O340" s="69"/>
      <c r="P340" s="72"/>
      <c r="Q340" s="77"/>
      <c r="R340" s="77"/>
      <c r="S340" s="77"/>
      <c r="T340" s="77"/>
      <c r="U340" s="77"/>
      <c r="V340" s="61"/>
      <c r="W340" s="95"/>
      <c r="X340" s="98"/>
      <c r="Y340" s="99"/>
      <c r="Z340" s="79" t="str">
        <f>IFERROR(VLOOKUP(X340,'【参考】数式用'!$A$2:$B$46,2,FALSE),"")</f>
        <v/>
      </c>
      <c r="AA340" s="109"/>
      <c r="AB340" s="112"/>
      <c r="AC340" s="114">
        <f t="shared" si="9"/>
        <v>0</v>
      </c>
      <c r="AD340" s="119" t="str">
        <f>IF(B340="","",IF(COUNTIF(X340,"*独自*"),"数式を削除して手入力",IFERROR(INDEX('【参考】数式用'!$O$3:$Q$452,MATCH(Q340&amp;V340,'【参考】数式用'!$N$3:$N$452,0),MATCH(VLOOKUP(X340,'【参考】数式用'!$R$2:$S$46,2,FALSE),'【参考】数式用'!$O$2:$Q$2,0)),10)))</f>
        <v/>
      </c>
      <c r="AE340" s="122"/>
      <c r="AF340" s="128"/>
      <c r="AG340" s="139"/>
    </row>
    <row r="341" spans="1:33" ht="49.95" customHeight="1">
      <c r="A341" s="25">
        <f t="shared" si="10"/>
        <v>302</v>
      </c>
      <c r="B341" s="45"/>
      <c r="C341" s="50"/>
      <c r="D341" s="50"/>
      <c r="E341" s="50"/>
      <c r="F341" s="50"/>
      <c r="G341" s="50"/>
      <c r="H341" s="50"/>
      <c r="I341" s="50"/>
      <c r="J341" s="50"/>
      <c r="K341" s="54"/>
      <c r="L341" s="62"/>
      <c r="M341" s="69"/>
      <c r="N341" s="69"/>
      <c r="O341" s="69"/>
      <c r="P341" s="72"/>
      <c r="Q341" s="77"/>
      <c r="R341" s="77"/>
      <c r="S341" s="77"/>
      <c r="T341" s="77"/>
      <c r="U341" s="77"/>
      <c r="V341" s="61"/>
      <c r="W341" s="95"/>
      <c r="X341" s="98"/>
      <c r="Y341" s="99"/>
      <c r="Z341" s="79" t="str">
        <f>IFERROR(VLOOKUP(X341,'【参考】数式用'!$A$2:$B$46,2,FALSE),"")</f>
        <v/>
      </c>
      <c r="AA341" s="109"/>
      <c r="AB341" s="112"/>
      <c r="AC341" s="114">
        <f t="shared" si="9"/>
        <v>0</v>
      </c>
      <c r="AD341" s="119" t="str">
        <f>IF(B341="","",IF(COUNTIF(X341,"*独自*"),"数式を削除して手入力",IFERROR(INDEX('【参考】数式用'!$O$3:$Q$452,MATCH(Q341&amp;V341,'【参考】数式用'!$N$3:$N$452,0),MATCH(VLOOKUP(X341,'【参考】数式用'!$R$2:$S$46,2,FALSE),'【参考】数式用'!$O$2:$Q$2,0)),10)))</f>
        <v/>
      </c>
      <c r="AE341" s="122"/>
      <c r="AF341" s="128"/>
      <c r="AG341" s="139"/>
    </row>
    <row r="342" spans="1:33" ht="49.95" customHeight="1">
      <c r="A342" s="25">
        <f t="shared" si="10"/>
        <v>303</v>
      </c>
      <c r="B342" s="45"/>
      <c r="C342" s="50"/>
      <c r="D342" s="50"/>
      <c r="E342" s="50"/>
      <c r="F342" s="50"/>
      <c r="G342" s="50"/>
      <c r="H342" s="50"/>
      <c r="I342" s="50"/>
      <c r="J342" s="50"/>
      <c r="K342" s="54"/>
      <c r="L342" s="62"/>
      <c r="M342" s="69"/>
      <c r="N342" s="69"/>
      <c r="O342" s="69"/>
      <c r="P342" s="72"/>
      <c r="Q342" s="77"/>
      <c r="R342" s="77"/>
      <c r="S342" s="77"/>
      <c r="T342" s="77"/>
      <c r="U342" s="77"/>
      <c r="V342" s="61"/>
      <c r="W342" s="95"/>
      <c r="X342" s="98"/>
      <c r="Y342" s="99"/>
      <c r="Z342" s="79" t="str">
        <f>IFERROR(VLOOKUP(X342,'【参考】数式用'!$A$2:$B$46,2,FALSE),"")</f>
        <v/>
      </c>
      <c r="AA342" s="109"/>
      <c r="AB342" s="112"/>
      <c r="AC342" s="114">
        <f t="shared" si="9"/>
        <v>0</v>
      </c>
      <c r="AD342" s="119" t="str">
        <f>IF(B342="","",IF(COUNTIF(X342,"*独自*"),"数式を削除して手入力",IFERROR(INDEX('【参考】数式用'!$O$3:$Q$452,MATCH(Q342&amp;V342,'【参考】数式用'!$N$3:$N$452,0),MATCH(VLOOKUP(X342,'【参考】数式用'!$R$2:$S$46,2,FALSE),'【参考】数式用'!$O$2:$Q$2,0)),10)))</f>
        <v/>
      </c>
      <c r="AE342" s="122"/>
      <c r="AF342" s="128"/>
      <c r="AG342" s="139"/>
    </row>
    <row r="343" spans="1:33" ht="49.95" customHeight="1">
      <c r="A343" s="25">
        <f t="shared" si="10"/>
        <v>304</v>
      </c>
      <c r="B343" s="45"/>
      <c r="C343" s="50"/>
      <c r="D343" s="50"/>
      <c r="E343" s="50"/>
      <c r="F343" s="50"/>
      <c r="G343" s="50"/>
      <c r="H343" s="50"/>
      <c r="I343" s="50"/>
      <c r="J343" s="50"/>
      <c r="K343" s="54"/>
      <c r="L343" s="62"/>
      <c r="M343" s="69"/>
      <c r="N343" s="69"/>
      <c r="O343" s="69"/>
      <c r="P343" s="72"/>
      <c r="Q343" s="77"/>
      <c r="R343" s="77"/>
      <c r="S343" s="77"/>
      <c r="T343" s="77"/>
      <c r="U343" s="77"/>
      <c r="V343" s="61"/>
      <c r="W343" s="95"/>
      <c r="X343" s="98"/>
      <c r="Y343" s="99"/>
      <c r="Z343" s="79" t="str">
        <f>IFERROR(VLOOKUP(X343,'【参考】数式用'!$A$2:$B$46,2,FALSE),"")</f>
        <v/>
      </c>
      <c r="AA343" s="109"/>
      <c r="AB343" s="112"/>
      <c r="AC343" s="114">
        <f t="shared" si="9"/>
        <v>0</v>
      </c>
      <c r="AD343" s="119" t="str">
        <f>IF(B343="","",IF(COUNTIF(X343,"*独自*"),"数式を削除して手入力",IFERROR(INDEX('【参考】数式用'!$O$3:$Q$452,MATCH(Q343&amp;V343,'【参考】数式用'!$N$3:$N$452,0),MATCH(VLOOKUP(X343,'【参考】数式用'!$R$2:$S$46,2,FALSE),'【参考】数式用'!$O$2:$Q$2,0)),10)))</f>
        <v/>
      </c>
      <c r="AE343" s="122"/>
      <c r="AF343" s="128"/>
      <c r="AG343" s="139"/>
    </row>
    <row r="344" spans="1:33" ht="49.95" customHeight="1">
      <c r="A344" s="25">
        <f t="shared" si="10"/>
        <v>305</v>
      </c>
      <c r="B344" s="45"/>
      <c r="C344" s="50"/>
      <c r="D344" s="50"/>
      <c r="E344" s="50"/>
      <c r="F344" s="50"/>
      <c r="G344" s="50"/>
      <c r="H344" s="50"/>
      <c r="I344" s="50"/>
      <c r="J344" s="50"/>
      <c r="K344" s="54"/>
      <c r="L344" s="62"/>
      <c r="M344" s="69"/>
      <c r="N344" s="69"/>
      <c r="O344" s="69"/>
      <c r="P344" s="72"/>
      <c r="Q344" s="77"/>
      <c r="R344" s="77"/>
      <c r="S344" s="77"/>
      <c r="T344" s="77"/>
      <c r="U344" s="77"/>
      <c r="V344" s="61"/>
      <c r="W344" s="95"/>
      <c r="X344" s="98"/>
      <c r="Y344" s="99"/>
      <c r="Z344" s="79" t="str">
        <f>IFERROR(VLOOKUP(X344,'【参考】数式用'!$A$2:$B$46,2,FALSE),"")</f>
        <v/>
      </c>
      <c r="AA344" s="109"/>
      <c r="AB344" s="112"/>
      <c r="AC344" s="114">
        <f t="shared" si="9"/>
        <v>0</v>
      </c>
      <c r="AD344" s="119" t="str">
        <f>IF(B344="","",IF(COUNTIF(X344,"*独自*"),"数式を削除して手入力",IFERROR(INDEX('【参考】数式用'!$O$3:$Q$452,MATCH(Q344&amp;V344,'【参考】数式用'!$N$3:$N$452,0),MATCH(VLOOKUP(X344,'【参考】数式用'!$R$2:$S$46,2,FALSE),'【参考】数式用'!$O$2:$Q$2,0)),10)))</f>
        <v/>
      </c>
      <c r="AE344" s="122"/>
      <c r="AF344" s="128"/>
      <c r="AG344" s="139"/>
    </row>
    <row r="345" spans="1:33" ht="49.95" customHeight="1">
      <c r="A345" s="25">
        <f t="shared" si="10"/>
        <v>306</v>
      </c>
      <c r="B345" s="45"/>
      <c r="C345" s="50"/>
      <c r="D345" s="50"/>
      <c r="E345" s="50"/>
      <c r="F345" s="50"/>
      <c r="G345" s="50"/>
      <c r="H345" s="50"/>
      <c r="I345" s="50"/>
      <c r="J345" s="50"/>
      <c r="K345" s="54"/>
      <c r="L345" s="62"/>
      <c r="M345" s="69"/>
      <c r="N345" s="69"/>
      <c r="O345" s="69"/>
      <c r="P345" s="72"/>
      <c r="Q345" s="77"/>
      <c r="R345" s="77"/>
      <c r="S345" s="77"/>
      <c r="T345" s="77"/>
      <c r="U345" s="77"/>
      <c r="V345" s="61"/>
      <c r="W345" s="95"/>
      <c r="X345" s="98"/>
      <c r="Y345" s="99"/>
      <c r="Z345" s="79" t="str">
        <f>IFERROR(VLOOKUP(X345,'【参考】数式用'!$A$2:$B$46,2,FALSE),"")</f>
        <v/>
      </c>
      <c r="AA345" s="109"/>
      <c r="AB345" s="112"/>
      <c r="AC345" s="114">
        <f t="shared" si="9"/>
        <v>0</v>
      </c>
      <c r="AD345" s="119" t="str">
        <f>IF(B345="","",IF(COUNTIF(X345,"*独自*"),"数式を削除して手入力",IFERROR(INDEX('【参考】数式用'!$O$3:$Q$452,MATCH(Q345&amp;V345,'【参考】数式用'!$N$3:$N$452,0),MATCH(VLOOKUP(X345,'【参考】数式用'!$R$2:$S$46,2,FALSE),'【参考】数式用'!$O$2:$Q$2,0)),10)))</f>
        <v/>
      </c>
      <c r="AE345" s="122"/>
      <c r="AF345" s="128"/>
      <c r="AG345" s="139"/>
    </row>
    <row r="346" spans="1:33" ht="49.95" customHeight="1">
      <c r="A346" s="25">
        <f t="shared" si="10"/>
        <v>307</v>
      </c>
      <c r="B346" s="45"/>
      <c r="C346" s="50"/>
      <c r="D346" s="50"/>
      <c r="E346" s="50"/>
      <c r="F346" s="50"/>
      <c r="G346" s="50"/>
      <c r="H346" s="50"/>
      <c r="I346" s="50"/>
      <c r="J346" s="50"/>
      <c r="K346" s="54"/>
      <c r="L346" s="62"/>
      <c r="M346" s="69"/>
      <c r="N346" s="69"/>
      <c r="O346" s="69"/>
      <c r="P346" s="72"/>
      <c r="Q346" s="77"/>
      <c r="R346" s="77"/>
      <c r="S346" s="77"/>
      <c r="T346" s="77"/>
      <c r="U346" s="77"/>
      <c r="V346" s="61"/>
      <c r="W346" s="95"/>
      <c r="X346" s="98"/>
      <c r="Y346" s="99"/>
      <c r="Z346" s="79" t="str">
        <f>IFERROR(VLOOKUP(X346,'【参考】数式用'!$A$2:$B$46,2,FALSE),"")</f>
        <v/>
      </c>
      <c r="AA346" s="109"/>
      <c r="AB346" s="112"/>
      <c r="AC346" s="114">
        <f t="shared" si="9"/>
        <v>0</v>
      </c>
      <c r="AD346" s="119" t="str">
        <f>IF(B346="","",IF(COUNTIF(X346,"*独自*"),"数式を削除して手入力",IFERROR(INDEX('【参考】数式用'!$O$3:$Q$452,MATCH(Q346&amp;V346,'【参考】数式用'!$N$3:$N$452,0),MATCH(VLOOKUP(X346,'【参考】数式用'!$R$2:$S$46,2,FALSE),'【参考】数式用'!$O$2:$Q$2,0)),10)))</f>
        <v/>
      </c>
      <c r="AE346" s="122"/>
      <c r="AF346" s="128"/>
      <c r="AG346" s="139"/>
    </row>
    <row r="347" spans="1:33" ht="49.95" customHeight="1">
      <c r="A347" s="25">
        <f t="shared" si="10"/>
        <v>308</v>
      </c>
      <c r="B347" s="45"/>
      <c r="C347" s="50"/>
      <c r="D347" s="50"/>
      <c r="E347" s="50"/>
      <c r="F347" s="50"/>
      <c r="G347" s="50"/>
      <c r="H347" s="50"/>
      <c r="I347" s="50"/>
      <c r="J347" s="50"/>
      <c r="K347" s="54"/>
      <c r="L347" s="62"/>
      <c r="M347" s="69"/>
      <c r="N347" s="69"/>
      <c r="O347" s="69"/>
      <c r="P347" s="72"/>
      <c r="Q347" s="77"/>
      <c r="R347" s="77"/>
      <c r="S347" s="77"/>
      <c r="T347" s="77"/>
      <c r="U347" s="77"/>
      <c r="V347" s="61"/>
      <c r="W347" s="95"/>
      <c r="X347" s="98"/>
      <c r="Y347" s="99"/>
      <c r="Z347" s="79" t="str">
        <f>IFERROR(VLOOKUP(X347,'【参考】数式用'!$A$2:$B$46,2,FALSE),"")</f>
        <v/>
      </c>
      <c r="AA347" s="109"/>
      <c r="AB347" s="112"/>
      <c r="AC347" s="114">
        <f t="shared" si="9"/>
        <v>0</v>
      </c>
      <c r="AD347" s="119" t="str">
        <f>IF(B347="","",IF(COUNTIF(X347,"*独自*"),"数式を削除して手入力",IFERROR(INDEX('【参考】数式用'!$O$3:$Q$452,MATCH(Q347&amp;V347,'【参考】数式用'!$N$3:$N$452,0),MATCH(VLOOKUP(X347,'【参考】数式用'!$R$2:$S$46,2,FALSE),'【参考】数式用'!$O$2:$Q$2,0)),10)))</f>
        <v/>
      </c>
      <c r="AE347" s="122"/>
      <c r="AF347" s="128"/>
      <c r="AG347" s="139"/>
    </row>
    <row r="348" spans="1:33" ht="49.95" customHeight="1">
      <c r="A348" s="25">
        <f t="shared" si="10"/>
        <v>309</v>
      </c>
      <c r="B348" s="45"/>
      <c r="C348" s="50"/>
      <c r="D348" s="50"/>
      <c r="E348" s="50"/>
      <c r="F348" s="50"/>
      <c r="G348" s="50"/>
      <c r="H348" s="50"/>
      <c r="I348" s="50"/>
      <c r="J348" s="50"/>
      <c r="K348" s="54"/>
      <c r="L348" s="62"/>
      <c r="M348" s="69"/>
      <c r="N348" s="69"/>
      <c r="O348" s="69"/>
      <c r="P348" s="72"/>
      <c r="Q348" s="77"/>
      <c r="R348" s="77"/>
      <c r="S348" s="77"/>
      <c r="T348" s="77"/>
      <c r="U348" s="77"/>
      <c r="V348" s="61"/>
      <c r="W348" s="95"/>
      <c r="X348" s="98"/>
      <c r="Y348" s="99"/>
      <c r="Z348" s="79" t="str">
        <f>IFERROR(VLOOKUP(X348,'【参考】数式用'!$A$2:$B$46,2,FALSE),"")</f>
        <v/>
      </c>
      <c r="AA348" s="109"/>
      <c r="AB348" s="112"/>
      <c r="AC348" s="114">
        <f t="shared" si="9"/>
        <v>0</v>
      </c>
      <c r="AD348" s="119" t="str">
        <f>IF(B348="","",IF(COUNTIF(X348,"*独自*"),"数式を削除して手入力",IFERROR(INDEX('【参考】数式用'!$O$3:$Q$452,MATCH(Q348&amp;V348,'【参考】数式用'!$N$3:$N$452,0),MATCH(VLOOKUP(X348,'【参考】数式用'!$R$2:$S$46,2,FALSE),'【参考】数式用'!$O$2:$Q$2,0)),10)))</f>
        <v/>
      </c>
      <c r="AE348" s="122"/>
      <c r="AF348" s="128"/>
      <c r="AG348" s="139"/>
    </row>
    <row r="349" spans="1:33" ht="49.95" customHeight="1">
      <c r="A349" s="25">
        <f t="shared" si="10"/>
        <v>310</v>
      </c>
      <c r="B349" s="45"/>
      <c r="C349" s="50"/>
      <c r="D349" s="50"/>
      <c r="E349" s="50"/>
      <c r="F349" s="50"/>
      <c r="G349" s="50"/>
      <c r="H349" s="50"/>
      <c r="I349" s="50"/>
      <c r="J349" s="50"/>
      <c r="K349" s="54"/>
      <c r="L349" s="62"/>
      <c r="M349" s="69"/>
      <c r="N349" s="69"/>
      <c r="O349" s="69"/>
      <c r="P349" s="72"/>
      <c r="Q349" s="77"/>
      <c r="R349" s="77"/>
      <c r="S349" s="77"/>
      <c r="T349" s="77"/>
      <c r="U349" s="77"/>
      <c r="V349" s="61"/>
      <c r="W349" s="95"/>
      <c r="X349" s="98"/>
      <c r="Y349" s="99"/>
      <c r="Z349" s="79" t="str">
        <f>IFERROR(VLOOKUP(X349,'【参考】数式用'!$A$2:$B$46,2,FALSE),"")</f>
        <v/>
      </c>
      <c r="AA349" s="109"/>
      <c r="AB349" s="112"/>
      <c r="AC349" s="114">
        <f t="shared" si="9"/>
        <v>0</v>
      </c>
      <c r="AD349" s="119" t="str">
        <f>IF(B349="","",IF(COUNTIF(X349,"*独自*"),"数式を削除して手入力",IFERROR(INDEX('【参考】数式用'!$O$3:$Q$452,MATCH(Q349&amp;V349,'【参考】数式用'!$N$3:$N$452,0),MATCH(VLOOKUP(X349,'【参考】数式用'!$R$2:$S$46,2,FALSE),'【参考】数式用'!$O$2:$Q$2,0)),10)))</f>
        <v/>
      </c>
      <c r="AE349" s="122"/>
      <c r="AF349" s="128"/>
      <c r="AG349" s="139"/>
    </row>
    <row r="350" spans="1:33" ht="49.95" customHeight="1">
      <c r="A350" s="25">
        <f t="shared" si="10"/>
        <v>311</v>
      </c>
      <c r="B350" s="45"/>
      <c r="C350" s="50"/>
      <c r="D350" s="50"/>
      <c r="E350" s="50"/>
      <c r="F350" s="50"/>
      <c r="G350" s="50"/>
      <c r="H350" s="50"/>
      <c r="I350" s="50"/>
      <c r="J350" s="50"/>
      <c r="K350" s="54"/>
      <c r="L350" s="62"/>
      <c r="M350" s="69"/>
      <c r="N350" s="69"/>
      <c r="O350" s="69"/>
      <c r="P350" s="72"/>
      <c r="Q350" s="77"/>
      <c r="R350" s="77"/>
      <c r="S350" s="77"/>
      <c r="T350" s="77"/>
      <c r="U350" s="77"/>
      <c r="V350" s="61"/>
      <c r="W350" s="95"/>
      <c r="X350" s="98"/>
      <c r="Y350" s="99"/>
      <c r="Z350" s="79" t="str">
        <f>IFERROR(VLOOKUP(X350,'【参考】数式用'!$A$2:$B$46,2,FALSE),"")</f>
        <v/>
      </c>
      <c r="AA350" s="109"/>
      <c r="AB350" s="112"/>
      <c r="AC350" s="114">
        <f t="shared" si="9"/>
        <v>0</v>
      </c>
      <c r="AD350" s="119" t="str">
        <f>IF(B350="","",IF(COUNTIF(X350,"*独自*"),"数式を削除して手入力",IFERROR(INDEX('【参考】数式用'!$O$3:$Q$452,MATCH(Q350&amp;V350,'【参考】数式用'!$N$3:$N$452,0),MATCH(VLOOKUP(X350,'【参考】数式用'!$R$2:$S$46,2,FALSE),'【参考】数式用'!$O$2:$Q$2,0)),10)))</f>
        <v/>
      </c>
      <c r="AE350" s="122"/>
      <c r="AF350" s="128"/>
      <c r="AG350" s="139"/>
    </row>
    <row r="351" spans="1:33" ht="49.95" customHeight="1">
      <c r="A351" s="25">
        <f t="shared" si="10"/>
        <v>312</v>
      </c>
      <c r="B351" s="45"/>
      <c r="C351" s="50"/>
      <c r="D351" s="50"/>
      <c r="E351" s="50"/>
      <c r="F351" s="50"/>
      <c r="G351" s="50"/>
      <c r="H351" s="50"/>
      <c r="I351" s="50"/>
      <c r="J351" s="50"/>
      <c r="K351" s="54"/>
      <c r="L351" s="62"/>
      <c r="M351" s="69"/>
      <c r="N351" s="69"/>
      <c r="O351" s="69"/>
      <c r="P351" s="72"/>
      <c r="Q351" s="77"/>
      <c r="R351" s="77"/>
      <c r="S351" s="77"/>
      <c r="T351" s="77"/>
      <c r="U351" s="77"/>
      <c r="V351" s="61"/>
      <c r="W351" s="95"/>
      <c r="X351" s="98"/>
      <c r="Y351" s="99"/>
      <c r="Z351" s="79" t="str">
        <f>IFERROR(VLOOKUP(X351,'【参考】数式用'!$A$2:$B$46,2,FALSE),"")</f>
        <v/>
      </c>
      <c r="AA351" s="109"/>
      <c r="AB351" s="112"/>
      <c r="AC351" s="114">
        <f t="shared" si="9"/>
        <v>0</v>
      </c>
      <c r="AD351" s="119" t="str">
        <f>IF(B351="","",IF(COUNTIF(X351,"*独自*"),"数式を削除して手入力",IFERROR(INDEX('【参考】数式用'!$O$3:$Q$452,MATCH(Q351&amp;V351,'【参考】数式用'!$N$3:$N$452,0),MATCH(VLOOKUP(X351,'【参考】数式用'!$R$2:$S$46,2,FALSE),'【参考】数式用'!$O$2:$Q$2,0)),10)))</f>
        <v/>
      </c>
      <c r="AE351" s="122"/>
      <c r="AF351" s="128"/>
      <c r="AG351" s="139"/>
    </row>
    <row r="352" spans="1:33" ht="49.95" customHeight="1">
      <c r="A352" s="25">
        <f t="shared" si="10"/>
        <v>313</v>
      </c>
      <c r="B352" s="45"/>
      <c r="C352" s="50"/>
      <c r="D352" s="50"/>
      <c r="E352" s="50"/>
      <c r="F352" s="50"/>
      <c r="G352" s="50"/>
      <c r="H352" s="50"/>
      <c r="I352" s="50"/>
      <c r="J352" s="50"/>
      <c r="K352" s="54"/>
      <c r="L352" s="62"/>
      <c r="M352" s="69"/>
      <c r="N352" s="69"/>
      <c r="O352" s="69"/>
      <c r="P352" s="72"/>
      <c r="Q352" s="77"/>
      <c r="R352" s="77"/>
      <c r="S352" s="77"/>
      <c r="T352" s="77"/>
      <c r="U352" s="77"/>
      <c r="V352" s="61"/>
      <c r="W352" s="95"/>
      <c r="X352" s="98"/>
      <c r="Y352" s="99"/>
      <c r="Z352" s="79" t="str">
        <f>IFERROR(VLOOKUP(X352,'【参考】数式用'!$A$2:$B$46,2,FALSE),"")</f>
        <v/>
      </c>
      <c r="AA352" s="109"/>
      <c r="AB352" s="112"/>
      <c r="AC352" s="114">
        <f t="shared" si="9"/>
        <v>0</v>
      </c>
      <c r="AD352" s="119" t="str">
        <f>IF(B352="","",IF(COUNTIF(X352,"*独自*"),"数式を削除して手入力",IFERROR(INDEX('【参考】数式用'!$O$3:$Q$452,MATCH(Q352&amp;V352,'【参考】数式用'!$N$3:$N$452,0),MATCH(VLOOKUP(X352,'【参考】数式用'!$R$2:$S$46,2,FALSE),'【参考】数式用'!$O$2:$Q$2,0)),10)))</f>
        <v/>
      </c>
      <c r="AE352" s="122"/>
      <c r="AF352" s="128"/>
      <c r="AG352" s="139"/>
    </row>
    <row r="353" spans="1:33" ht="49.95" customHeight="1">
      <c r="A353" s="25">
        <f t="shared" si="10"/>
        <v>314</v>
      </c>
      <c r="B353" s="45"/>
      <c r="C353" s="50"/>
      <c r="D353" s="50"/>
      <c r="E353" s="50"/>
      <c r="F353" s="50"/>
      <c r="G353" s="50"/>
      <c r="H353" s="50"/>
      <c r="I353" s="50"/>
      <c r="J353" s="50"/>
      <c r="K353" s="54"/>
      <c r="L353" s="62"/>
      <c r="M353" s="69"/>
      <c r="N353" s="69"/>
      <c r="O353" s="69"/>
      <c r="P353" s="72"/>
      <c r="Q353" s="77"/>
      <c r="R353" s="77"/>
      <c r="S353" s="77"/>
      <c r="T353" s="77"/>
      <c r="U353" s="77"/>
      <c r="V353" s="61"/>
      <c r="W353" s="95"/>
      <c r="X353" s="98"/>
      <c r="Y353" s="99"/>
      <c r="Z353" s="79" t="str">
        <f>IFERROR(VLOOKUP(X353,'【参考】数式用'!$A$2:$B$46,2,FALSE),"")</f>
        <v/>
      </c>
      <c r="AA353" s="109"/>
      <c r="AB353" s="112"/>
      <c r="AC353" s="114">
        <f t="shared" si="9"/>
        <v>0</v>
      </c>
      <c r="AD353" s="119" t="str">
        <f>IF(B353="","",IF(COUNTIF(X353,"*独自*"),"数式を削除して手入力",IFERROR(INDEX('【参考】数式用'!$O$3:$Q$452,MATCH(Q353&amp;V353,'【参考】数式用'!$N$3:$N$452,0),MATCH(VLOOKUP(X353,'【参考】数式用'!$R$2:$S$46,2,FALSE),'【参考】数式用'!$O$2:$Q$2,0)),10)))</f>
        <v/>
      </c>
      <c r="AE353" s="122"/>
      <c r="AF353" s="128"/>
      <c r="AG353" s="139"/>
    </row>
    <row r="354" spans="1:33" ht="49.95" customHeight="1">
      <c r="A354" s="25">
        <f t="shared" si="10"/>
        <v>315</v>
      </c>
      <c r="B354" s="45"/>
      <c r="C354" s="50"/>
      <c r="D354" s="50"/>
      <c r="E354" s="50"/>
      <c r="F354" s="50"/>
      <c r="G354" s="50"/>
      <c r="H354" s="50"/>
      <c r="I354" s="50"/>
      <c r="J354" s="50"/>
      <c r="K354" s="54"/>
      <c r="L354" s="62"/>
      <c r="M354" s="69"/>
      <c r="N354" s="69"/>
      <c r="O354" s="69"/>
      <c r="P354" s="72"/>
      <c r="Q354" s="77"/>
      <c r="R354" s="77"/>
      <c r="S354" s="77"/>
      <c r="T354" s="77"/>
      <c r="U354" s="77"/>
      <c r="V354" s="61"/>
      <c r="W354" s="95"/>
      <c r="X354" s="98"/>
      <c r="Y354" s="99"/>
      <c r="Z354" s="79" t="str">
        <f>IFERROR(VLOOKUP(X354,'【参考】数式用'!$A$2:$B$46,2,FALSE),"")</f>
        <v/>
      </c>
      <c r="AA354" s="109"/>
      <c r="AB354" s="112"/>
      <c r="AC354" s="114">
        <f t="shared" si="9"/>
        <v>0</v>
      </c>
      <c r="AD354" s="119" t="str">
        <f>IF(B354="","",IF(COUNTIF(X354,"*独自*"),"数式を削除して手入力",IFERROR(INDEX('【参考】数式用'!$O$3:$Q$452,MATCH(Q354&amp;V354,'【参考】数式用'!$N$3:$N$452,0),MATCH(VLOOKUP(X354,'【参考】数式用'!$R$2:$S$46,2,FALSE),'【参考】数式用'!$O$2:$Q$2,0)),10)))</f>
        <v/>
      </c>
      <c r="AE354" s="122"/>
      <c r="AF354" s="128"/>
      <c r="AG354" s="139"/>
    </row>
    <row r="355" spans="1:33" ht="49.95" customHeight="1">
      <c r="A355" s="25">
        <f t="shared" si="10"/>
        <v>316</v>
      </c>
      <c r="B355" s="45"/>
      <c r="C355" s="50"/>
      <c r="D355" s="50"/>
      <c r="E355" s="50"/>
      <c r="F355" s="50"/>
      <c r="G355" s="50"/>
      <c r="H355" s="50"/>
      <c r="I355" s="50"/>
      <c r="J355" s="50"/>
      <c r="K355" s="54"/>
      <c r="L355" s="62"/>
      <c r="M355" s="69"/>
      <c r="N355" s="69"/>
      <c r="O355" s="69"/>
      <c r="P355" s="72"/>
      <c r="Q355" s="77"/>
      <c r="R355" s="77"/>
      <c r="S355" s="77"/>
      <c r="T355" s="77"/>
      <c r="U355" s="77"/>
      <c r="V355" s="61"/>
      <c r="W355" s="95"/>
      <c r="X355" s="98"/>
      <c r="Y355" s="99"/>
      <c r="Z355" s="79" t="str">
        <f>IFERROR(VLOOKUP(X355,'【参考】数式用'!$A$2:$B$46,2,FALSE),"")</f>
        <v/>
      </c>
      <c r="AA355" s="109"/>
      <c r="AB355" s="112"/>
      <c r="AC355" s="114">
        <f t="shared" si="9"/>
        <v>0</v>
      </c>
      <c r="AD355" s="119" t="str">
        <f>IF(B355="","",IF(COUNTIF(X355,"*独自*"),"数式を削除して手入力",IFERROR(INDEX('【参考】数式用'!$O$3:$Q$452,MATCH(Q355&amp;V355,'【参考】数式用'!$N$3:$N$452,0),MATCH(VLOOKUP(X355,'【参考】数式用'!$R$2:$S$46,2,FALSE),'【参考】数式用'!$O$2:$Q$2,0)),10)))</f>
        <v/>
      </c>
      <c r="AE355" s="122"/>
      <c r="AF355" s="128"/>
      <c r="AG355" s="139"/>
    </row>
    <row r="356" spans="1:33" ht="49.95" customHeight="1">
      <c r="A356" s="25">
        <f t="shared" si="10"/>
        <v>317</v>
      </c>
      <c r="B356" s="45"/>
      <c r="C356" s="50"/>
      <c r="D356" s="50"/>
      <c r="E356" s="50"/>
      <c r="F356" s="50"/>
      <c r="G356" s="50"/>
      <c r="H356" s="50"/>
      <c r="I356" s="50"/>
      <c r="J356" s="50"/>
      <c r="K356" s="54"/>
      <c r="L356" s="62"/>
      <c r="M356" s="69"/>
      <c r="N356" s="69"/>
      <c r="O356" s="69"/>
      <c r="P356" s="72"/>
      <c r="Q356" s="77"/>
      <c r="R356" s="77"/>
      <c r="S356" s="77"/>
      <c r="T356" s="77"/>
      <c r="U356" s="77"/>
      <c r="V356" s="61"/>
      <c r="W356" s="95"/>
      <c r="X356" s="98"/>
      <c r="Y356" s="99"/>
      <c r="Z356" s="79" t="str">
        <f>IFERROR(VLOOKUP(X356,'【参考】数式用'!$A$2:$B$46,2,FALSE),"")</f>
        <v/>
      </c>
      <c r="AA356" s="109"/>
      <c r="AB356" s="112"/>
      <c r="AC356" s="114">
        <f t="shared" si="9"/>
        <v>0</v>
      </c>
      <c r="AD356" s="119" t="str">
        <f>IF(B356="","",IF(COUNTIF(X356,"*独自*"),"数式を削除して手入力",IFERROR(INDEX('【参考】数式用'!$O$3:$Q$452,MATCH(Q356&amp;V356,'【参考】数式用'!$N$3:$N$452,0),MATCH(VLOOKUP(X356,'【参考】数式用'!$R$2:$S$46,2,FALSE),'【参考】数式用'!$O$2:$Q$2,0)),10)))</f>
        <v/>
      </c>
      <c r="AE356" s="122"/>
      <c r="AF356" s="128"/>
      <c r="AG356" s="139"/>
    </row>
    <row r="357" spans="1:33" ht="49.95" customHeight="1">
      <c r="A357" s="25">
        <f t="shared" si="10"/>
        <v>318</v>
      </c>
      <c r="B357" s="45"/>
      <c r="C357" s="50"/>
      <c r="D357" s="50"/>
      <c r="E357" s="50"/>
      <c r="F357" s="50"/>
      <c r="G357" s="50"/>
      <c r="H357" s="50"/>
      <c r="I357" s="50"/>
      <c r="J357" s="50"/>
      <c r="K357" s="54"/>
      <c r="L357" s="62"/>
      <c r="M357" s="69"/>
      <c r="N357" s="69"/>
      <c r="O357" s="69"/>
      <c r="P357" s="72"/>
      <c r="Q357" s="77"/>
      <c r="R357" s="77"/>
      <c r="S357" s="77"/>
      <c r="T357" s="77"/>
      <c r="U357" s="77"/>
      <c r="V357" s="61"/>
      <c r="W357" s="95"/>
      <c r="X357" s="98"/>
      <c r="Y357" s="99"/>
      <c r="Z357" s="79" t="str">
        <f>IFERROR(VLOOKUP(X357,'【参考】数式用'!$A$2:$B$46,2,FALSE),"")</f>
        <v/>
      </c>
      <c r="AA357" s="109"/>
      <c r="AB357" s="112"/>
      <c r="AC357" s="114">
        <f t="shared" si="9"/>
        <v>0</v>
      </c>
      <c r="AD357" s="119" t="str">
        <f>IF(B357="","",IF(COUNTIF(X357,"*独自*"),"数式を削除して手入力",IFERROR(INDEX('【参考】数式用'!$O$3:$Q$452,MATCH(Q357&amp;V357,'【参考】数式用'!$N$3:$N$452,0),MATCH(VLOOKUP(X357,'【参考】数式用'!$R$2:$S$46,2,FALSE),'【参考】数式用'!$O$2:$Q$2,0)),10)))</f>
        <v/>
      </c>
      <c r="AE357" s="122"/>
      <c r="AF357" s="128"/>
      <c r="AG357" s="139"/>
    </row>
    <row r="358" spans="1:33" ht="49.95" customHeight="1">
      <c r="A358" s="25">
        <f t="shared" si="10"/>
        <v>319</v>
      </c>
      <c r="B358" s="45"/>
      <c r="C358" s="50"/>
      <c r="D358" s="50"/>
      <c r="E358" s="50"/>
      <c r="F358" s="50"/>
      <c r="G358" s="50"/>
      <c r="H358" s="50"/>
      <c r="I358" s="50"/>
      <c r="J358" s="50"/>
      <c r="K358" s="54"/>
      <c r="L358" s="62"/>
      <c r="M358" s="69"/>
      <c r="N358" s="69"/>
      <c r="O358" s="69"/>
      <c r="P358" s="72"/>
      <c r="Q358" s="77"/>
      <c r="R358" s="77"/>
      <c r="S358" s="77"/>
      <c r="T358" s="77"/>
      <c r="U358" s="77"/>
      <c r="V358" s="61"/>
      <c r="W358" s="95"/>
      <c r="X358" s="98"/>
      <c r="Y358" s="99"/>
      <c r="Z358" s="79" t="str">
        <f>IFERROR(VLOOKUP(X358,'【参考】数式用'!$A$2:$B$46,2,FALSE),"")</f>
        <v/>
      </c>
      <c r="AA358" s="109"/>
      <c r="AB358" s="112"/>
      <c r="AC358" s="114">
        <f t="shared" si="9"/>
        <v>0</v>
      </c>
      <c r="AD358" s="119" t="str">
        <f>IF(B358="","",IF(COUNTIF(X358,"*独自*"),"数式を削除して手入力",IFERROR(INDEX('【参考】数式用'!$O$3:$Q$452,MATCH(Q358&amp;V358,'【参考】数式用'!$N$3:$N$452,0),MATCH(VLOOKUP(X358,'【参考】数式用'!$R$2:$S$46,2,FALSE),'【参考】数式用'!$O$2:$Q$2,0)),10)))</f>
        <v/>
      </c>
      <c r="AE358" s="122"/>
      <c r="AF358" s="128"/>
      <c r="AG358" s="139"/>
    </row>
    <row r="359" spans="1:33" ht="49.95" customHeight="1">
      <c r="A359" s="25">
        <f t="shared" si="10"/>
        <v>320</v>
      </c>
      <c r="B359" s="45"/>
      <c r="C359" s="50"/>
      <c r="D359" s="50"/>
      <c r="E359" s="50"/>
      <c r="F359" s="50"/>
      <c r="G359" s="50"/>
      <c r="H359" s="50"/>
      <c r="I359" s="50"/>
      <c r="J359" s="50"/>
      <c r="K359" s="54"/>
      <c r="L359" s="62"/>
      <c r="M359" s="69"/>
      <c r="N359" s="69"/>
      <c r="O359" s="69"/>
      <c r="P359" s="72"/>
      <c r="Q359" s="77"/>
      <c r="R359" s="77"/>
      <c r="S359" s="77"/>
      <c r="T359" s="77"/>
      <c r="U359" s="77"/>
      <c r="V359" s="61"/>
      <c r="W359" s="95"/>
      <c r="X359" s="98"/>
      <c r="Y359" s="99"/>
      <c r="Z359" s="79" t="str">
        <f>IFERROR(VLOOKUP(X359,'【参考】数式用'!$A$2:$B$46,2,FALSE),"")</f>
        <v/>
      </c>
      <c r="AA359" s="109"/>
      <c r="AB359" s="112"/>
      <c r="AC359" s="114">
        <f t="shared" si="9"/>
        <v>0</v>
      </c>
      <c r="AD359" s="119" t="str">
        <f>IF(B359="","",IF(COUNTIF(X359,"*独自*"),"数式を削除して手入力",IFERROR(INDEX('【参考】数式用'!$O$3:$Q$452,MATCH(Q359&amp;V359,'【参考】数式用'!$N$3:$N$452,0),MATCH(VLOOKUP(X359,'【参考】数式用'!$R$2:$S$46,2,FALSE),'【参考】数式用'!$O$2:$Q$2,0)),10)))</f>
        <v/>
      </c>
      <c r="AE359" s="122"/>
      <c r="AF359" s="128"/>
      <c r="AG359" s="139"/>
    </row>
    <row r="360" spans="1:33" ht="49.95" customHeight="1">
      <c r="A360" s="25">
        <f t="shared" si="10"/>
        <v>321</v>
      </c>
      <c r="B360" s="45"/>
      <c r="C360" s="50"/>
      <c r="D360" s="50"/>
      <c r="E360" s="50"/>
      <c r="F360" s="50"/>
      <c r="G360" s="50"/>
      <c r="H360" s="50"/>
      <c r="I360" s="50"/>
      <c r="J360" s="50"/>
      <c r="K360" s="54"/>
      <c r="L360" s="62"/>
      <c r="M360" s="69"/>
      <c r="N360" s="69"/>
      <c r="O360" s="69"/>
      <c r="P360" s="72"/>
      <c r="Q360" s="77"/>
      <c r="R360" s="77"/>
      <c r="S360" s="77"/>
      <c r="T360" s="77"/>
      <c r="U360" s="77"/>
      <c r="V360" s="61"/>
      <c r="W360" s="95"/>
      <c r="X360" s="98"/>
      <c r="Y360" s="99"/>
      <c r="Z360" s="79" t="str">
        <f>IFERROR(VLOOKUP(X360,'【参考】数式用'!$A$2:$B$46,2,FALSE),"")</f>
        <v/>
      </c>
      <c r="AA360" s="109"/>
      <c r="AB360" s="112"/>
      <c r="AC360" s="114">
        <f t="shared" ref="AC360:AC423" si="11">AA360-AB360</f>
        <v>0</v>
      </c>
      <c r="AD360" s="119" t="str">
        <f>IF(B360="","",IF(COUNTIF(X360,"*独自*"),"数式を削除して手入力",IFERROR(INDEX('【参考】数式用'!$O$3:$Q$452,MATCH(Q360&amp;V360,'【参考】数式用'!$N$3:$N$452,0),MATCH(VLOOKUP(X360,'【参考】数式用'!$R$2:$S$46,2,FALSE),'【参考】数式用'!$O$2:$Q$2,0)),10)))</f>
        <v/>
      </c>
      <c r="AE360" s="122"/>
      <c r="AF360" s="128"/>
      <c r="AG360" s="139"/>
    </row>
    <row r="361" spans="1:33" ht="49.95" customHeight="1">
      <c r="A361" s="25">
        <f t="shared" ref="A361:A424" si="12">A360+1</f>
        <v>322</v>
      </c>
      <c r="B361" s="45"/>
      <c r="C361" s="50"/>
      <c r="D361" s="50"/>
      <c r="E361" s="50"/>
      <c r="F361" s="50"/>
      <c r="G361" s="50"/>
      <c r="H361" s="50"/>
      <c r="I361" s="50"/>
      <c r="J361" s="50"/>
      <c r="K361" s="54"/>
      <c r="L361" s="62"/>
      <c r="M361" s="69"/>
      <c r="N361" s="69"/>
      <c r="O361" s="69"/>
      <c r="P361" s="72"/>
      <c r="Q361" s="77"/>
      <c r="R361" s="77"/>
      <c r="S361" s="77"/>
      <c r="T361" s="77"/>
      <c r="U361" s="77"/>
      <c r="V361" s="61"/>
      <c r="W361" s="95"/>
      <c r="X361" s="98"/>
      <c r="Y361" s="99"/>
      <c r="Z361" s="79" t="str">
        <f>IFERROR(VLOOKUP(X361,'【参考】数式用'!$A$2:$B$46,2,FALSE),"")</f>
        <v/>
      </c>
      <c r="AA361" s="109"/>
      <c r="AB361" s="112"/>
      <c r="AC361" s="114">
        <f t="shared" si="11"/>
        <v>0</v>
      </c>
      <c r="AD361" s="119" t="str">
        <f>IF(B361="","",IF(COUNTIF(X361,"*独自*"),"数式を削除して手入力",IFERROR(INDEX('【参考】数式用'!$O$3:$Q$452,MATCH(Q361&amp;V361,'【参考】数式用'!$N$3:$N$452,0),MATCH(VLOOKUP(X361,'【参考】数式用'!$R$2:$S$46,2,FALSE),'【参考】数式用'!$O$2:$Q$2,0)),10)))</f>
        <v/>
      </c>
      <c r="AE361" s="122"/>
      <c r="AF361" s="128"/>
      <c r="AG361" s="139"/>
    </row>
    <row r="362" spans="1:33" ht="49.95" customHeight="1">
      <c r="A362" s="25">
        <f t="shared" si="12"/>
        <v>323</v>
      </c>
      <c r="B362" s="45"/>
      <c r="C362" s="50"/>
      <c r="D362" s="50"/>
      <c r="E362" s="50"/>
      <c r="F362" s="50"/>
      <c r="G362" s="50"/>
      <c r="H362" s="50"/>
      <c r="I362" s="50"/>
      <c r="J362" s="50"/>
      <c r="K362" s="54"/>
      <c r="L362" s="62"/>
      <c r="M362" s="69"/>
      <c r="N362" s="69"/>
      <c r="O362" s="69"/>
      <c r="P362" s="72"/>
      <c r="Q362" s="77"/>
      <c r="R362" s="77"/>
      <c r="S362" s="77"/>
      <c r="T362" s="77"/>
      <c r="U362" s="77"/>
      <c r="V362" s="61"/>
      <c r="W362" s="95"/>
      <c r="X362" s="98"/>
      <c r="Y362" s="99"/>
      <c r="Z362" s="79" t="str">
        <f>IFERROR(VLOOKUP(X362,'【参考】数式用'!$A$2:$B$46,2,FALSE),"")</f>
        <v/>
      </c>
      <c r="AA362" s="109"/>
      <c r="AB362" s="112"/>
      <c r="AC362" s="114">
        <f t="shared" si="11"/>
        <v>0</v>
      </c>
      <c r="AD362" s="119" t="str">
        <f>IF(B362="","",IF(COUNTIF(X362,"*独自*"),"数式を削除して手入力",IFERROR(INDEX('【参考】数式用'!$O$3:$Q$452,MATCH(Q362&amp;V362,'【参考】数式用'!$N$3:$N$452,0),MATCH(VLOOKUP(X362,'【参考】数式用'!$R$2:$S$46,2,FALSE),'【参考】数式用'!$O$2:$Q$2,0)),10)))</f>
        <v/>
      </c>
      <c r="AE362" s="122"/>
      <c r="AF362" s="128"/>
      <c r="AG362" s="139"/>
    </row>
    <row r="363" spans="1:33" ht="49.95" customHeight="1">
      <c r="A363" s="25">
        <f t="shared" si="12"/>
        <v>324</v>
      </c>
      <c r="B363" s="45"/>
      <c r="C363" s="50"/>
      <c r="D363" s="50"/>
      <c r="E363" s="50"/>
      <c r="F363" s="50"/>
      <c r="G363" s="50"/>
      <c r="H363" s="50"/>
      <c r="I363" s="50"/>
      <c r="J363" s="50"/>
      <c r="K363" s="54"/>
      <c r="L363" s="62"/>
      <c r="M363" s="69"/>
      <c r="N363" s="69"/>
      <c r="O363" s="69"/>
      <c r="P363" s="72"/>
      <c r="Q363" s="77"/>
      <c r="R363" s="77"/>
      <c r="S363" s="77"/>
      <c r="T363" s="77"/>
      <c r="U363" s="77"/>
      <c r="V363" s="61"/>
      <c r="W363" s="95"/>
      <c r="X363" s="98"/>
      <c r="Y363" s="99"/>
      <c r="Z363" s="79" t="str">
        <f>IFERROR(VLOOKUP(X363,'【参考】数式用'!$A$2:$B$46,2,FALSE),"")</f>
        <v/>
      </c>
      <c r="AA363" s="109"/>
      <c r="AB363" s="112"/>
      <c r="AC363" s="114">
        <f t="shared" si="11"/>
        <v>0</v>
      </c>
      <c r="AD363" s="119" t="str">
        <f>IF(B363="","",IF(COUNTIF(X363,"*独自*"),"数式を削除して手入力",IFERROR(INDEX('【参考】数式用'!$O$3:$Q$452,MATCH(Q363&amp;V363,'【参考】数式用'!$N$3:$N$452,0),MATCH(VLOOKUP(X363,'【参考】数式用'!$R$2:$S$46,2,FALSE),'【参考】数式用'!$O$2:$Q$2,0)),10)))</f>
        <v/>
      </c>
      <c r="AE363" s="122"/>
      <c r="AF363" s="128"/>
      <c r="AG363" s="139"/>
    </row>
    <row r="364" spans="1:33" ht="49.95" customHeight="1">
      <c r="A364" s="25">
        <f t="shared" si="12"/>
        <v>325</v>
      </c>
      <c r="B364" s="45"/>
      <c r="C364" s="50"/>
      <c r="D364" s="50"/>
      <c r="E364" s="50"/>
      <c r="F364" s="50"/>
      <c r="G364" s="50"/>
      <c r="H364" s="50"/>
      <c r="I364" s="50"/>
      <c r="J364" s="50"/>
      <c r="K364" s="54"/>
      <c r="L364" s="62"/>
      <c r="M364" s="69"/>
      <c r="N364" s="69"/>
      <c r="O364" s="69"/>
      <c r="P364" s="72"/>
      <c r="Q364" s="77"/>
      <c r="R364" s="77"/>
      <c r="S364" s="77"/>
      <c r="T364" s="77"/>
      <c r="U364" s="77"/>
      <c r="V364" s="61"/>
      <c r="W364" s="95"/>
      <c r="X364" s="98"/>
      <c r="Y364" s="99"/>
      <c r="Z364" s="79" t="str">
        <f>IFERROR(VLOOKUP(X364,'【参考】数式用'!$A$2:$B$46,2,FALSE),"")</f>
        <v/>
      </c>
      <c r="AA364" s="109"/>
      <c r="AB364" s="112"/>
      <c r="AC364" s="114">
        <f t="shared" si="11"/>
        <v>0</v>
      </c>
      <c r="AD364" s="119" t="str">
        <f>IF(B364="","",IF(COUNTIF(X364,"*独自*"),"数式を削除して手入力",IFERROR(INDEX('【参考】数式用'!$O$3:$Q$452,MATCH(Q364&amp;V364,'【参考】数式用'!$N$3:$N$452,0),MATCH(VLOOKUP(X364,'【参考】数式用'!$R$2:$S$46,2,FALSE),'【参考】数式用'!$O$2:$Q$2,0)),10)))</f>
        <v/>
      </c>
      <c r="AE364" s="122"/>
      <c r="AF364" s="128"/>
      <c r="AG364" s="139"/>
    </row>
    <row r="365" spans="1:33" ht="49.95" customHeight="1">
      <c r="A365" s="25">
        <f t="shared" si="12"/>
        <v>326</v>
      </c>
      <c r="B365" s="45"/>
      <c r="C365" s="50"/>
      <c r="D365" s="50"/>
      <c r="E365" s="50"/>
      <c r="F365" s="50"/>
      <c r="G365" s="50"/>
      <c r="H365" s="50"/>
      <c r="I365" s="50"/>
      <c r="J365" s="50"/>
      <c r="K365" s="54"/>
      <c r="L365" s="62"/>
      <c r="M365" s="69"/>
      <c r="N365" s="69"/>
      <c r="O365" s="69"/>
      <c r="P365" s="72"/>
      <c r="Q365" s="77"/>
      <c r="R365" s="77"/>
      <c r="S365" s="77"/>
      <c r="T365" s="77"/>
      <c r="U365" s="77"/>
      <c r="V365" s="61"/>
      <c r="W365" s="95"/>
      <c r="X365" s="98"/>
      <c r="Y365" s="99"/>
      <c r="Z365" s="79" t="str">
        <f>IFERROR(VLOOKUP(X365,'【参考】数式用'!$A$2:$B$46,2,FALSE),"")</f>
        <v/>
      </c>
      <c r="AA365" s="109"/>
      <c r="AB365" s="112"/>
      <c r="AC365" s="114">
        <f t="shared" si="11"/>
        <v>0</v>
      </c>
      <c r="AD365" s="119" t="str">
        <f>IF(B365="","",IF(COUNTIF(X365,"*独自*"),"数式を削除して手入力",IFERROR(INDEX('【参考】数式用'!$O$3:$Q$452,MATCH(Q365&amp;V365,'【参考】数式用'!$N$3:$N$452,0),MATCH(VLOOKUP(X365,'【参考】数式用'!$R$2:$S$46,2,FALSE),'【参考】数式用'!$O$2:$Q$2,0)),10)))</f>
        <v/>
      </c>
      <c r="AE365" s="122"/>
      <c r="AF365" s="128"/>
      <c r="AG365" s="139"/>
    </row>
    <row r="366" spans="1:33" ht="49.95" customHeight="1">
      <c r="A366" s="25">
        <f t="shared" si="12"/>
        <v>327</v>
      </c>
      <c r="B366" s="45"/>
      <c r="C366" s="50"/>
      <c r="D366" s="50"/>
      <c r="E366" s="50"/>
      <c r="F366" s="50"/>
      <c r="G366" s="50"/>
      <c r="H366" s="50"/>
      <c r="I366" s="50"/>
      <c r="J366" s="50"/>
      <c r="K366" s="54"/>
      <c r="L366" s="62"/>
      <c r="M366" s="69"/>
      <c r="N366" s="69"/>
      <c r="O366" s="69"/>
      <c r="P366" s="72"/>
      <c r="Q366" s="77"/>
      <c r="R366" s="77"/>
      <c r="S366" s="77"/>
      <c r="T366" s="77"/>
      <c r="U366" s="77"/>
      <c r="V366" s="61"/>
      <c r="W366" s="95"/>
      <c r="X366" s="98"/>
      <c r="Y366" s="99"/>
      <c r="Z366" s="79" t="str">
        <f>IFERROR(VLOOKUP(X366,'【参考】数式用'!$A$2:$B$46,2,FALSE),"")</f>
        <v/>
      </c>
      <c r="AA366" s="109"/>
      <c r="AB366" s="112"/>
      <c r="AC366" s="114">
        <f t="shared" si="11"/>
        <v>0</v>
      </c>
      <c r="AD366" s="119" t="str">
        <f>IF(B366="","",IF(COUNTIF(X366,"*独自*"),"数式を削除して手入力",IFERROR(INDEX('【参考】数式用'!$O$3:$Q$452,MATCH(Q366&amp;V366,'【参考】数式用'!$N$3:$N$452,0),MATCH(VLOOKUP(X366,'【参考】数式用'!$R$2:$S$46,2,FALSE),'【参考】数式用'!$O$2:$Q$2,0)),10)))</f>
        <v/>
      </c>
      <c r="AE366" s="122"/>
      <c r="AF366" s="128"/>
      <c r="AG366" s="139"/>
    </row>
    <row r="367" spans="1:33" ht="49.95" customHeight="1">
      <c r="A367" s="25">
        <f t="shared" si="12"/>
        <v>328</v>
      </c>
      <c r="B367" s="45"/>
      <c r="C367" s="50"/>
      <c r="D367" s="50"/>
      <c r="E367" s="50"/>
      <c r="F367" s="50"/>
      <c r="G367" s="50"/>
      <c r="H367" s="50"/>
      <c r="I367" s="50"/>
      <c r="J367" s="50"/>
      <c r="K367" s="54"/>
      <c r="L367" s="62"/>
      <c r="M367" s="69"/>
      <c r="N367" s="69"/>
      <c r="O367" s="69"/>
      <c r="P367" s="72"/>
      <c r="Q367" s="77"/>
      <c r="R367" s="77"/>
      <c r="S367" s="77"/>
      <c r="T367" s="77"/>
      <c r="U367" s="77"/>
      <c r="V367" s="61"/>
      <c r="W367" s="95"/>
      <c r="X367" s="98"/>
      <c r="Y367" s="99"/>
      <c r="Z367" s="79" t="str">
        <f>IFERROR(VLOOKUP(X367,'【参考】数式用'!$A$2:$B$46,2,FALSE),"")</f>
        <v/>
      </c>
      <c r="AA367" s="109"/>
      <c r="AB367" s="112"/>
      <c r="AC367" s="114">
        <f t="shared" si="11"/>
        <v>0</v>
      </c>
      <c r="AD367" s="119" t="str">
        <f>IF(B367="","",IF(COUNTIF(X367,"*独自*"),"数式を削除して手入力",IFERROR(INDEX('【参考】数式用'!$O$3:$Q$452,MATCH(Q367&amp;V367,'【参考】数式用'!$N$3:$N$452,0),MATCH(VLOOKUP(X367,'【参考】数式用'!$R$2:$S$46,2,FALSE),'【参考】数式用'!$O$2:$Q$2,0)),10)))</f>
        <v/>
      </c>
      <c r="AE367" s="122"/>
      <c r="AF367" s="128"/>
      <c r="AG367" s="139"/>
    </row>
    <row r="368" spans="1:33" ht="49.95" customHeight="1">
      <c r="A368" s="25">
        <f t="shared" si="12"/>
        <v>329</v>
      </c>
      <c r="B368" s="45"/>
      <c r="C368" s="50"/>
      <c r="D368" s="50"/>
      <c r="E368" s="50"/>
      <c r="F368" s="50"/>
      <c r="G368" s="50"/>
      <c r="H368" s="50"/>
      <c r="I368" s="50"/>
      <c r="J368" s="50"/>
      <c r="K368" s="54"/>
      <c r="L368" s="62"/>
      <c r="M368" s="69"/>
      <c r="N368" s="69"/>
      <c r="O368" s="69"/>
      <c r="P368" s="72"/>
      <c r="Q368" s="77"/>
      <c r="R368" s="77"/>
      <c r="S368" s="77"/>
      <c r="T368" s="77"/>
      <c r="U368" s="77"/>
      <c r="V368" s="61"/>
      <c r="W368" s="95"/>
      <c r="X368" s="98"/>
      <c r="Y368" s="99"/>
      <c r="Z368" s="79" t="str">
        <f>IFERROR(VLOOKUP(X368,'【参考】数式用'!$A$2:$B$46,2,FALSE),"")</f>
        <v/>
      </c>
      <c r="AA368" s="109"/>
      <c r="AB368" s="112"/>
      <c r="AC368" s="114">
        <f t="shared" si="11"/>
        <v>0</v>
      </c>
      <c r="AD368" s="119" t="str">
        <f>IF(B368="","",IF(COUNTIF(X368,"*独自*"),"数式を削除して手入力",IFERROR(INDEX('【参考】数式用'!$O$3:$Q$452,MATCH(Q368&amp;V368,'【参考】数式用'!$N$3:$N$452,0),MATCH(VLOOKUP(X368,'【参考】数式用'!$R$2:$S$46,2,FALSE),'【参考】数式用'!$O$2:$Q$2,0)),10)))</f>
        <v/>
      </c>
      <c r="AE368" s="122"/>
      <c r="AF368" s="128"/>
      <c r="AG368" s="139"/>
    </row>
    <row r="369" spans="1:33" ht="49.95" customHeight="1">
      <c r="A369" s="25">
        <f t="shared" si="12"/>
        <v>330</v>
      </c>
      <c r="B369" s="45"/>
      <c r="C369" s="50"/>
      <c r="D369" s="50"/>
      <c r="E369" s="50"/>
      <c r="F369" s="50"/>
      <c r="G369" s="50"/>
      <c r="H369" s="50"/>
      <c r="I369" s="50"/>
      <c r="J369" s="50"/>
      <c r="K369" s="54"/>
      <c r="L369" s="62"/>
      <c r="M369" s="69"/>
      <c r="N369" s="69"/>
      <c r="O369" s="69"/>
      <c r="P369" s="72"/>
      <c r="Q369" s="77"/>
      <c r="R369" s="77"/>
      <c r="S369" s="77"/>
      <c r="T369" s="77"/>
      <c r="U369" s="77"/>
      <c r="V369" s="61"/>
      <c r="W369" s="95"/>
      <c r="X369" s="98"/>
      <c r="Y369" s="99"/>
      <c r="Z369" s="79" t="str">
        <f>IFERROR(VLOOKUP(X369,'【参考】数式用'!$A$2:$B$46,2,FALSE),"")</f>
        <v/>
      </c>
      <c r="AA369" s="109"/>
      <c r="AB369" s="112"/>
      <c r="AC369" s="114">
        <f t="shared" si="11"/>
        <v>0</v>
      </c>
      <c r="AD369" s="119" t="str">
        <f>IF(B369="","",IF(COUNTIF(X369,"*独自*"),"数式を削除して手入力",IFERROR(INDEX('【参考】数式用'!$O$3:$Q$452,MATCH(Q369&amp;V369,'【参考】数式用'!$N$3:$N$452,0),MATCH(VLOOKUP(X369,'【参考】数式用'!$R$2:$S$46,2,FALSE),'【参考】数式用'!$O$2:$Q$2,0)),10)))</f>
        <v/>
      </c>
      <c r="AE369" s="122"/>
      <c r="AF369" s="128"/>
      <c r="AG369" s="139"/>
    </row>
    <row r="370" spans="1:33" ht="49.95" customHeight="1">
      <c r="A370" s="25">
        <f t="shared" si="12"/>
        <v>331</v>
      </c>
      <c r="B370" s="45"/>
      <c r="C370" s="50"/>
      <c r="D370" s="50"/>
      <c r="E370" s="50"/>
      <c r="F370" s="50"/>
      <c r="G370" s="50"/>
      <c r="H370" s="50"/>
      <c r="I370" s="50"/>
      <c r="J370" s="50"/>
      <c r="K370" s="54"/>
      <c r="L370" s="62"/>
      <c r="M370" s="69"/>
      <c r="N370" s="69"/>
      <c r="O370" s="69"/>
      <c r="P370" s="72"/>
      <c r="Q370" s="77"/>
      <c r="R370" s="77"/>
      <c r="S370" s="77"/>
      <c r="T370" s="77"/>
      <c r="U370" s="77"/>
      <c r="V370" s="61"/>
      <c r="W370" s="95"/>
      <c r="X370" s="98"/>
      <c r="Y370" s="99"/>
      <c r="Z370" s="79" t="str">
        <f>IFERROR(VLOOKUP(X370,'【参考】数式用'!$A$2:$B$46,2,FALSE),"")</f>
        <v/>
      </c>
      <c r="AA370" s="109"/>
      <c r="AB370" s="112"/>
      <c r="AC370" s="114">
        <f t="shared" si="11"/>
        <v>0</v>
      </c>
      <c r="AD370" s="119" t="str">
        <f>IF(B370="","",IF(COUNTIF(X370,"*独自*"),"数式を削除して手入力",IFERROR(INDEX('【参考】数式用'!$O$3:$Q$452,MATCH(Q370&amp;V370,'【参考】数式用'!$N$3:$N$452,0),MATCH(VLOOKUP(X370,'【参考】数式用'!$R$2:$S$46,2,FALSE),'【参考】数式用'!$O$2:$Q$2,0)),10)))</f>
        <v/>
      </c>
      <c r="AE370" s="122"/>
      <c r="AF370" s="128"/>
      <c r="AG370" s="139"/>
    </row>
    <row r="371" spans="1:33" ht="49.95" customHeight="1">
      <c r="A371" s="25">
        <f t="shared" si="12"/>
        <v>332</v>
      </c>
      <c r="B371" s="45"/>
      <c r="C371" s="50"/>
      <c r="D371" s="50"/>
      <c r="E371" s="50"/>
      <c r="F371" s="50"/>
      <c r="G371" s="50"/>
      <c r="H371" s="50"/>
      <c r="I371" s="50"/>
      <c r="J371" s="50"/>
      <c r="K371" s="54"/>
      <c r="L371" s="62"/>
      <c r="M371" s="69"/>
      <c r="N371" s="69"/>
      <c r="O371" s="69"/>
      <c r="P371" s="72"/>
      <c r="Q371" s="77"/>
      <c r="R371" s="77"/>
      <c r="S371" s="77"/>
      <c r="T371" s="77"/>
      <c r="U371" s="77"/>
      <c r="V371" s="61"/>
      <c r="W371" s="95"/>
      <c r="X371" s="98"/>
      <c r="Y371" s="99"/>
      <c r="Z371" s="79" t="str">
        <f>IFERROR(VLOOKUP(X371,'【参考】数式用'!$A$2:$B$46,2,FALSE),"")</f>
        <v/>
      </c>
      <c r="AA371" s="109"/>
      <c r="AB371" s="112"/>
      <c r="AC371" s="114">
        <f t="shared" si="11"/>
        <v>0</v>
      </c>
      <c r="AD371" s="119" t="str">
        <f>IF(B371="","",IF(COUNTIF(X371,"*独自*"),"数式を削除して手入力",IFERROR(INDEX('【参考】数式用'!$O$3:$Q$452,MATCH(Q371&amp;V371,'【参考】数式用'!$N$3:$N$452,0),MATCH(VLOOKUP(X371,'【参考】数式用'!$R$2:$S$46,2,FALSE),'【参考】数式用'!$O$2:$Q$2,0)),10)))</f>
        <v/>
      </c>
      <c r="AE371" s="122"/>
      <c r="AF371" s="128"/>
      <c r="AG371" s="139"/>
    </row>
    <row r="372" spans="1:33" ht="49.95" customHeight="1">
      <c r="A372" s="25">
        <f t="shared" si="12"/>
        <v>333</v>
      </c>
      <c r="B372" s="45"/>
      <c r="C372" s="50"/>
      <c r="D372" s="50"/>
      <c r="E372" s="50"/>
      <c r="F372" s="50"/>
      <c r="G372" s="50"/>
      <c r="H372" s="50"/>
      <c r="I372" s="50"/>
      <c r="J372" s="50"/>
      <c r="K372" s="54"/>
      <c r="L372" s="62"/>
      <c r="M372" s="69"/>
      <c r="N372" s="69"/>
      <c r="O372" s="69"/>
      <c r="P372" s="72"/>
      <c r="Q372" s="77"/>
      <c r="R372" s="77"/>
      <c r="S372" s="77"/>
      <c r="T372" s="77"/>
      <c r="U372" s="77"/>
      <c r="V372" s="61"/>
      <c r="W372" s="95"/>
      <c r="X372" s="98"/>
      <c r="Y372" s="99"/>
      <c r="Z372" s="79" t="str">
        <f>IFERROR(VLOOKUP(X372,'【参考】数式用'!$A$2:$B$46,2,FALSE),"")</f>
        <v/>
      </c>
      <c r="AA372" s="109"/>
      <c r="AB372" s="112"/>
      <c r="AC372" s="114">
        <f t="shared" si="11"/>
        <v>0</v>
      </c>
      <c r="AD372" s="119" t="str">
        <f>IF(B372="","",IF(COUNTIF(X372,"*独自*"),"数式を削除して手入力",IFERROR(INDEX('【参考】数式用'!$O$3:$Q$452,MATCH(Q372&amp;V372,'【参考】数式用'!$N$3:$N$452,0),MATCH(VLOOKUP(X372,'【参考】数式用'!$R$2:$S$46,2,FALSE),'【参考】数式用'!$O$2:$Q$2,0)),10)))</f>
        <v/>
      </c>
      <c r="AE372" s="122"/>
      <c r="AF372" s="128"/>
      <c r="AG372" s="139"/>
    </row>
    <row r="373" spans="1:33" ht="49.95" customHeight="1">
      <c r="A373" s="25">
        <f t="shared" si="12"/>
        <v>334</v>
      </c>
      <c r="B373" s="45"/>
      <c r="C373" s="50"/>
      <c r="D373" s="50"/>
      <c r="E373" s="50"/>
      <c r="F373" s="50"/>
      <c r="G373" s="50"/>
      <c r="H373" s="50"/>
      <c r="I373" s="50"/>
      <c r="J373" s="50"/>
      <c r="K373" s="54"/>
      <c r="L373" s="62"/>
      <c r="M373" s="69"/>
      <c r="N373" s="69"/>
      <c r="O373" s="69"/>
      <c r="P373" s="72"/>
      <c r="Q373" s="77"/>
      <c r="R373" s="77"/>
      <c r="S373" s="77"/>
      <c r="T373" s="77"/>
      <c r="U373" s="77"/>
      <c r="V373" s="61"/>
      <c r="W373" s="95"/>
      <c r="X373" s="98"/>
      <c r="Y373" s="99"/>
      <c r="Z373" s="79" t="str">
        <f>IFERROR(VLOOKUP(X373,'【参考】数式用'!$A$2:$B$46,2,FALSE),"")</f>
        <v/>
      </c>
      <c r="AA373" s="109"/>
      <c r="AB373" s="112"/>
      <c r="AC373" s="114">
        <f t="shared" si="11"/>
        <v>0</v>
      </c>
      <c r="AD373" s="119" t="str">
        <f>IF(B373="","",IF(COUNTIF(X373,"*独自*"),"数式を削除して手入力",IFERROR(INDEX('【参考】数式用'!$O$3:$Q$452,MATCH(Q373&amp;V373,'【参考】数式用'!$N$3:$N$452,0),MATCH(VLOOKUP(X373,'【参考】数式用'!$R$2:$S$46,2,FALSE),'【参考】数式用'!$O$2:$Q$2,0)),10)))</f>
        <v/>
      </c>
      <c r="AE373" s="122"/>
      <c r="AF373" s="128"/>
      <c r="AG373" s="139"/>
    </row>
    <row r="374" spans="1:33" ht="49.95" customHeight="1">
      <c r="A374" s="25">
        <f t="shared" si="12"/>
        <v>335</v>
      </c>
      <c r="B374" s="45"/>
      <c r="C374" s="50"/>
      <c r="D374" s="50"/>
      <c r="E374" s="50"/>
      <c r="F374" s="50"/>
      <c r="G374" s="50"/>
      <c r="H374" s="50"/>
      <c r="I374" s="50"/>
      <c r="J374" s="50"/>
      <c r="K374" s="54"/>
      <c r="L374" s="62"/>
      <c r="M374" s="69"/>
      <c r="N374" s="69"/>
      <c r="O374" s="69"/>
      <c r="P374" s="72"/>
      <c r="Q374" s="77"/>
      <c r="R374" s="77"/>
      <c r="S374" s="77"/>
      <c r="T374" s="77"/>
      <c r="U374" s="77"/>
      <c r="V374" s="61"/>
      <c r="W374" s="95"/>
      <c r="X374" s="98"/>
      <c r="Y374" s="99"/>
      <c r="Z374" s="79" t="str">
        <f>IFERROR(VLOOKUP(X374,'【参考】数式用'!$A$2:$B$46,2,FALSE),"")</f>
        <v/>
      </c>
      <c r="AA374" s="109"/>
      <c r="AB374" s="112"/>
      <c r="AC374" s="114">
        <f t="shared" si="11"/>
        <v>0</v>
      </c>
      <c r="AD374" s="119" t="str">
        <f>IF(B374="","",IF(COUNTIF(X374,"*独自*"),"数式を削除して手入力",IFERROR(INDEX('【参考】数式用'!$O$3:$Q$452,MATCH(Q374&amp;V374,'【参考】数式用'!$N$3:$N$452,0),MATCH(VLOOKUP(X374,'【参考】数式用'!$R$2:$S$46,2,FALSE),'【参考】数式用'!$O$2:$Q$2,0)),10)))</f>
        <v/>
      </c>
      <c r="AE374" s="122"/>
      <c r="AF374" s="128"/>
      <c r="AG374" s="139"/>
    </row>
    <row r="375" spans="1:33" ht="49.95" customHeight="1">
      <c r="A375" s="25">
        <f t="shared" si="12"/>
        <v>336</v>
      </c>
      <c r="B375" s="45"/>
      <c r="C375" s="50"/>
      <c r="D375" s="50"/>
      <c r="E375" s="50"/>
      <c r="F375" s="50"/>
      <c r="G375" s="50"/>
      <c r="H375" s="50"/>
      <c r="I375" s="50"/>
      <c r="J375" s="50"/>
      <c r="K375" s="54"/>
      <c r="L375" s="62"/>
      <c r="M375" s="69"/>
      <c r="N375" s="69"/>
      <c r="O375" s="69"/>
      <c r="P375" s="72"/>
      <c r="Q375" s="77"/>
      <c r="R375" s="77"/>
      <c r="S375" s="77"/>
      <c r="T375" s="77"/>
      <c r="U375" s="77"/>
      <c r="V375" s="61"/>
      <c r="W375" s="95"/>
      <c r="X375" s="98"/>
      <c r="Y375" s="99"/>
      <c r="Z375" s="79" t="str">
        <f>IFERROR(VLOOKUP(X375,'【参考】数式用'!$A$2:$B$46,2,FALSE),"")</f>
        <v/>
      </c>
      <c r="AA375" s="109"/>
      <c r="AB375" s="112"/>
      <c r="AC375" s="114">
        <f t="shared" si="11"/>
        <v>0</v>
      </c>
      <c r="AD375" s="119" t="str">
        <f>IF(B375="","",IF(COUNTIF(X375,"*独自*"),"数式を削除して手入力",IFERROR(INDEX('【参考】数式用'!$O$3:$Q$452,MATCH(Q375&amp;V375,'【参考】数式用'!$N$3:$N$452,0),MATCH(VLOOKUP(X375,'【参考】数式用'!$R$2:$S$46,2,FALSE),'【参考】数式用'!$O$2:$Q$2,0)),10)))</f>
        <v/>
      </c>
      <c r="AE375" s="122"/>
      <c r="AF375" s="128"/>
      <c r="AG375" s="139"/>
    </row>
    <row r="376" spans="1:33" ht="49.95" customHeight="1">
      <c r="A376" s="25">
        <f t="shared" si="12"/>
        <v>337</v>
      </c>
      <c r="B376" s="45"/>
      <c r="C376" s="50"/>
      <c r="D376" s="50"/>
      <c r="E376" s="50"/>
      <c r="F376" s="50"/>
      <c r="G376" s="50"/>
      <c r="H376" s="50"/>
      <c r="I376" s="50"/>
      <c r="J376" s="50"/>
      <c r="K376" s="54"/>
      <c r="L376" s="62"/>
      <c r="M376" s="69"/>
      <c r="N376" s="69"/>
      <c r="O376" s="69"/>
      <c r="P376" s="72"/>
      <c r="Q376" s="77"/>
      <c r="R376" s="77"/>
      <c r="S376" s="77"/>
      <c r="T376" s="77"/>
      <c r="U376" s="77"/>
      <c r="V376" s="61"/>
      <c r="W376" s="95"/>
      <c r="X376" s="98"/>
      <c r="Y376" s="99"/>
      <c r="Z376" s="79" t="str">
        <f>IFERROR(VLOOKUP(X376,'【参考】数式用'!$A$2:$B$46,2,FALSE),"")</f>
        <v/>
      </c>
      <c r="AA376" s="109"/>
      <c r="AB376" s="112"/>
      <c r="AC376" s="114">
        <f t="shared" si="11"/>
        <v>0</v>
      </c>
      <c r="AD376" s="119" t="str">
        <f>IF(B376="","",IF(COUNTIF(X376,"*独自*"),"数式を削除して手入力",IFERROR(INDEX('【参考】数式用'!$O$3:$Q$452,MATCH(Q376&amp;V376,'【参考】数式用'!$N$3:$N$452,0),MATCH(VLOOKUP(X376,'【参考】数式用'!$R$2:$S$46,2,FALSE),'【参考】数式用'!$O$2:$Q$2,0)),10)))</f>
        <v/>
      </c>
      <c r="AE376" s="122"/>
      <c r="AF376" s="128"/>
      <c r="AG376" s="139"/>
    </row>
    <row r="377" spans="1:33" ht="49.95" customHeight="1">
      <c r="A377" s="25">
        <f t="shared" si="12"/>
        <v>338</v>
      </c>
      <c r="B377" s="45"/>
      <c r="C377" s="50"/>
      <c r="D377" s="50"/>
      <c r="E377" s="50"/>
      <c r="F377" s="50"/>
      <c r="G377" s="50"/>
      <c r="H377" s="50"/>
      <c r="I377" s="50"/>
      <c r="J377" s="50"/>
      <c r="K377" s="54"/>
      <c r="L377" s="62"/>
      <c r="M377" s="69"/>
      <c r="N377" s="69"/>
      <c r="O377" s="69"/>
      <c r="P377" s="72"/>
      <c r="Q377" s="77"/>
      <c r="R377" s="77"/>
      <c r="S377" s="77"/>
      <c r="T377" s="77"/>
      <c r="U377" s="77"/>
      <c r="V377" s="61"/>
      <c r="W377" s="95"/>
      <c r="X377" s="98"/>
      <c r="Y377" s="99"/>
      <c r="Z377" s="79" t="str">
        <f>IFERROR(VLOOKUP(X377,'【参考】数式用'!$A$2:$B$46,2,FALSE),"")</f>
        <v/>
      </c>
      <c r="AA377" s="109"/>
      <c r="AB377" s="112"/>
      <c r="AC377" s="114">
        <f t="shared" si="11"/>
        <v>0</v>
      </c>
      <c r="AD377" s="119" t="str">
        <f>IF(B377="","",IF(COUNTIF(X377,"*独自*"),"数式を削除して手入力",IFERROR(INDEX('【参考】数式用'!$O$3:$Q$452,MATCH(Q377&amp;V377,'【参考】数式用'!$N$3:$N$452,0),MATCH(VLOOKUP(X377,'【参考】数式用'!$R$2:$S$46,2,FALSE),'【参考】数式用'!$O$2:$Q$2,0)),10)))</f>
        <v/>
      </c>
      <c r="AE377" s="122"/>
      <c r="AF377" s="128"/>
      <c r="AG377" s="139"/>
    </row>
    <row r="378" spans="1:33" ht="49.95" customHeight="1">
      <c r="A378" s="25">
        <f t="shared" si="12"/>
        <v>339</v>
      </c>
      <c r="B378" s="45"/>
      <c r="C378" s="50"/>
      <c r="D378" s="50"/>
      <c r="E378" s="50"/>
      <c r="F378" s="50"/>
      <c r="G378" s="50"/>
      <c r="H378" s="50"/>
      <c r="I378" s="50"/>
      <c r="J378" s="50"/>
      <c r="K378" s="54"/>
      <c r="L378" s="62"/>
      <c r="M378" s="69"/>
      <c r="N378" s="69"/>
      <c r="O378" s="69"/>
      <c r="P378" s="72"/>
      <c r="Q378" s="77"/>
      <c r="R378" s="77"/>
      <c r="S378" s="77"/>
      <c r="T378" s="77"/>
      <c r="U378" s="77"/>
      <c r="V378" s="61"/>
      <c r="W378" s="95"/>
      <c r="X378" s="98"/>
      <c r="Y378" s="99"/>
      <c r="Z378" s="79" t="str">
        <f>IFERROR(VLOOKUP(X378,'【参考】数式用'!$A$2:$B$46,2,FALSE),"")</f>
        <v/>
      </c>
      <c r="AA378" s="109"/>
      <c r="AB378" s="112"/>
      <c r="AC378" s="114">
        <f t="shared" si="11"/>
        <v>0</v>
      </c>
      <c r="AD378" s="119" t="str">
        <f>IF(B378="","",IF(COUNTIF(X378,"*独自*"),"数式を削除して手入力",IFERROR(INDEX('【参考】数式用'!$O$3:$Q$452,MATCH(Q378&amp;V378,'【参考】数式用'!$N$3:$N$452,0),MATCH(VLOOKUP(X378,'【参考】数式用'!$R$2:$S$46,2,FALSE),'【参考】数式用'!$O$2:$Q$2,0)),10)))</f>
        <v/>
      </c>
      <c r="AE378" s="122"/>
      <c r="AF378" s="128"/>
      <c r="AG378" s="139"/>
    </row>
    <row r="379" spans="1:33" ht="49.95" customHeight="1">
      <c r="A379" s="25">
        <f t="shared" si="12"/>
        <v>340</v>
      </c>
      <c r="B379" s="45"/>
      <c r="C379" s="50"/>
      <c r="D379" s="50"/>
      <c r="E379" s="50"/>
      <c r="F379" s="50"/>
      <c r="G379" s="50"/>
      <c r="H379" s="50"/>
      <c r="I379" s="50"/>
      <c r="J379" s="50"/>
      <c r="K379" s="54"/>
      <c r="L379" s="62"/>
      <c r="M379" s="69"/>
      <c r="N379" s="69"/>
      <c r="O379" s="69"/>
      <c r="P379" s="72"/>
      <c r="Q379" s="77"/>
      <c r="R379" s="77"/>
      <c r="S379" s="77"/>
      <c r="T379" s="77"/>
      <c r="U379" s="77"/>
      <c r="V379" s="61"/>
      <c r="W379" s="95"/>
      <c r="X379" s="98"/>
      <c r="Y379" s="99"/>
      <c r="Z379" s="79" t="str">
        <f>IFERROR(VLOOKUP(X379,'【参考】数式用'!$A$2:$B$46,2,FALSE),"")</f>
        <v/>
      </c>
      <c r="AA379" s="109"/>
      <c r="AB379" s="112"/>
      <c r="AC379" s="114">
        <f t="shared" si="11"/>
        <v>0</v>
      </c>
      <c r="AD379" s="119" t="str">
        <f>IF(B379="","",IF(COUNTIF(X379,"*独自*"),"数式を削除して手入力",IFERROR(INDEX('【参考】数式用'!$O$3:$Q$452,MATCH(Q379&amp;V379,'【参考】数式用'!$N$3:$N$452,0),MATCH(VLOOKUP(X379,'【参考】数式用'!$R$2:$S$46,2,FALSE),'【参考】数式用'!$O$2:$Q$2,0)),10)))</f>
        <v/>
      </c>
      <c r="AE379" s="122"/>
      <c r="AF379" s="128"/>
      <c r="AG379" s="139"/>
    </row>
    <row r="380" spans="1:33" ht="49.95" customHeight="1">
      <c r="A380" s="25">
        <f t="shared" si="12"/>
        <v>341</v>
      </c>
      <c r="B380" s="45"/>
      <c r="C380" s="50"/>
      <c r="D380" s="50"/>
      <c r="E380" s="50"/>
      <c r="F380" s="50"/>
      <c r="G380" s="50"/>
      <c r="H380" s="50"/>
      <c r="I380" s="50"/>
      <c r="J380" s="50"/>
      <c r="K380" s="54"/>
      <c r="L380" s="62"/>
      <c r="M380" s="69"/>
      <c r="N380" s="69"/>
      <c r="O380" s="69"/>
      <c r="P380" s="72"/>
      <c r="Q380" s="77"/>
      <c r="R380" s="77"/>
      <c r="S380" s="77"/>
      <c r="T380" s="77"/>
      <c r="U380" s="77"/>
      <c r="V380" s="61"/>
      <c r="W380" s="95"/>
      <c r="X380" s="98"/>
      <c r="Y380" s="99"/>
      <c r="Z380" s="79" t="str">
        <f>IFERROR(VLOOKUP(X380,'【参考】数式用'!$A$2:$B$46,2,FALSE),"")</f>
        <v/>
      </c>
      <c r="AA380" s="109"/>
      <c r="AB380" s="112"/>
      <c r="AC380" s="114">
        <f t="shared" si="11"/>
        <v>0</v>
      </c>
      <c r="AD380" s="119" t="str">
        <f>IF(B380="","",IF(COUNTIF(X380,"*独自*"),"数式を削除して手入力",IFERROR(INDEX('【参考】数式用'!$O$3:$Q$452,MATCH(Q380&amp;V380,'【参考】数式用'!$N$3:$N$452,0),MATCH(VLOOKUP(X380,'【参考】数式用'!$R$2:$S$46,2,FALSE),'【参考】数式用'!$O$2:$Q$2,0)),10)))</f>
        <v/>
      </c>
      <c r="AE380" s="122"/>
      <c r="AF380" s="128"/>
      <c r="AG380" s="139"/>
    </row>
    <row r="381" spans="1:33" ht="49.95" customHeight="1">
      <c r="A381" s="25">
        <f t="shared" si="12"/>
        <v>342</v>
      </c>
      <c r="B381" s="45"/>
      <c r="C381" s="50"/>
      <c r="D381" s="50"/>
      <c r="E381" s="50"/>
      <c r="F381" s="50"/>
      <c r="G381" s="50"/>
      <c r="H381" s="50"/>
      <c r="I381" s="50"/>
      <c r="J381" s="50"/>
      <c r="K381" s="54"/>
      <c r="L381" s="62"/>
      <c r="M381" s="69"/>
      <c r="N381" s="69"/>
      <c r="O381" s="69"/>
      <c r="P381" s="72"/>
      <c r="Q381" s="77"/>
      <c r="R381" s="77"/>
      <c r="S381" s="77"/>
      <c r="T381" s="77"/>
      <c r="U381" s="77"/>
      <c r="V381" s="61"/>
      <c r="W381" s="95"/>
      <c r="X381" s="98"/>
      <c r="Y381" s="99"/>
      <c r="Z381" s="79" t="str">
        <f>IFERROR(VLOOKUP(X381,'【参考】数式用'!$A$2:$B$46,2,FALSE),"")</f>
        <v/>
      </c>
      <c r="AA381" s="109"/>
      <c r="AB381" s="112"/>
      <c r="AC381" s="114">
        <f t="shared" si="11"/>
        <v>0</v>
      </c>
      <c r="AD381" s="119" t="str">
        <f>IF(B381="","",IF(COUNTIF(X381,"*独自*"),"数式を削除して手入力",IFERROR(INDEX('【参考】数式用'!$O$3:$Q$452,MATCH(Q381&amp;V381,'【参考】数式用'!$N$3:$N$452,0),MATCH(VLOOKUP(X381,'【参考】数式用'!$R$2:$S$46,2,FALSE),'【参考】数式用'!$O$2:$Q$2,0)),10)))</f>
        <v/>
      </c>
      <c r="AE381" s="122"/>
      <c r="AF381" s="128"/>
      <c r="AG381" s="139"/>
    </row>
    <row r="382" spans="1:33" ht="49.95" customHeight="1">
      <c r="A382" s="25">
        <f t="shared" si="12"/>
        <v>343</v>
      </c>
      <c r="B382" s="45"/>
      <c r="C382" s="50"/>
      <c r="D382" s="50"/>
      <c r="E382" s="50"/>
      <c r="F382" s="50"/>
      <c r="G382" s="50"/>
      <c r="H382" s="50"/>
      <c r="I382" s="50"/>
      <c r="J382" s="50"/>
      <c r="K382" s="54"/>
      <c r="L382" s="62"/>
      <c r="M382" s="69"/>
      <c r="N382" s="69"/>
      <c r="O382" s="69"/>
      <c r="P382" s="72"/>
      <c r="Q382" s="77"/>
      <c r="R382" s="77"/>
      <c r="S382" s="77"/>
      <c r="T382" s="77"/>
      <c r="U382" s="77"/>
      <c r="V382" s="61"/>
      <c r="W382" s="95"/>
      <c r="X382" s="98"/>
      <c r="Y382" s="99"/>
      <c r="Z382" s="79" t="str">
        <f>IFERROR(VLOOKUP(X382,'【参考】数式用'!$A$2:$B$46,2,FALSE),"")</f>
        <v/>
      </c>
      <c r="AA382" s="109"/>
      <c r="AB382" s="112"/>
      <c r="AC382" s="114">
        <f t="shared" si="11"/>
        <v>0</v>
      </c>
      <c r="AD382" s="119" t="str">
        <f>IF(B382="","",IF(COUNTIF(X382,"*独自*"),"数式を削除して手入力",IFERROR(INDEX('【参考】数式用'!$O$3:$Q$452,MATCH(Q382&amp;V382,'【参考】数式用'!$N$3:$N$452,0),MATCH(VLOOKUP(X382,'【参考】数式用'!$R$2:$S$46,2,FALSE),'【参考】数式用'!$O$2:$Q$2,0)),10)))</f>
        <v/>
      </c>
      <c r="AE382" s="122"/>
      <c r="AF382" s="128"/>
      <c r="AG382" s="139"/>
    </row>
    <row r="383" spans="1:33" ht="49.95" customHeight="1">
      <c r="A383" s="25">
        <f t="shared" si="12"/>
        <v>344</v>
      </c>
      <c r="B383" s="45"/>
      <c r="C383" s="50"/>
      <c r="D383" s="50"/>
      <c r="E383" s="50"/>
      <c r="F383" s="50"/>
      <c r="G383" s="50"/>
      <c r="H383" s="50"/>
      <c r="I383" s="50"/>
      <c r="J383" s="50"/>
      <c r="K383" s="54"/>
      <c r="L383" s="62"/>
      <c r="M383" s="69"/>
      <c r="N383" s="69"/>
      <c r="O383" s="69"/>
      <c r="P383" s="72"/>
      <c r="Q383" s="77"/>
      <c r="R383" s="77"/>
      <c r="S383" s="77"/>
      <c r="T383" s="77"/>
      <c r="U383" s="77"/>
      <c r="V383" s="61"/>
      <c r="W383" s="95"/>
      <c r="X383" s="98"/>
      <c r="Y383" s="99"/>
      <c r="Z383" s="79" t="str">
        <f>IFERROR(VLOOKUP(X383,'【参考】数式用'!$A$2:$B$46,2,FALSE),"")</f>
        <v/>
      </c>
      <c r="AA383" s="109"/>
      <c r="AB383" s="112"/>
      <c r="AC383" s="114">
        <f t="shared" si="11"/>
        <v>0</v>
      </c>
      <c r="AD383" s="119" t="str">
        <f>IF(B383="","",IF(COUNTIF(X383,"*独自*"),"数式を削除して手入力",IFERROR(INDEX('【参考】数式用'!$O$3:$Q$452,MATCH(Q383&amp;V383,'【参考】数式用'!$N$3:$N$452,0),MATCH(VLOOKUP(X383,'【参考】数式用'!$R$2:$S$46,2,FALSE),'【参考】数式用'!$O$2:$Q$2,0)),10)))</f>
        <v/>
      </c>
      <c r="AE383" s="122"/>
      <c r="AF383" s="128"/>
      <c r="AG383" s="139"/>
    </row>
    <row r="384" spans="1:33" ht="49.95" customHeight="1">
      <c r="A384" s="25">
        <f t="shared" si="12"/>
        <v>345</v>
      </c>
      <c r="B384" s="45"/>
      <c r="C384" s="50"/>
      <c r="D384" s="50"/>
      <c r="E384" s="50"/>
      <c r="F384" s="50"/>
      <c r="G384" s="50"/>
      <c r="H384" s="50"/>
      <c r="I384" s="50"/>
      <c r="J384" s="50"/>
      <c r="K384" s="54"/>
      <c r="L384" s="62"/>
      <c r="M384" s="69"/>
      <c r="N384" s="69"/>
      <c r="O384" s="69"/>
      <c r="P384" s="72"/>
      <c r="Q384" s="77"/>
      <c r="R384" s="77"/>
      <c r="S384" s="77"/>
      <c r="T384" s="77"/>
      <c r="U384" s="77"/>
      <c r="V384" s="61"/>
      <c r="W384" s="95"/>
      <c r="X384" s="98"/>
      <c r="Y384" s="99"/>
      <c r="Z384" s="79" t="str">
        <f>IFERROR(VLOOKUP(X384,'【参考】数式用'!$A$2:$B$46,2,FALSE),"")</f>
        <v/>
      </c>
      <c r="AA384" s="109"/>
      <c r="AB384" s="112"/>
      <c r="AC384" s="114">
        <f t="shared" si="11"/>
        <v>0</v>
      </c>
      <c r="AD384" s="119" t="str">
        <f>IF(B384="","",IF(COUNTIF(X384,"*独自*"),"数式を削除して手入力",IFERROR(INDEX('【参考】数式用'!$O$3:$Q$452,MATCH(Q384&amp;V384,'【参考】数式用'!$N$3:$N$452,0),MATCH(VLOOKUP(X384,'【参考】数式用'!$R$2:$S$46,2,FALSE),'【参考】数式用'!$O$2:$Q$2,0)),10)))</f>
        <v/>
      </c>
      <c r="AE384" s="122"/>
      <c r="AF384" s="128"/>
      <c r="AG384" s="139"/>
    </row>
    <row r="385" spans="1:33" ht="49.95" customHeight="1">
      <c r="A385" s="25">
        <f t="shared" si="12"/>
        <v>346</v>
      </c>
      <c r="B385" s="45"/>
      <c r="C385" s="50"/>
      <c r="D385" s="50"/>
      <c r="E385" s="50"/>
      <c r="F385" s="50"/>
      <c r="G385" s="50"/>
      <c r="H385" s="50"/>
      <c r="I385" s="50"/>
      <c r="J385" s="50"/>
      <c r="K385" s="54"/>
      <c r="L385" s="62"/>
      <c r="M385" s="69"/>
      <c r="N385" s="69"/>
      <c r="O385" s="69"/>
      <c r="P385" s="72"/>
      <c r="Q385" s="77"/>
      <c r="R385" s="77"/>
      <c r="S385" s="77"/>
      <c r="T385" s="77"/>
      <c r="U385" s="77"/>
      <c r="V385" s="61"/>
      <c r="W385" s="95"/>
      <c r="X385" s="98"/>
      <c r="Y385" s="99"/>
      <c r="Z385" s="79" t="str">
        <f>IFERROR(VLOOKUP(X385,'【参考】数式用'!$A$2:$B$46,2,FALSE),"")</f>
        <v/>
      </c>
      <c r="AA385" s="109"/>
      <c r="AB385" s="112"/>
      <c r="AC385" s="114">
        <f t="shared" si="11"/>
        <v>0</v>
      </c>
      <c r="AD385" s="119" t="str">
        <f>IF(B385="","",IF(COUNTIF(X385,"*独自*"),"数式を削除して手入力",IFERROR(INDEX('【参考】数式用'!$O$3:$Q$452,MATCH(Q385&amp;V385,'【参考】数式用'!$N$3:$N$452,0),MATCH(VLOOKUP(X385,'【参考】数式用'!$R$2:$S$46,2,FALSE),'【参考】数式用'!$O$2:$Q$2,0)),10)))</f>
        <v/>
      </c>
      <c r="AE385" s="122"/>
      <c r="AF385" s="128"/>
      <c r="AG385" s="139"/>
    </row>
    <row r="386" spans="1:33" ht="49.95" customHeight="1">
      <c r="A386" s="25">
        <f t="shared" si="12"/>
        <v>347</v>
      </c>
      <c r="B386" s="45"/>
      <c r="C386" s="50"/>
      <c r="D386" s="50"/>
      <c r="E386" s="50"/>
      <c r="F386" s="50"/>
      <c r="G386" s="50"/>
      <c r="H386" s="50"/>
      <c r="I386" s="50"/>
      <c r="J386" s="50"/>
      <c r="K386" s="54"/>
      <c r="L386" s="62"/>
      <c r="M386" s="69"/>
      <c r="N386" s="69"/>
      <c r="O386" s="69"/>
      <c r="P386" s="72"/>
      <c r="Q386" s="77"/>
      <c r="R386" s="77"/>
      <c r="S386" s="77"/>
      <c r="T386" s="77"/>
      <c r="U386" s="77"/>
      <c r="V386" s="61"/>
      <c r="W386" s="95"/>
      <c r="X386" s="98"/>
      <c r="Y386" s="99"/>
      <c r="Z386" s="79" t="str">
        <f>IFERROR(VLOOKUP(X386,'【参考】数式用'!$A$2:$B$46,2,FALSE),"")</f>
        <v/>
      </c>
      <c r="AA386" s="109"/>
      <c r="AB386" s="112"/>
      <c r="AC386" s="114">
        <f t="shared" si="11"/>
        <v>0</v>
      </c>
      <c r="AD386" s="119" t="str">
        <f>IF(B386="","",IF(COUNTIF(X386,"*独自*"),"数式を削除して手入力",IFERROR(INDEX('【参考】数式用'!$O$3:$Q$452,MATCH(Q386&amp;V386,'【参考】数式用'!$N$3:$N$452,0),MATCH(VLOOKUP(X386,'【参考】数式用'!$R$2:$S$46,2,FALSE),'【参考】数式用'!$O$2:$Q$2,0)),10)))</f>
        <v/>
      </c>
      <c r="AE386" s="122"/>
      <c r="AF386" s="128"/>
      <c r="AG386" s="139"/>
    </row>
    <row r="387" spans="1:33" ht="49.95" customHeight="1">
      <c r="A387" s="25">
        <f t="shared" si="12"/>
        <v>348</v>
      </c>
      <c r="B387" s="45"/>
      <c r="C387" s="50"/>
      <c r="D387" s="50"/>
      <c r="E387" s="50"/>
      <c r="F387" s="50"/>
      <c r="G387" s="50"/>
      <c r="H387" s="50"/>
      <c r="I387" s="50"/>
      <c r="J387" s="50"/>
      <c r="K387" s="54"/>
      <c r="L387" s="62"/>
      <c r="M387" s="69"/>
      <c r="N387" s="69"/>
      <c r="O387" s="69"/>
      <c r="P387" s="72"/>
      <c r="Q387" s="77"/>
      <c r="R387" s="77"/>
      <c r="S387" s="77"/>
      <c r="T387" s="77"/>
      <c r="U387" s="77"/>
      <c r="V387" s="61"/>
      <c r="W387" s="95"/>
      <c r="X387" s="98"/>
      <c r="Y387" s="99"/>
      <c r="Z387" s="79" t="str">
        <f>IFERROR(VLOOKUP(X387,'【参考】数式用'!$A$2:$B$46,2,FALSE),"")</f>
        <v/>
      </c>
      <c r="AA387" s="109"/>
      <c r="AB387" s="112"/>
      <c r="AC387" s="114">
        <f t="shared" si="11"/>
        <v>0</v>
      </c>
      <c r="AD387" s="119" t="str">
        <f>IF(B387="","",IF(COUNTIF(X387,"*独自*"),"数式を削除して手入力",IFERROR(INDEX('【参考】数式用'!$O$3:$Q$452,MATCH(Q387&amp;V387,'【参考】数式用'!$N$3:$N$452,0),MATCH(VLOOKUP(X387,'【参考】数式用'!$R$2:$S$46,2,FALSE),'【参考】数式用'!$O$2:$Q$2,0)),10)))</f>
        <v/>
      </c>
      <c r="AE387" s="122"/>
      <c r="AF387" s="128"/>
      <c r="AG387" s="139"/>
    </row>
    <row r="388" spans="1:33" ht="49.95" customHeight="1">
      <c r="A388" s="25">
        <f t="shared" si="12"/>
        <v>349</v>
      </c>
      <c r="B388" s="45"/>
      <c r="C388" s="50"/>
      <c r="D388" s="50"/>
      <c r="E388" s="50"/>
      <c r="F388" s="50"/>
      <c r="G388" s="50"/>
      <c r="H388" s="50"/>
      <c r="I388" s="50"/>
      <c r="J388" s="50"/>
      <c r="K388" s="54"/>
      <c r="L388" s="62"/>
      <c r="M388" s="69"/>
      <c r="N388" s="69"/>
      <c r="O388" s="69"/>
      <c r="P388" s="72"/>
      <c r="Q388" s="77"/>
      <c r="R388" s="77"/>
      <c r="S388" s="77"/>
      <c r="T388" s="77"/>
      <c r="U388" s="77"/>
      <c r="V388" s="61"/>
      <c r="W388" s="95"/>
      <c r="X388" s="98"/>
      <c r="Y388" s="99"/>
      <c r="Z388" s="79" t="str">
        <f>IFERROR(VLOOKUP(X388,'【参考】数式用'!$A$2:$B$46,2,FALSE),"")</f>
        <v/>
      </c>
      <c r="AA388" s="109"/>
      <c r="AB388" s="112"/>
      <c r="AC388" s="114">
        <f t="shared" si="11"/>
        <v>0</v>
      </c>
      <c r="AD388" s="119" t="str">
        <f>IF(B388="","",IF(COUNTIF(X388,"*独自*"),"数式を削除して手入力",IFERROR(INDEX('【参考】数式用'!$O$3:$Q$452,MATCH(Q388&amp;V388,'【参考】数式用'!$N$3:$N$452,0),MATCH(VLOOKUP(X388,'【参考】数式用'!$R$2:$S$46,2,FALSE),'【参考】数式用'!$O$2:$Q$2,0)),10)))</f>
        <v/>
      </c>
      <c r="AE388" s="122"/>
      <c r="AF388" s="128"/>
      <c r="AG388" s="139"/>
    </row>
    <row r="389" spans="1:33" ht="49.95" customHeight="1">
      <c r="A389" s="25">
        <f t="shared" si="12"/>
        <v>350</v>
      </c>
      <c r="B389" s="45"/>
      <c r="C389" s="50"/>
      <c r="D389" s="50"/>
      <c r="E389" s="50"/>
      <c r="F389" s="50"/>
      <c r="G389" s="50"/>
      <c r="H389" s="50"/>
      <c r="I389" s="50"/>
      <c r="J389" s="50"/>
      <c r="K389" s="54"/>
      <c r="L389" s="62"/>
      <c r="M389" s="69"/>
      <c r="N389" s="69"/>
      <c r="O389" s="69"/>
      <c r="P389" s="72"/>
      <c r="Q389" s="77"/>
      <c r="R389" s="77"/>
      <c r="S389" s="77"/>
      <c r="T389" s="77"/>
      <c r="U389" s="77"/>
      <c r="V389" s="61"/>
      <c r="W389" s="95"/>
      <c r="X389" s="98"/>
      <c r="Y389" s="99"/>
      <c r="Z389" s="79" t="str">
        <f>IFERROR(VLOOKUP(X389,'【参考】数式用'!$A$2:$B$46,2,FALSE),"")</f>
        <v/>
      </c>
      <c r="AA389" s="109"/>
      <c r="AB389" s="112"/>
      <c r="AC389" s="114">
        <f t="shared" si="11"/>
        <v>0</v>
      </c>
      <c r="AD389" s="119" t="str">
        <f>IF(B389="","",IF(COUNTIF(X389,"*独自*"),"数式を削除して手入力",IFERROR(INDEX('【参考】数式用'!$O$3:$Q$452,MATCH(Q389&amp;V389,'【参考】数式用'!$N$3:$N$452,0),MATCH(VLOOKUP(X389,'【参考】数式用'!$R$2:$S$46,2,FALSE),'【参考】数式用'!$O$2:$Q$2,0)),10)))</f>
        <v/>
      </c>
      <c r="AE389" s="122"/>
      <c r="AF389" s="128"/>
      <c r="AG389" s="139"/>
    </row>
    <row r="390" spans="1:33" ht="49.95" customHeight="1">
      <c r="A390" s="25">
        <f t="shared" si="12"/>
        <v>351</v>
      </c>
      <c r="B390" s="45"/>
      <c r="C390" s="50"/>
      <c r="D390" s="50"/>
      <c r="E390" s="50"/>
      <c r="F390" s="50"/>
      <c r="G390" s="50"/>
      <c r="H390" s="50"/>
      <c r="I390" s="50"/>
      <c r="J390" s="50"/>
      <c r="K390" s="54"/>
      <c r="L390" s="62"/>
      <c r="M390" s="69"/>
      <c r="N390" s="69"/>
      <c r="O390" s="69"/>
      <c r="P390" s="72"/>
      <c r="Q390" s="77"/>
      <c r="R390" s="77"/>
      <c r="S390" s="77"/>
      <c r="T390" s="77"/>
      <c r="U390" s="77"/>
      <c r="V390" s="61"/>
      <c r="W390" s="95"/>
      <c r="X390" s="98"/>
      <c r="Y390" s="99"/>
      <c r="Z390" s="79" t="str">
        <f>IFERROR(VLOOKUP(X390,'【参考】数式用'!$A$2:$B$46,2,FALSE),"")</f>
        <v/>
      </c>
      <c r="AA390" s="109"/>
      <c r="AB390" s="112"/>
      <c r="AC390" s="114">
        <f t="shared" si="11"/>
        <v>0</v>
      </c>
      <c r="AD390" s="119" t="str">
        <f>IF(B390="","",IF(COUNTIF(X390,"*独自*"),"数式を削除して手入力",IFERROR(INDEX('【参考】数式用'!$O$3:$Q$452,MATCH(Q390&amp;V390,'【参考】数式用'!$N$3:$N$452,0),MATCH(VLOOKUP(X390,'【参考】数式用'!$R$2:$S$46,2,FALSE),'【参考】数式用'!$O$2:$Q$2,0)),10)))</f>
        <v/>
      </c>
      <c r="AE390" s="122"/>
      <c r="AF390" s="128"/>
      <c r="AG390" s="139"/>
    </row>
    <row r="391" spans="1:33" ht="49.95" customHeight="1">
      <c r="A391" s="25">
        <f t="shared" si="12"/>
        <v>352</v>
      </c>
      <c r="B391" s="45"/>
      <c r="C391" s="50"/>
      <c r="D391" s="50"/>
      <c r="E391" s="50"/>
      <c r="F391" s="50"/>
      <c r="G391" s="50"/>
      <c r="H391" s="50"/>
      <c r="I391" s="50"/>
      <c r="J391" s="50"/>
      <c r="K391" s="54"/>
      <c r="L391" s="62"/>
      <c r="M391" s="69"/>
      <c r="N391" s="69"/>
      <c r="O391" s="69"/>
      <c r="P391" s="72"/>
      <c r="Q391" s="77"/>
      <c r="R391" s="77"/>
      <c r="S391" s="77"/>
      <c r="T391" s="77"/>
      <c r="U391" s="77"/>
      <c r="V391" s="61"/>
      <c r="W391" s="95"/>
      <c r="X391" s="98"/>
      <c r="Y391" s="99"/>
      <c r="Z391" s="79" t="str">
        <f>IFERROR(VLOOKUP(X391,'【参考】数式用'!$A$2:$B$46,2,FALSE),"")</f>
        <v/>
      </c>
      <c r="AA391" s="109"/>
      <c r="AB391" s="112"/>
      <c r="AC391" s="114">
        <f t="shared" si="11"/>
        <v>0</v>
      </c>
      <c r="AD391" s="119" t="str">
        <f>IF(B391="","",IF(COUNTIF(X391,"*独自*"),"数式を削除して手入力",IFERROR(INDEX('【参考】数式用'!$O$3:$Q$452,MATCH(Q391&amp;V391,'【参考】数式用'!$N$3:$N$452,0),MATCH(VLOOKUP(X391,'【参考】数式用'!$R$2:$S$46,2,FALSE),'【参考】数式用'!$O$2:$Q$2,0)),10)))</f>
        <v/>
      </c>
      <c r="AE391" s="122"/>
      <c r="AF391" s="128"/>
      <c r="AG391" s="139"/>
    </row>
    <row r="392" spans="1:33" ht="49.95" customHeight="1">
      <c r="A392" s="25">
        <f t="shared" si="12"/>
        <v>353</v>
      </c>
      <c r="B392" s="45"/>
      <c r="C392" s="50"/>
      <c r="D392" s="50"/>
      <c r="E392" s="50"/>
      <c r="F392" s="50"/>
      <c r="G392" s="50"/>
      <c r="H392" s="50"/>
      <c r="I392" s="50"/>
      <c r="J392" s="50"/>
      <c r="K392" s="54"/>
      <c r="L392" s="62"/>
      <c r="M392" s="69"/>
      <c r="N392" s="69"/>
      <c r="O392" s="69"/>
      <c r="P392" s="72"/>
      <c r="Q392" s="77"/>
      <c r="R392" s="77"/>
      <c r="S392" s="77"/>
      <c r="T392" s="77"/>
      <c r="U392" s="77"/>
      <c r="V392" s="61"/>
      <c r="W392" s="95"/>
      <c r="X392" s="98"/>
      <c r="Y392" s="99"/>
      <c r="Z392" s="79" t="str">
        <f>IFERROR(VLOOKUP(X392,'【参考】数式用'!$A$2:$B$46,2,FALSE),"")</f>
        <v/>
      </c>
      <c r="AA392" s="109"/>
      <c r="AB392" s="112"/>
      <c r="AC392" s="114">
        <f t="shared" si="11"/>
        <v>0</v>
      </c>
      <c r="AD392" s="119" t="str">
        <f>IF(B392="","",IF(COUNTIF(X392,"*独自*"),"数式を削除して手入力",IFERROR(INDEX('【参考】数式用'!$O$3:$Q$452,MATCH(Q392&amp;V392,'【参考】数式用'!$N$3:$N$452,0),MATCH(VLOOKUP(X392,'【参考】数式用'!$R$2:$S$46,2,FALSE),'【参考】数式用'!$O$2:$Q$2,0)),10)))</f>
        <v/>
      </c>
      <c r="AE392" s="122"/>
      <c r="AF392" s="128"/>
      <c r="AG392" s="139"/>
    </row>
    <row r="393" spans="1:33" ht="49.95" customHeight="1">
      <c r="A393" s="25">
        <f t="shared" si="12"/>
        <v>354</v>
      </c>
      <c r="B393" s="45"/>
      <c r="C393" s="50"/>
      <c r="D393" s="50"/>
      <c r="E393" s="50"/>
      <c r="F393" s="50"/>
      <c r="G393" s="50"/>
      <c r="H393" s="50"/>
      <c r="I393" s="50"/>
      <c r="J393" s="50"/>
      <c r="K393" s="54"/>
      <c r="L393" s="62"/>
      <c r="M393" s="69"/>
      <c r="N393" s="69"/>
      <c r="O393" s="69"/>
      <c r="P393" s="72"/>
      <c r="Q393" s="77"/>
      <c r="R393" s="77"/>
      <c r="S393" s="77"/>
      <c r="T393" s="77"/>
      <c r="U393" s="77"/>
      <c r="V393" s="61"/>
      <c r="W393" s="95"/>
      <c r="X393" s="98"/>
      <c r="Y393" s="99"/>
      <c r="Z393" s="79" t="str">
        <f>IFERROR(VLOOKUP(X393,'【参考】数式用'!$A$2:$B$46,2,FALSE),"")</f>
        <v/>
      </c>
      <c r="AA393" s="109"/>
      <c r="AB393" s="112"/>
      <c r="AC393" s="114">
        <f t="shared" si="11"/>
        <v>0</v>
      </c>
      <c r="AD393" s="119" t="str">
        <f>IF(B393="","",IF(COUNTIF(X393,"*独自*"),"数式を削除して手入力",IFERROR(INDEX('【参考】数式用'!$O$3:$Q$452,MATCH(Q393&amp;V393,'【参考】数式用'!$N$3:$N$452,0),MATCH(VLOOKUP(X393,'【参考】数式用'!$R$2:$S$46,2,FALSE),'【参考】数式用'!$O$2:$Q$2,0)),10)))</f>
        <v/>
      </c>
      <c r="AE393" s="122"/>
      <c r="AF393" s="128"/>
      <c r="AG393" s="139"/>
    </row>
    <row r="394" spans="1:33" ht="49.95" customHeight="1">
      <c r="A394" s="25">
        <f t="shared" si="12"/>
        <v>355</v>
      </c>
      <c r="B394" s="45"/>
      <c r="C394" s="50"/>
      <c r="D394" s="50"/>
      <c r="E394" s="50"/>
      <c r="F394" s="50"/>
      <c r="G394" s="50"/>
      <c r="H394" s="50"/>
      <c r="I394" s="50"/>
      <c r="J394" s="50"/>
      <c r="K394" s="54"/>
      <c r="L394" s="62"/>
      <c r="M394" s="69"/>
      <c r="N394" s="69"/>
      <c r="O394" s="69"/>
      <c r="P394" s="72"/>
      <c r="Q394" s="77"/>
      <c r="R394" s="77"/>
      <c r="S394" s="77"/>
      <c r="T394" s="77"/>
      <c r="U394" s="77"/>
      <c r="V394" s="61"/>
      <c r="W394" s="95"/>
      <c r="X394" s="98"/>
      <c r="Y394" s="99"/>
      <c r="Z394" s="79" t="str">
        <f>IFERROR(VLOOKUP(X394,'【参考】数式用'!$A$2:$B$46,2,FALSE),"")</f>
        <v/>
      </c>
      <c r="AA394" s="109"/>
      <c r="AB394" s="112"/>
      <c r="AC394" s="114">
        <f t="shared" si="11"/>
        <v>0</v>
      </c>
      <c r="AD394" s="119" t="str">
        <f>IF(B394="","",IF(COUNTIF(X394,"*独自*"),"数式を削除して手入力",IFERROR(INDEX('【参考】数式用'!$O$3:$Q$452,MATCH(Q394&amp;V394,'【参考】数式用'!$N$3:$N$452,0),MATCH(VLOOKUP(X394,'【参考】数式用'!$R$2:$S$46,2,FALSE),'【参考】数式用'!$O$2:$Q$2,0)),10)))</f>
        <v/>
      </c>
      <c r="AE394" s="122"/>
      <c r="AF394" s="128"/>
      <c r="AG394" s="139"/>
    </row>
    <row r="395" spans="1:33" ht="49.95" customHeight="1">
      <c r="A395" s="25">
        <f t="shared" si="12"/>
        <v>356</v>
      </c>
      <c r="B395" s="45"/>
      <c r="C395" s="50"/>
      <c r="D395" s="50"/>
      <c r="E395" s="50"/>
      <c r="F395" s="50"/>
      <c r="G395" s="50"/>
      <c r="H395" s="50"/>
      <c r="I395" s="50"/>
      <c r="J395" s="50"/>
      <c r="K395" s="54"/>
      <c r="L395" s="62"/>
      <c r="M395" s="69"/>
      <c r="N395" s="69"/>
      <c r="O395" s="69"/>
      <c r="P395" s="72"/>
      <c r="Q395" s="77"/>
      <c r="R395" s="77"/>
      <c r="S395" s="77"/>
      <c r="T395" s="77"/>
      <c r="U395" s="77"/>
      <c r="V395" s="61"/>
      <c r="W395" s="95"/>
      <c r="X395" s="98"/>
      <c r="Y395" s="99"/>
      <c r="Z395" s="79" t="str">
        <f>IFERROR(VLOOKUP(X395,'【参考】数式用'!$A$2:$B$46,2,FALSE),"")</f>
        <v/>
      </c>
      <c r="AA395" s="109"/>
      <c r="AB395" s="112"/>
      <c r="AC395" s="114">
        <f t="shared" si="11"/>
        <v>0</v>
      </c>
      <c r="AD395" s="119" t="str">
        <f>IF(B395="","",IF(COUNTIF(X395,"*独自*"),"数式を削除して手入力",IFERROR(INDEX('【参考】数式用'!$O$3:$Q$452,MATCH(Q395&amp;V395,'【参考】数式用'!$N$3:$N$452,0),MATCH(VLOOKUP(X395,'【参考】数式用'!$R$2:$S$46,2,FALSE),'【参考】数式用'!$O$2:$Q$2,0)),10)))</f>
        <v/>
      </c>
      <c r="AE395" s="122"/>
      <c r="AF395" s="128"/>
      <c r="AG395" s="139"/>
    </row>
    <row r="396" spans="1:33" ht="49.95" customHeight="1">
      <c r="A396" s="25">
        <f t="shared" si="12"/>
        <v>357</v>
      </c>
      <c r="B396" s="45"/>
      <c r="C396" s="50"/>
      <c r="D396" s="50"/>
      <c r="E396" s="50"/>
      <c r="F396" s="50"/>
      <c r="G396" s="50"/>
      <c r="H396" s="50"/>
      <c r="I396" s="50"/>
      <c r="J396" s="50"/>
      <c r="K396" s="54"/>
      <c r="L396" s="62"/>
      <c r="M396" s="69"/>
      <c r="N396" s="69"/>
      <c r="O396" s="69"/>
      <c r="P396" s="72"/>
      <c r="Q396" s="77"/>
      <c r="R396" s="77"/>
      <c r="S396" s="77"/>
      <c r="T396" s="77"/>
      <c r="U396" s="77"/>
      <c r="V396" s="61"/>
      <c r="W396" s="95"/>
      <c r="X396" s="98"/>
      <c r="Y396" s="99"/>
      <c r="Z396" s="79" t="str">
        <f>IFERROR(VLOOKUP(X396,'【参考】数式用'!$A$2:$B$46,2,FALSE),"")</f>
        <v/>
      </c>
      <c r="AA396" s="109"/>
      <c r="AB396" s="112"/>
      <c r="AC396" s="114">
        <f t="shared" si="11"/>
        <v>0</v>
      </c>
      <c r="AD396" s="119" t="str">
        <f>IF(B396="","",IF(COUNTIF(X396,"*独自*"),"数式を削除して手入力",IFERROR(INDEX('【参考】数式用'!$O$3:$Q$452,MATCH(Q396&amp;V396,'【参考】数式用'!$N$3:$N$452,0),MATCH(VLOOKUP(X396,'【参考】数式用'!$R$2:$S$46,2,FALSE),'【参考】数式用'!$O$2:$Q$2,0)),10)))</f>
        <v/>
      </c>
      <c r="AE396" s="122"/>
      <c r="AF396" s="128"/>
      <c r="AG396" s="139"/>
    </row>
    <row r="397" spans="1:33" ht="49.95" customHeight="1">
      <c r="A397" s="25">
        <f t="shared" si="12"/>
        <v>358</v>
      </c>
      <c r="B397" s="45"/>
      <c r="C397" s="50"/>
      <c r="D397" s="50"/>
      <c r="E397" s="50"/>
      <c r="F397" s="50"/>
      <c r="G397" s="50"/>
      <c r="H397" s="50"/>
      <c r="I397" s="50"/>
      <c r="J397" s="50"/>
      <c r="K397" s="54"/>
      <c r="L397" s="62"/>
      <c r="M397" s="69"/>
      <c r="N397" s="69"/>
      <c r="O397" s="69"/>
      <c r="P397" s="72"/>
      <c r="Q397" s="77"/>
      <c r="R397" s="77"/>
      <c r="S397" s="77"/>
      <c r="T397" s="77"/>
      <c r="U397" s="77"/>
      <c r="V397" s="61"/>
      <c r="W397" s="95"/>
      <c r="X397" s="98"/>
      <c r="Y397" s="99"/>
      <c r="Z397" s="79" t="str">
        <f>IFERROR(VLOOKUP(X397,'【参考】数式用'!$A$2:$B$46,2,FALSE),"")</f>
        <v/>
      </c>
      <c r="AA397" s="109"/>
      <c r="AB397" s="112"/>
      <c r="AC397" s="114">
        <f t="shared" si="11"/>
        <v>0</v>
      </c>
      <c r="AD397" s="119" t="str">
        <f>IF(B397="","",IF(COUNTIF(X397,"*独自*"),"数式を削除して手入力",IFERROR(INDEX('【参考】数式用'!$O$3:$Q$452,MATCH(Q397&amp;V397,'【参考】数式用'!$N$3:$N$452,0),MATCH(VLOOKUP(X397,'【参考】数式用'!$R$2:$S$46,2,FALSE),'【参考】数式用'!$O$2:$Q$2,0)),10)))</f>
        <v/>
      </c>
      <c r="AE397" s="122"/>
      <c r="AF397" s="128"/>
      <c r="AG397" s="139"/>
    </row>
    <row r="398" spans="1:33" ht="49.95" customHeight="1">
      <c r="A398" s="25">
        <f t="shared" si="12"/>
        <v>359</v>
      </c>
      <c r="B398" s="45"/>
      <c r="C398" s="50"/>
      <c r="D398" s="50"/>
      <c r="E398" s="50"/>
      <c r="F398" s="50"/>
      <c r="G398" s="50"/>
      <c r="H398" s="50"/>
      <c r="I398" s="50"/>
      <c r="J398" s="50"/>
      <c r="K398" s="54"/>
      <c r="L398" s="62"/>
      <c r="M398" s="69"/>
      <c r="N398" s="69"/>
      <c r="O398" s="69"/>
      <c r="P398" s="72"/>
      <c r="Q398" s="77"/>
      <c r="R398" s="77"/>
      <c r="S398" s="77"/>
      <c r="T398" s="77"/>
      <c r="U398" s="77"/>
      <c r="V398" s="61"/>
      <c r="W398" s="95"/>
      <c r="X398" s="98"/>
      <c r="Y398" s="99"/>
      <c r="Z398" s="79" t="str">
        <f>IFERROR(VLOOKUP(X398,'【参考】数式用'!$A$2:$B$46,2,FALSE),"")</f>
        <v/>
      </c>
      <c r="AA398" s="109"/>
      <c r="AB398" s="112"/>
      <c r="AC398" s="114">
        <f t="shared" si="11"/>
        <v>0</v>
      </c>
      <c r="AD398" s="119" t="str">
        <f>IF(B398="","",IF(COUNTIF(X398,"*独自*"),"数式を削除して手入力",IFERROR(INDEX('【参考】数式用'!$O$3:$Q$452,MATCH(Q398&amp;V398,'【参考】数式用'!$N$3:$N$452,0),MATCH(VLOOKUP(X398,'【参考】数式用'!$R$2:$S$46,2,FALSE),'【参考】数式用'!$O$2:$Q$2,0)),10)))</f>
        <v/>
      </c>
      <c r="AE398" s="122"/>
      <c r="AF398" s="128"/>
      <c r="AG398" s="139"/>
    </row>
    <row r="399" spans="1:33" ht="49.95" customHeight="1">
      <c r="A399" s="25">
        <f t="shared" si="12"/>
        <v>360</v>
      </c>
      <c r="B399" s="45"/>
      <c r="C399" s="50"/>
      <c r="D399" s="50"/>
      <c r="E399" s="50"/>
      <c r="F399" s="50"/>
      <c r="G399" s="50"/>
      <c r="H399" s="50"/>
      <c r="I399" s="50"/>
      <c r="J399" s="50"/>
      <c r="K399" s="54"/>
      <c r="L399" s="62"/>
      <c r="M399" s="69"/>
      <c r="N399" s="69"/>
      <c r="O399" s="69"/>
      <c r="P399" s="72"/>
      <c r="Q399" s="77"/>
      <c r="R399" s="77"/>
      <c r="S399" s="77"/>
      <c r="T399" s="77"/>
      <c r="U399" s="77"/>
      <c r="V399" s="61"/>
      <c r="W399" s="95"/>
      <c r="X399" s="98"/>
      <c r="Y399" s="99"/>
      <c r="Z399" s="79" t="str">
        <f>IFERROR(VLOOKUP(X399,'【参考】数式用'!$A$2:$B$46,2,FALSE),"")</f>
        <v/>
      </c>
      <c r="AA399" s="109"/>
      <c r="AB399" s="112"/>
      <c r="AC399" s="114">
        <f t="shared" si="11"/>
        <v>0</v>
      </c>
      <c r="AD399" s="119" t="str">
        <f>IF(B399="","",IF(COUNTIF(X399,"*独自*"),"数式を削除して手入力",IFERROR(INDEX('【参考】数式用'!$O$3:$Q$452,MATCH(Q399&amp;V399,'【参考】数式用'!$N$3:$N$452,0),MATCH(VLOOKUP(X399,'【参考】数式用'!$R$2:$S$46,2,FALSE),'【参考】数式用'!$O$2:$Q$2,0)),10)))</f>
        <v/>
      </c>
      <c r="AE399" s="122"/>
      <c r="AF399" s="128"/>
      <c r="AG399" s="139"/>
    </row>
    <row r="400" spans="1:33" ht="49.95" customHeight="1">
      <c r="A400" s="25">
        <f t="shared" si="12"/>
        <v>361</v>
      </c>
      <c r="B400" s="45"/>
      <c r="C400" s="50"/>
      <c r="D400" s="50"/>
      <c r="E400" s="50"/>
      <c r="F400" s="50"/>
      <c r="G400" s="50"/>
      <c r="H400" s="50"/>
      <c r="I400" s="50"/>
      <c r="J400" s="50"/>
      <c r="K400" s="54"/>
      <c r="L400" s="62"/>
      <c r="M400" s="69"/>
      <c r="N400" s="69"/>
      <c r="O400" s="69"/>
      <c r="P400" s="72"/>
      <c r="Q400" s="77"/>
      <c r="R400" s="77"/>
      <c r="S400" s="77"/>
      <c r="T400" s="77"/>
      <c r="U400" s="77"/>
      <c r="V400" s="61"/>
      <c r="W400" s="95"/>
      <c r="X400" s="98"/>
      <c r="Y400" s="99"/>
      <c r="Z400" s="79" t="str">
        <f>IFERROR(VLOOKUP(X400,'【参考】数式用'!$A$2:$B$46,2,FALSE),"")</f>
        <v/>
      </c>
      <c r="AA400" s="109"/>
      <c r="AB400" s="112"/>
      <c r="AC400" s="114">
        <f t="shared" si="11"/>
        <v>0</v>
      </c>
      <c r="AD400" s="119" t="str">
        <f>IF(B400="","",IF(COUNTIF(X400,"*独自*"),"数式を削除して手入力",IFERROR(INDEX('【参考】数式用'!$O$3:$Q$452,MATCH(Q400&amp;V400,'【参考】数式用'!$N$3:$N$452,0),MATCH(VLOOKUP(X400,'【参考】数式用'!$R$2:$S$46,2,FALSE),'【参考】数式用'!$O$2:$Q$2,0)),10)))</f>
        <v/>
      </c>
      <c r="AE400" s="122"/>
      <c r="AF400" s="128"/>
      <c r="AG400" s="139"/>
    </row>
    <row r="401" spans="1:33" ht="49.95" customHeight="1">
      <c r="A401" s="25">
        <f t="shared" si="12"/>
        <v>362</v>
      </c>
      <c r="B401" s="45"/>
      <c r="C401" s="50"/>
      <c r="D401" s="50"/>
      <c r="E401" s="50"/>
      <c r="F401" s="50"/>
      <c r="G401" s="50"/>
      <c r="H401" s="50"/>
      <c r="I401" s="50"/>
      <c r="J401" s="50"/>
      <c r="K401" s="54"/>
      <c r="L401" s="62"/>
      <c r="M401" s="69"/>
      <c r="N401" s="69"/>
      <c r="O401" s="69"/>
      <c r="P401" s="72"/>
      <c r="Q401" s="77"/>
      <c r="R401" s="77"/>
      <c r="S401" s="77"/>
      <c r="T401" s="77"/>
      <c r="U401" s="77"/>
      <c r="V401" s="61"/>
      <c r="W401" s="95"/>
      <c r="X401" s="98"/>
      <c r="Y401" s="99"/>
      <c r="Z401" s="79" t="str">
        <f>IFERROR(VLOOKUP(X401,'【参考】数式用'!$A$2:$B$46,2,FALSE),"")</f>
        <v/>
      </c>
      <c r="AA401" s="109"/>
      <c r="AB401" s="112"/>
      <c r="AC401" s="114">
        <f t="shared" si="11"/>
        <v>0</v>
      </c>
      <c r="AD401" s="119" t="str">
        <f>IF(B401="","",IF(COUNTIF(X401,"*独自*"),"数式を削除して手入力",IFERROR(INDEX('【参考】数式用'!$O$3:$Q$452,MATCH(Q401&amp;V401,'【参考】数式用'!$N$3:$N$452,0),MATCH(VLOOKUP(X401,'【参考】数式用'!$R$2:$S$46,2,FALSE),'【参考】数式用'!$O$2:$Q$2,0)),10)))</f>
        <v/>
      </c>
      <c r="AE401" s="122"/>
      <c r="AF401" s="128"/>
      <c r="AG401" s="139"/>
    </row>
    <row r="402" spans="1:33" ht="49.95" customHeight="1">
      <c r="A402" s="25">
        <f t="shared" si="12"/>
        <v>363</v>
      </c>
      <c r="B402" s="45"/>
      <c r="C402" s="50"/>
      <c r="D402" s="50"/>
      <c r="E402" s="50"/>
      <c r="F402" s="50"/>
      <c r="G402" s="50"/>
      <c r="H402" s="50"/>
      <c r="I402" s="50"/>
      <c r="J402" s="50"/>
      <c r="K402" s="54"/>
      <c r="L402" s="62"/>
      <c r="M402" s="69"/>
      <c r="N402" s="69"/>
      <c r="O402" s="69"/>
      <c r="P402" s="72"/>
      <c r="Q402" s="77"/>
      <c r="R402" s="77"/>
      <c r="S402" s="77"/>
      <c r="T402" s="77"/>
      <c r="U402" s="77"/>
      <c r="V402" s="61"/>
      <c r="W402" s="95"/>
      <c r="X402" s="98"/>
      <c r="Y402" s="99"/>
      <c r="Z402" s="79" t="str">
        <f>IFERROR(VLOOKUP(X402,'【参考】数式用'!$A$2:$B$46,2,FALSE),"")</f>
        <v/>
      </c>
      <c r="AA402" s="109"/>
      <c r="AB402" s="112"/>
      <c r="AC402" s="114">
        <f t="shared" si="11"/>
        <v>0</v>
      </c>
      <c r="AD402" s="119" t="str">
        <f>IF(B402="","",IF(COUNTIF(X402,"*独自*"),"数式を削除して手入力",IFERROR(INDEX('【参考】数式用'!$O$3:$Q$452,MATCH(Q402&amp;V402,'【参考】数式用'!$N$3:$N$452,0),MATCH(VLOOKUP(X402,'【参考】数式用'!$R$2:$S$46,2,FALSE),'【参考】数式用'!$O$2:$Q$2,0)),10)))</f>
        <v/>
      </c>
      <c r="AE402" s="122"/>
      <c r="AF402" s="128"/>
      <c r="AG402" s="139"/>
    </row>
    <row r="403" spans="1:33" ht="49.95" customHeight="1">
      <c r="A403" s="25">
        <f t="shared" si="12"/>
        <v>364</v>
      </c>
      <c r="B403" s="45"/>
      <c r="C403" s="50"/>
      <c r="D403" s="50"/>
      <c r="E403" s="50"/>
      <c r="F403" s="50"/>
      <c r="G403" s="50"/>
      <c r="H403" s="50"/>
      <c r="I403" s="50"/>
      <c r="J403" s="50"/>
      <c r="K403" s="54"/>
      <c r="L403" s="62"/>
      <c r="M403" s="69"/>
      <c r="N403" s="69"/>
      <c r="O403" s="69"/>
      <c r="P403" s="72"/>
      <c r="Q403" s="77"/>
      <c r="R403" s="77"/>
      <c r="S403" s="77"/>
      <c r="T403" s="77"/>
      <c r="U403" s="77"/>
      <c r="V403" s="61"/>
      <c r="W403" s="95"/>
      <c r="X403" s="98"/>
      <c r="Y403" s="99"/>
      <c r="Z403" s="79" t="str">
        <f>IFERROR(VLOOKUP(X403,'【参考】数式用'!$A$2:$B$46,2,FALSE),"")</f>
        <v/>
      </c>
      <c r="AA403" s="109"/>
      <c r="AB403" s="112"/>
      <c r="AC403" s="114">
        <f t="shared" si="11"/>
        <v>0</v>
      </c>
      <c r="AD403" s="119" t="str">
        <f>IF(B403="","",IF(COUNTIF(X403,"*独自*"),"数式を削除して手入力",IFERROR(INDEX('【参考】数式用'!$O$3:$Q$452,MATCH(Q403&amp;V403,'【参考】数式用'!$N$3:$N$452,0),MATCH(VLOOKUP(X403,'【参考】数式用'!$R$2:$S$46,2,FALSE),'【参考】数式用'!$O$2:$Q$2,0)),10)))</f>
        <v/>
      </c>
      <c r="AE403" s="122"/>
      <c r="AF403" s="128"/>
      <c r="AG403" s="139"/>
    </row>
    <row r="404" spans="1:33" ht="49.95" customHeight="1">
      <c r="A404" s="25">
        <f t="shared" si="12"/>
        <v>365</v>
      </c>
      <c r="B404" s="45"/>
      <c r="C404" s="50"/>
      <c r="D404" s="50"/>
      <c r="E404" s="50"/>
      <c r="F404" s="50"/>
      <c r="G404" s="50"/>
      <c r="H404" s="50"/>
      <c r="I404" s="50"/>
      <c r="J404" s="50"/>
      <c r="K404" s="54"/>
      <c r="L404" s="62"/>
      <c r="M404" s="69"/>
      <c r="N404" s="69"/>
      <c r="O404" s="69"/>
      <c r="P404" s="72"/>
      <c r="Q404" s="77"/>
      <c r="R404" s="77"/>
      <c r="S404" s="77"/>
      <c r="T404" s="77"/>
      <c r="U404" s="77"/>
      <c r="V404" s="61"/>
      <c r="W404" s="95"/>
      <c r="X404" s="98"/>
      <c r="Y404" s="99"/>
      <c r="Z404" s="79" t="str">
        <f>IFERROR(VLOOKUP(X404,'【参考】数式用'!$A$2:$B$46,2,FALSE),"")</f>
        <v/>
      </c>
      <c r="AA404" s="109"/>
      <c r="AB404" s="112"/>
      <c r="AC404" s="114">
        <f t="shared" si="11"/>
        <v>0</v>
      </c>
      <c r="AD404" s="119" t="str">
        <f>IF(B404="","",IF(COUNTIF(X404,"*独自*"),"数式を削除して手入力",IFERROR(INDEX('【参考】数式用'!$O$3:$Q$452,MATCH(Q404&amp;V404,'【参考】数式用'!$N$3:$N$452,0),MATCH(VLOOKUP(X404,'【参考】数式用'!$R$2:$S$46,2,FALSE),'【参考】数式用'!$O$2:$Q$2,0)),10)))</f>
        <v/>
      </c>
      <c r="AE404" s="122"/>
      <c r="AF404" s="128"/>
      <c r="AG404" s="139"/>
    </row>
    <row r="405" spans="1:33" ht="49.95" customHeight="1">
      <c r="A405" s="25">
        <f t="shared" si="12"/>
        <v>366</v>
      </c>
      <c r="B405" s="45"/>
      <c r="C405" s="50"/>
      <c r="D405" s="50"/>
      <c r="E405" s="50"/>
      <c r="F405" s="50"/>
      <c r="G405" s="50"/>
      <c r="H405" s="50"/>
      <c r="I405" s="50"/>
      <c r="J405" s="50"/>
      <c r="K405" s="54"/>
      <c r="L405" s="62"/>
      <c r="M405" s="69"/>
      <c r="N405" s="69"/>
      <c r="O405" s="69"/>
      <c r="P405" s="72"/>
      <c r="Q405" s="77"/>
      <c r="R405" s="77"/>
      <c r="S405" s="77"/>
      <c r="T405" s="77"/>
      <c r="U405" s="77"/>
      <c r="V405" s="61"/>
      <c r="W405" s="95"/>
      <c r="X405" s="98"/>
      <c r="Y405" s="99"/>
      <c r="Z405" s="79" t="str">
        <f>IFERROR(VLOOKUP(X405,'【参考】数式用'!$A$2:$B$46,2,FALSE),"")</f>
        <v/>
      </c>
      <c r="AA405" s="109"/>
      <c r="AB405" s="112"/>
      <c r="AC405" s="114">
        <f t="shared" si="11"/>
        <v>0</v>
      </c>
      <c r="AD405" s="119" t="str">
        <f>IF(B405="","",IF(COUNTIF(X405,"*独自*"),"数式を削除して手入力",IFERROR(INDEX('【参考】数式用'!$O$3:$Q$452,MATCH(Q405&amp;V405,'【参考】数式用'!$N$3:$N$452,0),MATCH(VLOOKUP(X405,'【参考】数式用'!$R$2:$S$46,2,FALSE),'【参考】数式用'!$O$2:$Q$2,0)),10)))</f>
        <v/>
      </c>
      <c r="AE405" s="122"/>
      <c r="AF405" s="128"/>
      <c r="AG405" s="139"/>
    </row>
    <row r="406" spans="1:33" ht="49.95" customHeight="1">
      <c r="A406" s="25">
        <f t="shared" si="12"/>
        <v>367</v>
      </c>
      <c r="B406" s="45"/>
      <c r="C406" s="50"/>
      <c r="D406" s="50"/>
      <c r="E406" s="50"/>
      <c r="F406" s="50"/>
      <c r="G406" s="50"/>
      <c r="H406" s="50"/>
      <c r="I406" s="50"/>
      <c r="J406" s="50"/>
      <c r="K406" s="54"/>
      <c r="L406" s="62"/>
      <c r="M406" s="69"/>
      <c r="N406" s="69"/>
      <c r="O406" s="69"/>
      <c r="P406" s="72"/>
      <c r="Q406" s="77"/>
      <c r="R406" s="77"/>
      <c r="S406" s="77"/>
      <c r="T406" s="77"/>
      <c r="U406" s="77"/>
      <c r="V406" s="61"/>
      <c r="W406" s="95"/>
      <c r="X406" s="98"/>
      <c r="Y406" s="99"/>
      <c r="Z406" s="79" t="str">
        <f>IFERROR(VLOOKUP(X406,'【参考】数式用'!$A$2:$B$46,2,FALSE),"")</f>
        <v/>
      </c>
      <c r="AA406" s="109"/>
      <c r="AB406" s="112"/>
      <c r="AC406" s="114">
        <f t="shared" si="11"/>
        <v>0</v>
      </c>
      <c r="AD406" s="119" t="str">
        <f>IF(B406="","",IF(COUNTIF(X406,"*独自*"),"数式を削除して手入力",IFERROR(INDEX('【参考】数式用'!$O$3:$Q$452,MATCH(Q406&amp;V406,'【参考】数式用'!$N$3:$N$452,0),MATCH(VLOOKUP(X406,'【参考】数式用'!$R$2:$S$46,2,FALSE),'【参考】数式用'!$O$2:$Q$2,0)),10)))</f>
        <v/>
      </c>
      <c r="AE406" s="122"/>
      <c r="AF406" s="128"/>
      <c r="AG406" s="139"/>
    </row>
    <row r="407" spans="1:33" ht="49.95" customHeight="1">
      <c r="A407" s="25">
        <f t="shared" si="12"/>
        <v>368</v>
      </c>
      <c r="B407" s="45"/>
      <c r="C407" s="50"/>
      <c r="D407" s="50"/>
      <c r="E407" s="50"/>
      <c r="F407" s="50"/>
      <c r="G407" s="50"/>
      <c r="H407" s="50"/>
      <c r="I407" s="50"/>
      <c r="J407" s="50"/>
      <c r="K407" s="54"/>
      <c r="L407" s="62"/>
      <c r="M407" s="69"/>
      <c r="N407" s="69"/>
      <c r="O407" s="69"/>
      <c r="P407" s="72"/>
      <c r="Q407" s="77"/>
      <c r="R407" s="77"/>
      <c r="S407" s="77"/>
      <c r="T407" s="77"/>
      <c r="U407" s="77"/>
      <c r="V407" s="61"/>
      <c r="W407" s="95"/>
      <c r="X407" s="98"/>
      <c r="Y407" s="99"/>
      <c r="Z407" s="79" t="str">
        <f>IFERROR(VLOOKUP(X407,'【参考】数式用'!$A$2:$B$46,2,FALSE),"")</f>
        <v/>
      </c>
      <c r="AA407" s="109"/>
      <c r="AB407" s="112"/>
      <c r="AC407" s="114">
        <f t="shared" si="11"/>
        <v>0</v>
      </c>
      <c r="AD407" s="119" t="str">
        <f>IF(B407="","",IF(COUNTIF(X407,"*独自*"),"数式を削除して手入力",IFERROR(INDEX('【参考】数式用'!$O$3:$Q$452,MATCH(Q407&amp;V407,'【参考】数式用'!$N$3:$N$452,0),MATCH(VLOOKUP(X407,'【参考】数式用'!$R$2:$S$46,2,FALSE),'【参考】数式用'!$O$2:$Q$2,0)),10)))</f>
        <v/>
      </c>
      <c r="AE407" s="122"/>
      <c r="AF407" s="128"/>
      <c r="AG407" s="139"/>
    </row>
    <row r="408" spans="1:33" ht="49.95" customHeight="1">
      <c r="A408" s="25">
        <f t="shared" si="12"/>
        <v>369</v>
      </c>
      <c r="B408" s="45"/>
      <c r="C408" s="50"/>
      <c r="D408" s="50"/>
      <c r="E408" s="50"/>
      <c r="F408" s="50"/>
      <c r="G408" s="50"/>
      <c r="H408" s="50"/>
      <c r="I408" s="50"/>
      <c r="J408" s="50"/>
      <c r="K408" s="54"/>
      <c r="L408" s="62"/>
      <c r="M408" s="69"/>
      <c r="N408" s="69"/>
      <c r="O408" s="69"/>
      <c r="P408" s="72"/>
      <c r="Q408" s="77"/>
      <c r="R408" s="77"/>
      <c r="S408" s="77"/>
      <c r="T408" s="77"/>
      <c r="U408" s="77"/>
      <c r="V408" s="61"/>
      <c r="W408" s="95"/>
      <c r="X408" s="98"/>
      <c r="Y408" s="99"/>
      <c r="Z408" s="79" t="str">
        <f>IFERROR(VLOOKUP(X408,'【参考】数式用'!$A$2:$B$46,2,FALSE),"")</f>
        <v/>
      </c>
      <c r="AA408" s="109"/>
      <c r="AB408" s="112"/>
      <c r="AC408" s="114">
        <f t="shared" si="11"/>
        <v>0</v>
      </c>
      <c r="AD408" s="119" t="str">
        <f>IF(B408="","",IF(COUNTIF(X408,"*独自*"),"数式を削除して手入力",IFERROR(INDEX('【参考】数式用'!$O$3:$Q$452,MATCH(Q408&amp;V408,'【参考】数式用'!$N$3:$N$452,0),MATCH(VLOOKUP(X408,'【参考】数式用'!$R$2:$S$46,2,FALSE),'【参考】数式用'!$O$2:$Q$2,0)),10)))</f>
        <v/>
      </c>
      <c r="AE408" s="122"/>
      <c r="AF408" s="128"/>
      <c r="AG408" s="139"/>
    </row>
    <row r="409" spans="1:33" ht="49.95" customHeight="1">
      <c r="A409" s="25">
        <f t="shared" si="12"/>
        <v>370</v>
      </c>
      <c r="B409" s="45"/>
      <c r="C409" s="50"/>
      <c r="D409" s="50"/>
      <c r="E409" s="50"/>
      <c r="F409" s="50"/>
      <c r="G409" s="50"/>
      <c r="H409" s="50"/>
      <c r="I409" s="50"/>
      <c r="J409" s="50"/>
      <c r="K409" s="54"/>
      <c r="L409" s="62"/>
      <c r="M409" s="69"/>
      <c r="N409" s="69"/>
      <c r="O409" s="69"/>
      <c r="P409" s="72"/>
      <c r="Q409" s="77"/>
      <c r="R409" s="77"/>
      <c r="S409" s="77"/>
      <c r="T409" s="77"/>
      <c r="U409" s="77"/>
      <c r="V409" s="61"/>
      <c r="W409" s="95"/>
      <c r="X409" s="98"/>
      <c r="Y409" s="99"/>
      <c r="Z409" s="79" t="str">
        <f>IFERROR(VLOOKUP(X409,'【参考】数式用'!$A$2:$B$46,2,FALSE),"")</f>
        <v/>
      </c>
      <c r="AA409" s="109"/>
      <c r="AB409" s="112"/>
      <c r="AC409" s="114">
        <f t="shared" si="11"/>
        <v>0</v>
      </c>
      <c r="AD409" s="119" t="str">
        <f>IF(B409="","",IF(COUNTIF(X409,"*独自*"),"数式を削除して手入力",IFERROR(INDEX('【参考】数式用'!$O$3:$Q$452,MATCH(Q409&amp;V409,'【参考】数式用'!$N$3:$N$452,0),MATCH(VLOOKUP(X409,'【参考】数式用'!$R$2:$S$46,2,FALSE),'【参考】数式用'!$O$2:$Q$2,0)),10)))</f>
        <v/>
      </c>
      <c r="AE409" s="122"/>
      <c r="AF409" s="128"/>
      <c r="AG409" s="139"/>
    </row>
    <row r="410" spans="1:33" ht="49.95" customHeight="1">
      <c r="A410" s="25">
        <f t="shared" si="12"/>
        <v>371</v>
      </c>
      <c r="B410" s="45"/>
      <c r="C410" s="50"/>
      <c r="D410" s="50"/>
      <c r="E410" s="50"/>
      <c r="F410" s="50"/>
      <c r="G410" s="50"/>
      <c r="H410" s="50"/>
      <c r="I410" s="50"/>
      <c r="J410" s="50"/>
      <c r="K410" s="54"/>
      <c r="L410" s="62"/>
      <c r="M410" s="69"/>
      <c r="N410" s="69"/>
      <c r="O410" s="69"/>
      <c r="P410" s="72"/>
      <c r="Q410" s="77"/>
      <c r="R410" s="77"/>
      <c r="S410" s="77"/>
      <c r="T410" s="77"/>
      <c r="U410" s="77"/>
      <c r="V410" s="61"/>
      <c r="W410" s="95"/>
      <c r="X410" s="98"/>
      <c r="Y410" s="99"/>
      <c r="Z410" s="79" t="str">
        <f>IFERROR(VLOOKUP(X410,'【参考】数式用'!$A$2:$B$46,2,FALSE),"")</f>
        <v/>
      </c>
      <c r="AA410" s="109"/>
      <c r="AB410" s="112"/>
      <c r="AC410" s="114">
        <f t="shared" si="11"/>
        <v>0</v>
      </c>
      <c r="AD410" s="119" t="str">
        <f>IF(B410="","",IF(COUNTIF(X410,"*独自*"),"数式を削除して手入力",IFERROR(INDEX('【参考】数式用'!$O$3:$Q$452,MATCH(Q410&amp;V410,'【参考】数式用'!$N$3:$N$452,0),MATCH(VLOOKUP(X410,'【参考】数式用'!$R$2:$S$46,2,FALSE),'【参考】数式用'!$O$2:$Q$2,0)),10)))</f>
        <v/>
      </c>
      <c r="AE410" s="122"/>
      <c r="AF410" s="128"/>
      <c r="AG410" s="139"/>
    </row>
    <row r="411" spans="1:33" ht="49.95" customHeight="1">
      <c r="A411" s="25">
        <f t="shared" si="12"/>
        <v>372</v>
      </c>
      <c r="B411" s="45"/>
      <c r="C411" s="50"/>
      <c r="D411" s="50"/>
      <c r="E411" s="50"/>
      <c r="F411" s="50"/>
      <c r="G411" s="50"/>
      <c r="H411" s="50"/>
      <c r="I411" s="50"/>
      <c r="J411" s="50"/>
      <c r="K411" s="54"/>
      <c r="L411" s="62"/>
      <c r="M411" s="69"/>
      <c r="N411" s="69"/>
      <c r="O411" s="69"/>
      <c r="P411" s="72"/>
      <c r="Q411" s="77"/>
      <c r="R411" s="77"/>
      <c r="S411" s="77"/>
      <c r="T411" s="77"/>
      <c r="U411" s="77"/>
      <c r="V411" s="61"/>
      <c r="W411" s="95"/>
      <c r="X411" s="98"/>
      <c r="Y411" s="99"/>
      <c r="Z411" s="79" t="str">
        <f>IFERROR(VLOOKUP(X411,'【参考】数式用'!$A$2:$B$46,2,FALSE),"")</f>
        <v/>
      </c>
      <c r="AA411" s="109"/>
      <c r="AB411" s="112"/>
      <c r="AC411" s="114">
        <f t="shared" si="11"/>
        <v>0</v>
      </c>
      <c r="AD411" s="119" t="str">
        <f>IF(B411="","",IF(COUNTIF(X411,"*独自*"),"数式を削除して手入力",IFERROR(INDEX('【参考】数式用'!$O$3:$Q$452,MATCH(Q411&amp;V411,'【参考】数式用'!$N$3:$N$452,0),MATCH(VLOOKUP(X411,'【参考】数式用'!$R$2:$S$46,2,FALSE),'【参考】数式用'!$O$2:$Q$2,0)),10)))</f>
        <v/>
      </c>
      <c r="AE411" s="122"/>
      <c r="AF411" s="128"/>
      <c r="AG411" s="139"/>
    </row>
    <row r="412" spans="1:33" ht="49.95" customHeight="1">
      <c r="A412" s="25">
        <f t="shared" si="12"/>
        <v>373</v>
      </c>
      <c r="B412" s="45"/>
      <c r="C412" s="50"/>
      <c r="D412" s="50"/>
      <c r="E412" s="50"/>
      <c r="F412" s="50"/>
      <c r="G412" s="50"/>
      <c r="H412" s="50"/>
      <c r="I412" s="50"/>
      <c r="J412" s="50"/>
      <c r="K412" s="54"/>
      <c r="L412" s="62"/>
      <c r="M412" s="69"/>
      <c r="N412" s="69"/>
      <c r="O412" s="69"/>
      <c r="P412" s="72"/>
      <c r="Q412" s="77"/>
      <c r="R412" s="77"/>
      <c r="S412" s="77"/>
      <c r="T412" s="77"/>
      <c r="U412" s="77"/>
      <c r="V412" s="61"/>
      <c r="W412" s="95"/>
      <c r="X412" s="98"/>
      <c r="Y412" s="99"/>
      <c r="Z412" s="79" t="str">
        <f>IFERROR(VLOOKUP(X412,'【参考】数式用'!$A$2:$B$46,2,FALSE),"")</f>
        <v/>
      </c>
      <c r="AA412" s="109"/>
      <c r="AB412" s="112"/>
      <c r="AC412" s="114">
        <f t="shared" si="11"/>
        <v>0</v>
      </c>
      <c r="AD412" s="119" t="str">
        <f>IF(B412="","",IF(COUNTIF(X412,"*独自*"),"数式を削除して手入力",IFERROR(INDEX('【参考】数式用'!$O$3:$Q$452,MATCH(Q412&amp;V412,'【参考】数式用'!$N$3:$N$452,0),MATCH(VLOOKUP(X412,'【参考】数式用'!$R$2:$S$46,2,FALSE),'【参考】数式用'!$O$2:$Q$2,0)),10)))</f>
        <v/>
      </c>
      <c r="AE412" s="122"/>
      <c r="AF412" s="128"/>
      <c r="AG412" s="139"/>
    </row>
    <row r="413" spans="1:33" ht="49.95" customHeight="1">
      <c r="A413" s="25">
        <f t="shared" si="12"/>
        <v>374</v>
      </c>
      <c r="B413" s="45"/>
      <c r="C413" s="50"/>
      <c r="D413" s="50"/>
      <c r="E413" s="50"/>
      <c r="F413" s="50"/>
      <c r="G413" s="50"/>
      <c r="H413" s="50"/>
      <c r="I413" s="50"/>
      <c r="J413" s="50"/>
      <c r="K413" s="54"/>
      <c r="L413" s="62"/>
      <c r="M413" s="69"/>
      <c r="N413" s="69"/>
      <c r="O413" s="69"/>
      <c r="P413" s="72"/>
      <c r="Q413" s="77"/>
      <c r="R413" s="77"/>
      <c r="S413" s="77"/>
      <c r="T413" s="77"/>
      <c r="U413" s="77"/>
      <c r="V413" s="61"/>
      <c r="W413" s="95"/>
      <c r="X413" s="98"/>
      <c r="Y413" s="99"/>
      <c r="Z413" s="79" t="str">
        <f>IFERROR(VLOOKUP(X413,'【参考】数式用'!$A$2:$B$46,2,FALSE),"")</f>
        <v/>
      </c>
      <c r="AA413" s="109"/>
      <c r="AB413" s="112"/>
      <c r="AC413" s="114">
        <f t="shared" si="11"/>
        <v>0</v>
      </c>
      <c r="AD413" s="119" t="str">
        <f>IF(B413="","",IF(COUNTIF(X413,"*独自*"),"数式を削除して手入力",IFERROR(INDEX('【参考】数式用'!$O$3:$Q$452,MATCH(Q413&amp;V413,'【参考】数式用'!$N$3:$N$452,0),MATCH(VLOOKUP(X413,'【参考】数式用'!$R$2:$S$46,2,FALSE),'【参考】数式用'!$O$2:$Q$2,0)),10)))</f>
        <v/>
      </c>
      <c r="AE413" s="122"/>
      <c r="AF413" s="128"/>
      <c r="AG413" s="139"/>
    </row>
    <row r="414" spans="1:33" ht="49.95" customHeight="1">
      <c r="A414" s="25">
        <f t="shared" si="12"/>
        <v>375</v>
      </c>
      <c r="B414" s="45"/>
      <c r="C414" s="50"/>
      <c r="D414" s="50"/>
      <c r="E414" s="50"/>
      <c r="F414" s="50"/>
      <c r="G414" s="50"/>
      <c r="H414" s="50"/>
      <c r="I414" s="50"/>
      <c r="J414" s="50"/>
      <c r="K414" s="54"/>
      <c r="L414" s="62"/>
      <c r="M414" s="69"/>
      <c r="N414" s="69"/>
      <c r="O414" s="69"/>
      <c r="P414" s="72"/>
      <c r="Q414" s="77"/>
      <c r="R414" s="77"/>
      <c r="S414" s="77"/>
      <c r="T414" s="77"/>
      <c r="U414" s="77"/>
      <c r="V414" s="61"/>
      <c r="W414" s="95"/>
      <c r="X414" s="98"/>
      <c r="Y414" s="99"/>
      <c r="Z414" s="79" t="str">
        <f>IFERROR(VLOOKUP(X414,'【参考】数式用'!$A$2:$B$46,2,FALSE),"")</f>
        <v/>
      </c>
      <c r="AA414" s="109"/>
      <c r="AB414" s="112"/>
      <c r="AC414" s="114">
        <f t="shared" si="11"/>
        <v>0</v>
      </c>
      <c r="AD414" s="119" t="str">
        <f>IF(B414="","",IF(COUNTIF(X414,"*独自*"),"数式を削除して手入力",IFERROR(INDEX('【参考】数式用'!$O$3:$Q$452,MATCH(Q414&amp;V414,'【参考】数式用'!$N$3:$N$452,0),MATCH(VLOOKUP(X414,'【参考】数式用'!$R$2:$S$46,2,FALSE),'【参考】数式用'!$O$2:$Q$2,0)),10)))</f>
        <v/>
      </c>
      <c r="AE414" s="122"/>
      <c r="AF414" s="128"/>
      <c r="AG414" s="139"/>
    </row>
    <row r="415" spans="1:33" ht="49.95" customHeight="1">
      <c r="A415" s="25">
        <f t="shared" si="12"/>
        <v>376</v>
      </c>
      <c r="B415" s="45"/>
      <c r="C415" s="50"/>
      <c r="D415" s="50"/>
      <c r="E415" s="50"/>
      <c r="F415" s="50"/>
      <c r="G415" s="50"/>
      <c r="H415" s="50"/>
      <c r="I415" s="50"/>
      <c r="J415" s="50"/>
      <c r="K415" s="54"/>
      <c r="L415" s="62"/>
      <c r="M415" s="69"/>
      <c r="N415" s="69"/>
      <c r="O415" s="69"/>
      <c r="P415" s="72"/>
      <c r="Q415" s="77"/>
      <c r="R415" s="77"/>
      <c r="S415" s="77"/>
      <c r="T415" s="77"/>
      <c r="U415" s="77"/>
      <c r="V415" s="61"/>
      <c r="W415" s="95"/>
      <c r="X415" s="98"/>
      <c r="Y415" s="99"/>
      <c r="Z415" s="79" t="str">
        <f>IFERROR(VLOOKUP(X415,'【参考】数式用'!$A$2:$B$46,2,FALSE),"")</f>
        <v/>
      </c>
      <c r="AA415" s="109"/>
      <c r="AB415" s="112"/>
      <c r="AC415" s="114">
        <f t="shared" si="11"/>
        <v>0</v>
      </c>
      <c r="AD415" s="119" t="str">
        <f>IF(B415="","",IF(COUNTIF(X415,"*独自*"),"数式を削除して手入力",IFERROR(INDEX('【参考】数式用'!$O$3:$Q$452,MATCH(Q415&amp;V415,'【参考】数式用'!$N$3:$N$452,0),MATCH(VLOOKUP(X415,'【参考】数式用'!$R$2:$S$46,2,FALSE),'【参考】数式用'!$O$2:$Q$2,0)),10)))</f>
        <v/>
      </c>
      <c r="AE415" s="122"/>
      <c r="AF415" s="128"/>
      <c r="AG415" s="139"/>
    </row>
    <row r="416" spans="1:33" ht="49.95" customHeight="1">
      <c r="A416" s="25">
        <f t="shared" si="12"/>
        <v>377</v>
      </c>
      <c r="B416" s="45"/>
      <c r="C416" s="50"/>
      <c r="D416" s="50"/>
      <c r="E416" s="50"/>
      <c r="F416" s="50"/>
      <c r="G416" s="50"/>
      <c r="H416" s="50"/>
      <c r="I416" s="50"/>
      <c r="J416" s="50"/>
      <c r="K416" s="54"/>
      <c r="L416" s="62"/>
      <c r="M416" s="69"/>
      <c r="N416" s="69"/>
      <c r="O416" s="69"/>
      <c r="P416" s="72"/>
      <c r="Q416" s="77"/>
      <c r="R416" s="77"/>
      <c r="S416" s="77"/>
      <c r="T416" s="77"/>
      <c r="U416" s="77"/>
      <c r="V416" s="61"/>
      <c r="W416" s="95"/>
      <c r="X416" s="98"/>
      <c r="Y416" s="99"/>
      <c r="Z416" s="79" t="str">
        <f>IFERROR(VLOOKUP(X416,'【参考】数式用'!$A$2:$B$46,2,FALSE),"")</f>
        <v/>
      </c>
      <c r="AA416" s="109"/>
      <c r="AB416" s="112"/>
      <c r="AC416" s="114">
        <f t="shared" si="11"/>
        <v>0</v>
      </c>
      <c r="AD416" s="119" t="str">
        <f>IF(B416="","",IF(COUNTIF(X416,"*独自*"),"数式を削除して手入力",IFERROR(INDEX('【参考】数式用'!$O$3:$Q$452,MATCH(Q416&amp;V416,'【参考】数式用'!$N$3:$N$452,0),MATCH(VLOOKUP(X416,'【参考】数式用'!$R$2:$S$46,2,FALSE),'【参考】数式用'!$O$2:$Q$2,0)),10)))</f>
        <v/>
      </c>
      <c r="AE416" s="122"/>
      <c r="AF416" s="128"/>
      <c r="AG416" s="139"/>
    </row>
    <row r="417" spans="1:33" ht="49.95" customHeight="1">
      <c r="A417" s="25">
        <f t="shared" si="12"/>
        <v>378</v>
      </c>
      <c r="B417" s="45"/>
      <c r="C417" s="50"/>
      <c r="D417" s="50"/>
      <c r="E417" s="50"/>
      <c r="F417" s="50"/>
      <c r="G417" s="50"/>
      <c r="H417" s="50"/>
      <c r="I417" s="50"/>
      <c r="J417" s="50"/>
      <c r="K417" s="54"/>
      <c r="L417" s="62"/>
      <c r="M417" s="69"/>
      <c r="N417" s="69"/>
      <c r="O417" s="69"/>
      <c r="P417" s="72"/>
      <c r="Q417" s="77"/>
      <c r="R417" s="77"/>
      <c r="S417" s="77"/>
      <c r="T417" s="77"/>
      <c r="U417" s="77"/>
      <c r="V417" s="61"/>
      <c r="W417" s="95"/>
      <c r="X417" s="98"/>
      <c r="Y417" s="99"/>
      <c r="Z417" s="79" t="str">
        <f>IFERROR(VLOOKUP(X417,'【参考】数式用'!$A$2:$B$46,2,FALSE),"")</f>
        <v/>
      </c>
      <c r="AA417" s="109"/>
      <c r="AB417" s="112"/>
      <c r="AC417" s="114">
        <f t="shared" si="11"/>
        <v>0</v>
      </c>
      <c r="AD417" s="119" t="str">
        <f>IF(B417="","",IF(COUNTIF(X417,"*独自*"),"数式を削除して手入力",IFERROR(INDEX('【参考】数式用'!$O$3:$Q$452,MATCH(Q417&amp;V417,'【参考】数式用'!$N$3:$N$452,0),MATCH(VLOOKUP(X417,'【参考】数式用'!$R$2:$S$46,2,FALSE),'【参考】数式用'!$O$2:$Q$2,0)),10)))</f>
        <v/>
      </c>
      <c r="AE417" s="122"/>
      <c r="AF417" s="128"/>
      <c r="AG417" s="139"/>
    </row>
    <row r="418" spans="1:33" ht="49.95" customHeight="1">
      <c r="A418" s="25">
        <f t="shared" si="12"/>
        <v>379</v>
      </c>
      <c r="B418" s="45"/>
      <c r="C418" s="50"/>
      <c r="D418" s="50"/>
      <c r="E418" s="50"/>
      <c r="F418" s="50"/>
      <c r="G418" s="50"/>
      <c r="H418" s="50"/>
      <c r="I418" s="50"/>
      <c r="J418" s="50"/>
      <c r="K418" s="54"/>
      <c r="L418" s="62"/>
      <c r="M418" s="69"/>
      <c r="N418" s="69"/>
      <c r="O418" s="69"/>
      <c r="P418" s="72"/>
      <c r="Q418" s="77"/>
      <c r="R418" s="77"/>
      <c r="S418" s="77"/>
      <c r="T418" s="77"/>
      <c r="U418" s="77"/>
      <c r="V418" s="61"/>
      <c r="W418" s="95"/>
      <c r="X418" s="98"/>
      <c r="Y418" s="99"/>
      <c r="Z418" s="79" t="str">
        <f>IFERROR(VLOOKUP(X418,'【参考】数式用'!$A$2:$B$46,2,FALSE),"")</f>
        <v/>
      </c>
      <c r="AA418" s="109"/>
      <c r="AB418" s="112"/>
      <c r="AC418" s="114">
        <f t="shared" si="11"/>
        <v>0</v>
      </c>
      <c r="AD418" s="119" t="str">
        <f>IF(B418="","",IF(COUNTIF(X418,"*独自*"),"数式を削除して手入力",IFERROR(INDEX('【参考】数式用'!$O$3:$Q$452,MATCH(Q418&amp;V418,'【参考】数式用'!$N$3:$N$452,0),MATCH(VLOOKUP(X418,'【参考】数式用'!$R$2:$S$46,2,FALSE),'【参考】数式用'!$O$2:$Q$2,0)),10)))</f>
        <v/>
      </c>
      <c r="AE418" s="122"/>
      <c r="AF418" s="128"/>
      <c r="AG418" s="139"/>
    </row>
    <row r="419" spans="1:33" ht="49.95" customHeight="1">
      <c r="A419" s="25">
        <f t="shared" si="12"/>
        <v>380</v>
      </c>
      <c r="B419" s="45"/>
      <c r="C419" s="50"/>
      <c r="D419" s="50"/>
      <c r="E419" s="50"/>
      <c r="F419" s="50"/>
      <c r="G419" s="50"/>
      <c r="H419" s="50"/>
      <c r="I419" s="50"/>
      <c r="J419" s="50"/>
      <c r="K419" s="54"/>
      <c r="L419" s="62"/>
      <c r="M419" s="69"/>
      <c r="N419" s="69"/>
      <c r="O419" s="69"/>
      <c r="P419" s="72"/>
      <c r="Q419" s="77"/>
      <c r="R419" s="77"/>
      <c r="S419" s="77"/>
      <c r="T419" s="77"/>
      <c r="U419" s="77"/>
      <c r="V419" s="61"/>
      <c r="W419" s="95"/>
      <c r="X419" s="98"/>
      <c r="Y419" s="99"/>
      <c r="Z419" s="79" t="str">
        <f>IFERROR(VLOOKUP(X419,'【参考】数式用'!$A$2:$B$46,2,FALSE),"")</f>
        <v/>
      </c>
      <c r="AA419" s="109"/>
      <c r="AB419" s="112"/>
      <c r="AC419" s="114">
        <f t="shared" si="11"/>
        <v>0</v>
      </c>
      <c r="AD419" s="119" t="str">
        <f>IF(B419="","",IF(COUNTIF(X419,"*独自*"),"数式を削除して手入力",IFERROR(INDEX('【参考】数式用'!$O$3:$Q$452,MATCH(Q419&amp;V419,'【参考】数式用'!$N$3:$N$452,0),MATCH(VLOOKUP(X419,'【参考】数式用'!$R$2:$S$46,2,FALSE),'【参考】数式用'!$O$2:$Q$2,0)),10)))</f>
        <v/>
      </c>
      <c r="AE419" s="122"/>
      <c r="AF419" s="128"/>
      <c r="AG419" s="139"/>
    </row>
    <row r="420" spans="1:33" ht="49.95" customHeight="1">
      <c r="A420" s="25">
        <f t="shared" si="12"/>
        <v>381</v>
      </c>
      <c r="B420" s="45"/>
      <c r="C420" s="50"/>
      <c r="D420" s="50"/>
      <c r="E420" s="50"/>
      <c r="F420" s="50"/>
      <c r="G420" s="50"/>
      <c r="H420" s="50"/>
      <c r="I420" s="50"/>
      <c r="J420" s="50"/>
      <c r="K420" s="54"/>
      <c r="L420" s="62"/>
      <c r="M420" s="69"/>
      <c r="N420" s="69"/>
      <c r="O420" s="69"/>
      <c r="P420" s="72"/>
      <c r="Q420" s="77"/>
      <c r="R420" s="77"/>
      <c r="S420" s="77"/>
      <c r="T420" s="77"/>
      <c r="U420" s="77"/>
      <c r="V420" s="61"/>
      <c r="W420" s="95"/>
      <c r="X420" s="98"/>
      <c r="Y420" s="99"/>
      <c r="Z420" s="79" t="str">
        <f>IFERROR(VLOOKUP(X420,'【参考】数式用'!$A$2:$B$46,2,FALSE),"")</f>
        <v/>
      </c>
      <c r="AA420" s="109"/>
      <c r="AB420" s="112"/>
      <c r="AC420" s="114">
        <f t="shared" si="11"/>
        <v>0</v>
      </c>
      <c r="AD420" s="119" t="str">
        <f>IF(B420="","",IF(COUNTIF(X420,"*独自*"),"数式を削除して手入力",IFERROR(INDEX('【参考】数式用'!$O$3:$Q$452,MATCH(Q420&amp;V420,'【参考】数式用'!$N$3:$N$452,0),MATCH(VLOOKUP(X420,'【参考】数式用'!$R$2:$S$46,2,FALSE),'【参考】数式用'!$O$2:$Q$2,0)),10)))</f>
        <v/>
      </c>
      <c r="AE420" s="122"/>
      <c r="AF420" s="128"/>
      <c r="AG420" s="139"/>
    </row>
    <row r="421" spans="1:33" ht="49.95" customHeight="1">
      <c r="A421" s="25">
        <f t="shared" si="12"/>
        <v>382</v>
      </c>
      <c r="B421" s="45"/>
      <c r="C421" s="50"/>
      <c r="D421" s="50"/>
      <c r="E421" s="50"/>
      <c r="F421" s="50"/>
      <c r="G421" s="50"/>
      <c r="H421" s="50"/>
      <c r="I421" s="50"/>
      <c r="J421" s="50"/>
      <c r="K421" s="54"/>
      <c r="L421" s="62"/>
      <c r="M421" s="69"/>
      <c r="N421" s="69"/>
      <c r="O421" s="69"/>
      <c r="P421" s="72"/>
      <c r="Q421" s="77"/>
      <c r="R421" s="77"/>
      <c r="S421" s="77"/>
      <c r="T421" s="77"/>
      <c r="U421" s="77"/>
      <c r="V421" s="61"/>
      <c r="W421" s="95"/>
      <c r="X421" s="98"/>
      <c r="Y421" s="99"/>
      <c r="Z421" s="79" t="str">
        <f>IFERROR(VLOOKUP(X421,'【参考】数式用'!$A$2:$B$46,2,FALSE),"")</f>
        <v/>
      </c>
      <c r="AA421" s="109"/>
      <c r="AB421" s="112"/>
      <c r="AC421" s="114">
        <f t="shared" si="11"/>
        <v>0</v>
      </c>
      <c r="AD421" s="119" t="str">
        <f>IF(B421="","",IF(COUNTIF(X421,"*独自*"),"数式を削除して手入力",IFERROR(INDEX('【参考】数式用'!$O$3:$Q$452,MATCH(Q421&amp;V421,'【参考】数式用'!$N$3:$N$452,0),MATCH(VLOOKUP(X421,'【参考】数式用'!$R$2:$S$46,2,FALSE),'【参考】数式用'!$O$2:$Q$2,0)),10)))</f>
        <v/>
      </c>
      <c r="AE421" s="122"/>
      <c r="AF421" s="128"/>
      <c r="AG421" s="139"/>
    </row>
    <row r="422" spans="1:33" ht="49.95" customHeight="1">
      <c r="A422" s="25">
        <f t="shared" si="12"/>
        <v>383</v>
      </c>
      <c r="B422" s="45"/>
      <c r="C422" s="50"/>
      <c r="D422" s="50"/>
      <c r="E422" s="50"/>
      <c r="F422" s="50"/>
      <c r="G422" s="50"/>
      <c r="H422" s="50"/>
      <c r="I422" s="50"/>
      <c r="J422" s="50"/>
      <c r="K422" s="54"/>
      <c r="L422" s="62"/>
      <c r="M422" s="69"/>
      <c r="N422" s="69"/>
      <c r="O422" s="69"/>
      <c r="P422" s="72"/>
      <c r="Q422" s="77"/>
      <c r="R422" s="77"/>
      <c r="S422" s="77"/>
      <c r="T422" s="77"/>
      <c r="U422" s="77"/>
      <c r="V422" s="61"/>
      <c r="W422" s="95"/>
      <c r="X422" s="98"/>
      <c r="Y422" s="99"/>
      <c r="Z422" s="79" t="str">
        <f>IFERROR(VLOOKUP(X422,'【参考】数式用'!$A$2:$B$46,2,FALSE),"")</f>
        <v/>
      </c>
      <c r="AA422" s="109"/>
      <c r="AB422" s="112"/>
      <c r="AC422" s="114">
        <f t="shared" si="11"/>
        <v>0</v>
      </c>
      <c r="AD422" s="119" t="str">
        <f>IF(B422="","",IF(COUNTIF(X422,"*独自*"),"数式を削除して手入力",IFERROR(INDEX('【参考】数式用'!$O$3:$Q$452,MATCH(Q422&amp;V422,'【参考】数式用'!$N$3:$N$452,0),MATCH(VLOOKUP(X422,'【参考】数式用'!$R$2:$S$46,2,FALSE),'【参考】数式用'!$O$2:$Q$2,0)),10)))</f>
        <v/>
      </c>
      <c r="AE422" s="122"/>
      <c r="AF422" s="128"/>
      <c r="AG422" s="139"/>
    </row>
    <row r="423" spans="1:33" ht="49.95" customHeight="1">
      <c r="A423" s="25">
        <f t="shared" si="12"/>
        <v>384</v>
      </c>
      <c r="B423" s="45"/>
      <c r="C423" s="50"/>
      <c r="D423" s="50"/>
      <c r="E423" s="50"/>
      <c r="F423" s="50"/>
      <c r="G423" s="50"/>
      <c r="H423" s="50"/>
      <c r="I423" s="50"/>
      <c r="J423" s="50"/>
      <c r="K423" s="54"/>
      <c r="L423" s="62"/>
      <c r="M423" s="69"/>
      <c r="N423" s="69"/>
      <c r="O423" s="69"/>
      <c r="P423" s="72"/>
      <c r="Q423" s="77"/>
      <c r="R423" s="77"/>
      <c r="S423" s="77"/>
      <c r="T423" s="77"/>
      <c r="U423" s="77"/>
      <c r="V423" s="61"/>
      <c r="W423" s="95"/>
      <c r="X423" s="98"/>
      <c r="Y423" s="99"/>
      <c r="Z423" s="79" t="str">
        <f>IFERROR(VLOOKUP(X423,'【参考】数式用'!$A$2:$B$46,2,FALSE),"")</f>
        <v/>
      </c>
      <c r="AA423" s="109"/>
      <c r="AB423" s="112"/>
      <c r="AC423" s="114">
        <f t="shared" si="11"/>
        <v>0</v>
      </c>
      <c r="AD423" s="119" t="str">
        <f>IF(B423="","",IF(COUNTIF(X423,"*独自*"),"数式を削除して手入力",IFERROR(INDEX('【参考】数式用'!$O$3:$Q$452,MATCH(Q423&amp;V423,'【参考】数式用'!$N$3:$N$452,0),MATCH(VLOOKUP(X423,'【参考】数式用'!$R$2:$S$46,2,FALSE),'【参考】数式用'!$O$2:$Q$2,0)),10)))</f>
        <v/>
      </c>
      <c r="AE423" s="122"/>
      <c r="AF423" s="128"/>
      <c r="AG423" s="139"/>
    </row>
    <row r="424" spans="1:33" ht="49.95" customHeight="1">
      <c r="A424" s="25">
        <f t="shared" si="12"/>
        <v>385</v>
      </c>
      <c r="B424" s="45"/>
      <c r="C424" s="50"/>
      <c r="D424" s="50"/>
      <c r="E424" s="50"/>
      <c r="F424" s="50"/>
      <c r="G424" s="50"/>
      <c r="H424" s="50"/>
      <c r="I424" s="50"/>
      <c r="J424" s="50"/>
      <c r="K424" s="54"/>
      <c r="L424" s="62"/>
      <c r="M424" s="69"/>
      <c r="N424" s="69"/>
      <c r="O424" s="69"/>
      <c r="P424" s="72"/>
      <c r="Q424" s="77"/>
      <c r="R424" s="77"/>
      <c r="S424" s="77"/>
      <c r="T424" s="77"/>
      <c r="U424" s="77"/>
      <c r="V424" s="61"/>
      <c r="W424" s="95"/>
      <c r="X424" s="98"/>
      <c r="Y424" s="99"/>
      <c r="Z424" s="79" t="str">
        <f>IFERROR(VLOOKUP(X424,'【参考】数式用'!$A$2:$B$46,2,FALSE),"")</f>
        <v/>
      </c>
      <c r="AA424" s="109"/>
      <c r="AB424" s="112"/>
      <c r="AC424" s="114">
        <f t="shared" ref="AC424:AC487" si="13">AA424-AB424</f>
        <v>0</v>
      </c>
      <c r="AD424" s="119" t="str">
        <f>IF(B424="","",IF(COUNTIF(X424,"*独自*"),"数式を削除して手入力",IFERROR(INDEX('【参考】数式用'!$O$3:$Q$452,MATCH(Q424&amp;V424,'【参考】数式用'!$N$3:$N$452,0),MATCH(VLOOKUP(X424,'【参考】数式用'!$R$2:$S$46,2,FALSE),'【参考】数式用'!$O$2:$Q$2,0)),10)))</f>
        <v/>
      </c>
      <c r="AE424" s="122"/>
      <c r="AF424" s="128"/>
      <c r="AG424" s="139"/>
    </row>
    <row r="425" spans="1:33" ht="49.95" customHeight="1">
      <c r="A425" s="25">
        <f t="shared" ref="A425:A488" si="14">A424+1</f>
        <v>386</v>
      </c>
      <c r="B425" s="45"/>
      <c r="C425" s="50"/>
      <c r="D425" s="50"/>
      <c r="E425" s="50"/>
      <c r="F425" s="50"/>
      <c r="G425" s="50"/>
      <c r="H425" s="50"/>
      <c r="I425" s="50"/>
      <c r="J425" s="50"/>
      <c r="K425" s="54"/>
      <c r="L425" s="62"/>
      <c r="M425" s="69"/>
      <c r="N425" s="69"/>
      <c r="O425" s="69"/>
      <c r="P425" s="72"/>
      <c r="Q425" s="77"/>
      <c r="R425" s="77"/>
      <c r="S425" s="77"/>
      <c r="T425" s="77"/>
      <c r="U425" s="77"/>
      <c r="V425" s="61"/>
      <c r="W425" s="95"/>
      <c r="X425" s="98"/>
      <c r="Y425" s="99"/>
      <c r="Z425" s="79" t="str">
        <f>IFERROR(VLOOKUP(X425,'【参考】数式用'!$A$2:$B$46,2,FALSE),"")</f>
        <v/>
      </c>
      <c r="AA425" s="109"/>
      <c r="AB425" s="112"/>
      <c r="AC425" s="114">
        <f t="shared" si="13"/>
        <v>0</v>
      </c>
      <c r="AD425" s="119" t="str">
        <f>IF(B425="","",IF(COUNTIF(X425,"*独自*"),"数式を削除して手入力",IFERROR(INDEX('【参考】数式用'!$O$3:$Q$452,MATCH(Q425&amp;V425,'【参考】数式用'!$N$3:$N$452,0),MATCH(VLOOKUP(X425,'【参考】数式用'!$R$2:$S$46,2,FALSE),'【参考】数式用'!$O$2:$Q$2,0)),10)))</f>
        <v/>
      </c>
      <c r="AE425" s="122"/>
      <c r="AF425" s="128"/>
      <c r="AG425" s="139"/>
    </row>
    <row r="426" spans="1:33" ht="49.95" customHeight="1">
      <c r="A426" s="25">
        <f t="shared" si="14"/>
        <v>387</v>
      </c>
      <c r="B426" s="45"/>
      <c r="C426" s="50"/>
      <c r="D426" s="50"/>
      <c r="E426" s="50"/>
      <c r="F426" s="50"/>
      <c r="G426" s="50"/>
      <c r="H426" s="50"/>
      <c r="I426" s="50"/>
      <c r="J426" s="50"/>
      <c r="K426" s="54"/>
      <c r="L426" s="62"/>
      <c r="M426" s="69"/>
      <c r="N426" s="69"/>
      <c r="O426" s="69"/>
      <c r="P426" s="72"/>
      <c r="Q426" s="77"/>
      <c r="R426" s="77"/>
      <c r="S426" s="77"/>
      <c r="T426" s="77"/>
      <c r="U426" s="77"/>
      <c r="V426" s="61"/>
      <c r="W426" s="95"/>
      <c r="X426" s="98"/>
      <c r="Y426" s="99"/>
      <c r="Z426" s="79" t="str">
        <f>IFERROR(VLOOKUP(X426,'【参考】数式用'!$A$2:$B$46,2,FALSE),"")</f>
        <v/>
      </c>
      <c r="AA426" s="109"/>
      <c r="AB426" s="112"/>
      <c r="AC426" s="114">
        <f t="shared" si="13"/>
        <v>0</v>
      </c>
      <c r="AD426" s="119" t="str">
        <f>IF(B426="","",IF(COUNTIF(X426,"*独自*"),"数式を削除して手入力",IFERROR(INDEX('【参考】数式用'!$O$3:$Q$452,MATCH(Q426&amp;V426,'【参考】数式用'!$N$3:$N$452,0),MATCH(VLOOKUP(X426,'【参考】数式用'!$R$2:$S$46,2,FALSE),'【参考】数式用'!$O$2:$Q$2,0)),10)))</f>
        <v/>
      </c>
      <c r="AE426" s="122"/>
      <c r="AF426" s="128"/>
      <c r="AG426" s="139"/>
    </row>
    <row r="427" spans="1:33" ht="49.95" customHeight="1">
      <c r="A427" s="25">
        <f t="shared" si="14"/>
        <v>388</v>
      </c>
      <c r="B427" s="45"/>
      <c r="C427" s="50"/>
      <c r="D427" s="50"/>
      <c r="E427" s="50"/>
      <c r="F427" s="50"/>
      <c r="G427" s="50"/>
      <c r="H427" s="50"/>
      <c r="I427" s="50"/>
      <c r="J427" s="50"/>
      <c r="K427" s="54"/>
      <c r="L427" s="62"/>
      <c r="M427" s="69"/>
      <c r="N427" s="69"/>
      <c r="O427" s="69"/>
      <c r="P427" s="72"/>
      <c r="Q427" s="77"/>
      <c r="R427" s="77"/>
      <c r="S427" s="77"/>
      <c r="T427" s="77"/>
      <c r="U427" s="77"/>
      <c r="V427" s="61"/>
      <c r="W427" s="95"/>
      <c r="X427" s="98"/>
      <c r="Y427" s="99"/>
      <c r="Z427" s="79" t="str">
        <f>IFERROR(VLOOKUP(X427,'【参考】数式用'!$A$2:$B$46,2,FALSE),"")</f>
        <v/>
      </c>
      <c r="AA427" s="109"/>
      <c r="AB427" s="112"/>
      <c r="AC427" s="114">
        <f t="shared" si="13"/>
        <v>0</v>
      </c>
      <c r="AD427" s="119" t="str">
        <f>IF(B427="","",IF(COUNTIF(X427,"*独自*"),"数式を削除して手入力",IFERROR(INDEX('【参考】数式用'!$O$3:$Q$452,MATCH(Q427&amp;V427,'【参考】数式用'!$N$3:$N$452,0),MATCH(VLOOKUP(X427,'【参考】数式用'!$R$2:$S$46,2,FALSE),'【参考】数式用'!$O$2:$Q$2,0)),10)))</f>
        <v/>
      </c>
      <c r="AE427" s="122"/>
      <c r="AF427" s="128"/>
      <c r="AG427" s="139"/>
    </row>
    <row r="428" spans="1:33" ht="49.95" customHeight="1">
      <c r="A428" s="25">
        <f t="shared" si="14"/>
        <v>389</v>
      </c>
      <c r="B428" s="45"/>
      <c r="C428" s="50"/>
      <c r="D428" s="50"/>
      <c r="E428" s="50"/>
      <c r="F428" s="50"/>
      <c r="G428" s="50"/>
      <c r="H428" s="50"/>
      <c r="I428" s="50"/>
      <c r="J428" s="50"/>
      <c r="K428" s="54"/>
      <c r="L428" s="62"/>
      <c r="M428" s="69"/>
      <c r="N428" s="69"/>
      <c r="O428" s="69"/>
      <c r="P428" s="72"/>
      <c r="Q428" s="77"/>
      <c r="R428" s="77"/>
      <c r="S428" s="77"/>
      <c r="T428" s="77"/>
      <c r="U428" s="77"/>
      <c r="V428" s="61"/>
      <c r="W428" s="95"/>
      <c r="X428" s="98"/>
      <c r="Y428" s="99"/>
      <c r="Z428" s="79" t="str">
        <f>IFERROR(VLOOKUP(X428,'【参考】数式用'!$A$2:$B$46,2,FALSE),"")</f>
        <v/>
      </c>
      <c r="AA428" s="109"/>
      <c r="AB428" s="112"/>
      <c r="AC428" s="114">
        <f t="shared" si="13"/>
        <v>0</v>
      </c>
      <c r="AD428" s="119" t="str">
        <f>IF(B428="","",IF(COUNTIF(X428,"*独自*"),"数式を削除して手入力",IFERROR(INDEX('【参考】数式用'!$O$3:$Q$452,MATCH(Q428&amp;V428,'【参考】数式用'!$N$3:$N$452,0),MATCH(VLOOKUP(X428,'【参考】数式用'!$R$2:$S$46,2,FALSE),'【参考】数式用'!$O$2:$Q$2,0)),10)))</f>
        <v/>
      </c>
      <c r="AE428" s="122"/>
      <c r="AF428" s="128"/>
      <c r="AG428" s="139"/>
    </row>
    <row r="429" spans="1:33" ht="49.95" customHeight="1">
      <c r="A429" s="25">
        <f t="shared" si="14"/>
        <v>390</v>
      </c>
      <c r="B429" s="45"/>
      <c r="C429" s="50"/>
      <c r="D429" s="50"/>
      <c r="E429" s="50"/>
      <c r="F429" s="50"/>
      <c r="G429" s="50"/>
      <c r="H429" s="50"/>
      <c r="I429" s="50"/>
      <c r="J429" s="50"/>
      <c r="K429" s="54"/>
      <c r="L429" s="62"/>
      <c r="M429" s="69"/>
      <c r="N429" s="69"/>
      <c r="O429" s="69"/>
      <c r="P429" s="72"/>
      <c r="Q429" s="77"/>
      <c r="R429" s="77"/>
      <c r="S429" s="77"/>
      <c r="T429" s="77"/>
      <c r="U429" s="77"/>
      <c r="V429" s="61"/>
      <c r="W429" s="95"/>
      <c r="X429" s="98"/>
      <c r="Y429" s="99"/>
      <c r="Z429" s="79" t="str">
        <f>IFERROR(VLOOKUP(X429,'【参考】数式用'!$A$2:$B$46,2,FALSE),"")</f>
        <v/>
      </c>
      <c r="AA429" s="109"/>
      <c r="AB429" s="112"/>
      <c r="AC429" s="114">
        <f t="shared" si="13"/>
        <v>0</v>
      </c>
      <c r="AD429" s="119" t="str">
        <f>IF(B429="","",IF(COUNTIF(X429,"*独自*"),"数式を削除して手入力",IFERROR(INDEX('【参考】数式用'!$O$3:$Q$452,MATCH(Q429&amp;V429,'【参考】数式用'!$N$3:$N$452,0),MATCH(VLOOKUP(X429,'【参考】数式用'!$R$2:$S$46,2,FALSE),'【参考】数式用'!$O$2:$Q$2,0)),10)))</f>
        <v/>
      </c>
      <c r="AE429" s="122"/>
      <c r="AF429" s="128"/>
      <c r="AG429" s="139"/>
    </row>
    <row r="430" spans="1:33" ht="49.95" customHeight="1">
      <c r="A430" s="25">
        <f t="shared" si="14"/>
        <v>391</v>
      </c>
      <c r="B430" s="45"/>
      <c r="C430" s="50"/>
      <c r="D430" s="50"/>
      <c r="E430" s="50"/>
      <c r="F430" s="50"/>
      <c r="G430" s="50"/>
      <c r="H430" s="50"/>
      <c r="I430" s="50"/>
      <c r="J430" s="50"/>
      <c r="K430" s="54"/>
      <c r="L430" s="62"/>
      <c r="M430" s="69"/>
      <c r="N430" s="69"/>
      <c r="O430" s="69"/>
      <c r="P430" s="72"/>
      <c r="Q430" s="77"/>
      <c r="R430" s="77"/>
      <c r="S430" s="77"/>
      <c r="T430" s="77"/>
      <c r="U430" s="77"/>
      <c r="V430" s="61"/>
      <c r="W430" s="95"/>
      <c r="X430" s="98"/>
      <c r="Y430" s="99"/>
      <c r="Z430" s="79" t="str">
        <f>IFERROR(VLOOKUP(X430,'【参考】数式用'!$A$2:$B$46,2,FALSE),"")</f>
        <v/>
      </c>
      <c r="AA430" s="109"/>
      <c r="AB430" s="112"/>
      <c r="AC430" s="114">
        <f t="shared" si="13"/>
        <v>0</v>
      </c>
      <c r="AD430" s="119" t="str">
        <f>IF(B430="","",IF(COUNTIF(X430,"*独自*"),"数式を削除して手入力",IFERROR(INDEX('【参考】数式用'!$O$3:$Q$452,MATCH(Q430&amp;V430,'【参考】数式用'!$N$3:$N$452,0),MATCH(VLOOKUP(X430,'【参考】数式用'!$R$2:$S$46,2,FALSE),'【参考】数式用'!$O$2:$Q$2,0)),10)))</f>
        <v/>
      </c>
      <c r="AE430" s="122"/>
      <c r="AF430" s="128"/>
      <c r="AG430" s="139"/>
    </row>
    <row r="431" spans="1:33" ht="49.95" customHeight="1">
      <c r="A431" s="25">
        <f t="shared" si="14"/>
        <v>392</v>
      </c>
      <c r="B431" s="45"/>
      <c r="C431" s="50"/>
      <c r="D431" s="50"/>
      <c r="E431" s="50"/>
      <c r="F431" s="50"/>
      <c r="G431" s="50"/>
      <c r="H431" s="50"/>
      <c r="I431" s="50"/>
      <c r="J431" s="50"/>
      <c r="K431" s="54"/>
      <c r="L431" s="62"/>
      <c r="M431" s="69"/>
      <c r="N431" s="69"/>
      <c r="O431" s="69"/>
      <c r="P431" s="72"/>
      <c r="Q431" s="77"/>
      <c r="R431" s="77"/>
      <c r="S431" s="77"/>
      <c r="T431" s="77"/>
      <c r="U431" s="77"/>
      <c r="V431" s="61"/>
      <c r="W431" s="95"/>
      <c r="X431" s="98"/>
      <c r="Y431" s="99"/>
      <c r="Z431" s="79" t="str">
        <f>IFERROR(VLOOKUP(X431,'【参考】数式用'!$A$2:$B$46,2,FALSE),"")</f>
        <v/>
      </c>
      <c r="AA431" s="109"/>
      <c r="AB431" s="112"/>
      <c r="AC431" s="114">
        <f t="shared" si="13"/>
        <v>0</v>
      </c>
      <c r="AD431" s="119" t="str">
        <f>IF(B431="","",IF(COUNTIF(X431,"*独自*"),"数式を削除して手入力",IFERROR(INDEX('【参考】数式用'!$O$3:$Q$452,MATCH(Q431&amp;V431,'【参考】数式用'!$N$3:$N$452,0),MATCH(VLOOKUP(X431,'【参考】数式用'!$R$2:$S$46,2,FALSE),'【参考】数式用'!$O$2:$Q$2,0)),10)))</f>
        <v/>
      </c>
      <c r="AE431" s="122"/>
      <c r="AF431" s="128"/>
      <c r="AG431" s="139"/>
    </row>
    <row r="432" spans="1:33" ht="49.95" customHeight="1">
      <c r="A432" s="25">
        <f t="shared" si="14"/>
        <v>393</v>
      </c>
      <c r="B432" s="45"/>
      <c r="C432" s="50"/>
      <c r="D432" s="50"/>
      <c r="E432" s="50"/>
      <c r="F432" s="50"/>
      <c r="G432" s="50"/>
      <c r="H432" s="50"/>
      <c r="I432" s="50"/>
      <c r="J432" s="50"/>
      <c r="K432" s="54"/>
      <c r="L432" s="62"/>
      <c r="M432" s="69"/>
      <c r="N432" s="69"/>
      <c r="O432" s="69"/>
      <c r="P432" s="72"/>
      <c r="Q432" s="77"/>
      <c r="R432" s="77"/>
      <c r="S432" s="77"/>
      <c r="T432" s="77"/>
      <c r="U432" s="77"/>
      <c r="V432" s="61"/>
      <c r="W432" s="95"/>
      <c r="X432" s="98"/>
      <c r="Y432" s="99"/>
      <c r="Z432" s="79" t="str">
        <f>IFERROR(VLOOKUP(X432,'【参考】数式用'!$A$2:$B$46,2,FALSE),"")</f>
        <v/>
      </c>
      <c r="AA432" s="109"/>
      <c r="AB432" s="112"/>
      <c r="AC432" s="114">
        <f t="shared" si="13"/>
        <v>0</v>
      </c>
      <c r="AD432" s="119" t="str">
        <f>IF(B432="","",IF(COUNTIF(X432,"*独自*"),"数式を削除して手入力",IFERROR(INDEX('【参考】数式用'!$O$3:$Q$452,MATCH(Q432&amp;V432,'【参考】数式用'!$N$3:$N$452,0),MATCH(VLOOKUP(X432,'【参考】数式用'!$R$2:$S$46,2,FALSE),'【参考】数式用'!$O$2:$Q$2,0)),10)))</f>
        <v/>
      </c>
      <c r="AE432" s="122"/>
      <c r="AF432" s="128"/>
      <c r="AG432" s="139"/>
    </row>
    <row r="433" spans="1:33" ht="49.95" customHeight="1">
      <c r="A433" s="25">
        <f t="shared" si="14"/>
        <v>394</v>
      </c>
      <c r="B433" s="45"/>
      <c r="C433" s="50"/>
      <c r="D433" s="50"/>
      <c r="E433" s="50"/>
      <c r="F433" s="50"/>
      <c r="G433" s="50"/>
      <c r="H433" s="50"/>
      <c r="I433" s="50"/>
      <c r="J433" s="50"/>
      <c r="K433" s="54"/>
      <c r="L433" s="62"/>
      <c r="M433" s="69"/>
      <c r="N433" s="69"/>
      <c r="O433" s="69"/>
      <c r="P433" s="72"/>
      <c r="Q433" s="77"/>
      <c r="R433" s="77"/>
      <c r="S433" s="77"/>
      <c r="T433" s="77"/>
      <c r="U433" s="77"/>
      <c r="V433" s="61"/>
      <c r="W433" s="95"/>
      <c r="X433" s="98"/>
      <c r="Y433" s="99"/>
      <c r="Z433" s="79" t="str">
        <f>IFERROR(VLOOKUP(X433,'【参考】数式用'!$A$2:$B$46,2,FALSE),"")</f>
        <v/>
      </c>
      <c r="AA433" s="109"/>
      <c r="AB433" s="112"/>
      <c r="AC433" s="114">
        <f t="shared" si="13"/>
        <v>0</v>
      </c>
      <c r="AD433" s="119" t="str">
        <f>IF(B433="","",IF(COUNTIF(X433,"*独自*"),"数式を削除して手入力",IFERROR(INDEX('【参考】数式用'!$O$3:$Q$452,MATCH(Q433&amp;V433,'【参考】数式用'!$N$3:$N$452,0),MATCH(VLOOKUP(X433,'【参考】数式用'!$R$2:$S$46,2,FALSE),'【参考】数式用'!$O$2:$Q$2,0)),10)))</f>
        <v/>
      </c>
      <c r="AE433" s="122"/>
      <c r="AF433" s="128"/>
      <c r="AG433" s="139"/>
    </row>
    <row r="434" spans="1:33" ht="49.95" customHeight="1">
      <c r="A434" s="25">
        <f t="shared" si="14"/>
        <v>395</v>
      </c>
      <c r="B434" s="45"/>
      <c r="C434" s="50"/>
      <c r="D434" s="50"/>
      <c r="E434" s="50"/>
      <c r="F434" s="50"/>
      <c r="G434" s="50"/>
      <c r="H434" s="50"/>
      <c r="I434" s="50"/>
      <c r="J434" s="50"/>
      <c r="K434" s="54"/>
      <c r="L434" s="62"/>
      <c r="M434" s="69"/>
      <c r="N434" s="69"/>
      <c r="O434" s="69"/>
      <c r="P434" s="72"/>
      <c r="Q434" s="77"/>
      <c r="R434" s="77"/>
      <c r="S434" s="77"/>
      <c r="T434" s="77"/>
      <c r="U434" s="77"/>
      <c r="V434" s="61"/>
      <c r="W434" s="95"/>
      <c r="X434" s="98"/>
      <c r="Y434" s="99"/>
      <c r="Z434" s="79" t="str">
        <f>IFERROR(VLOOKUP(X434,'【参考】数式用'!$A$2:$B$46,2,FALSE),"")</f>
        <v/>
      </c>
      <c r="AA434" s="109"/>
      <c r="AB434" s="112"/>
      <c r="AC434" s="114">
        <f t="shared" si="13"/>
        <v>0</v>
      </c>
      <c r="AD434" s="119" t="str">
        <f>IF(B434="","",IF(COUNTIF(X434,"*独自*"),"数式を削除して手入力",IFERROR(INDEX('【参考】数式用'!$O$3:$Q$452,MATCH(Q434&amp;V434,'【参考】数式用'!$N$3:$N$452,0),MATCH(VLOOKUP(X434,'【参考】数式用'!$R$2:$S$46,2,FALSE),'【参考】数式用'!$O$2:$Q$2,0)),10)))</f>
        <v/>
      </c>
      <c r="AE434" s="122"/>
      <c r="AF434" s="128"/>
      <c r="AG434" s="139"/>
    </row>
    <row r="435" spans="1:33" ht="49.95" customHeight="1">
      <c r="A435" s="25">
        <f t="shared" si="14"/>
        <v>396</v>
      </c>
      <c r="B435" s="45"/>
      <c r="C435" s="50"/>
      <c r="D435" s="50"/>
      <c r="E435" s="50"/>
      <c r="F435" s="50"/>
      <c r="G435" s="50"/>
      <c r="H435" s="50"/>
      <c r="I435" s="50"/>
      <c r="J435" s="50"/>
      <c r="K435" s="54"/>
      <c r="L435" s="62"/>
      <c r="M435" s="69"/>
      <c r="N435" s="69"/>
      <c r="O435" s="69"/>
      <c r="P435" s="72"/>
      <c r="Q435" s="77"/>
      <c r="R435" s="77"/>
      <c r="S435" s="77"/>
      <c r="T435" s="77"/>
      <c r="U435" s="77"/>
      <c r="V435" s="61"/>
      <c r="W435" s="95"/>
      <c r="X435" s="98"/>
      <c r="Y435" s="99"/>
      <c r="Z435" s="79" t="str">
        <f>IFERROR(VLOOKUP(X435,'【参考】数式用'!$A$2:$B$46,2,FALSE),"")</f>
        <v/>
      </c>
      <c r="AA435" s="109"/>
      <c r="AB435" s="112"/>
      <c r="AC435" s="114">
        <f t="shared" si="13"/>
        <v>0</v>
      </c>
      <c r="AD435" s="119" t="str">
        <f>IF(B435="","",IF(COUNTIF(X435,"*独自*"),"数式を削除して手入力",IFERROR(INDEX('【参考】数式用'!$O$3:$Q$452,MATCH(Q435&amp;V435,'【参考】数式用'!$N$3:$N$452,0),MATCH(VLOOKUP(X435,'【参考】数式用'!$R$2:$S$46,2,FALSE),'【参考】数式用'!$O$2:$Q$2,0)),10)))</f>
        <v/>
      </c>
      <c r="AE435" s="122"/>
      <c r="AF435" s="128"/>
      <c r="AG435" s="139"/>
    </row>
    <row r="436" spans="1:33" ht="49.95" customHeight="1">
      <c r="A436" s="25">
        <f t="shared" si="14"/>
        <v>397</v>
      </c>
      <c r="B436" s="45"/>
      <c r="C436" s="50"/>
      <c r="D436" s="50"/>
      <c r="E436" s="50"/>
      <c r="F436" s="50"/>
      <c r="G436" s="50"/>
      <c r="H436" s="50"/>
      <c r="I436" s="50"/>
      <c r="J436" s="50"/>
      <c r="K436" s="54"/>
      <c r="L436" s="62"/>
      <c r="M436" s="69"/>
      <c r="N436" s="69"/>
      <c r="O436" s="69"/>
      <c r="P436" s="72"/>
      <c r="Q436" s="77"/>
      <c r="R436" s="77"/>
      <c r="S436" s="77"/>
      <c r="T436" s="77"/>
      <c r="U436" s="77"/>
      <c r="V436" s="61"/>
      <c r="W436" s="95"/>
      <c r="X436" s="98"/>
      <c r="Y436" s="99"/>
      <c r="Z436" s="79" t="str">
        <f>IFERROR(VLOOKUP(X436,'【参考】数式用'!$A$2:$B$46,2,FALSE),"")</f>
        <v/>
      </c>
      <c r="AA436" s="109"/>
      <c r="AB436" s="112"/>
      <c r="AC436" s="114">
        <f t="shared" si="13"/>
        <v>0</v>
      </c>
      <c r="AD436" s="119" t="str">
        <f>IF(B436="","",IF(COUNTIF(X436,"*独自*"),"数式を削除して手入力",IFERROR(INDEX('【参考】数式用'!$O$3:$Q$452,MATCH(Q436&amp;V436,'【参考】数式用'!$N$3:$N$452,0),MATCH(VLOOKUP(X436,'【参考】数式用'!$R$2:$S$46,2,FALSE),'【参考】数式用'!$O$2:$Q$2,0)),10)))</f>
        <v/>
      </c>
      <c r="AE436" s="122"/>
      <c r="AF436" s="128"/>
      <c r="AG436" s="139"/>
    </row>
    <row r="437" spans="1:33" ht="49.95" customHeight="1">
      <c r="A437" s="25">
        <f t="shared" si="14"/>
        <v>398</v>
      </c>
      <c r="B437" s="45"/>
      <c r="C437" s="50"/>
      <c r="D437" s="50"/>
      <c r="E437" s="50"/>
      <c r="F437" s="50"/>
      <c r="G437" s="50"/>
      <c r="H437" s="50"/>
      <c r="I437" s="50"/>
      <c r="J437" s="50"/>
      <c r="K437" s="54"/>
      <c r="L437" s="62"/>
      <c r="M437" s="69"/>
      <c r="N437" s="69"/>
      <c r="O437" s="69"/>
      <c r="P437" s="72"/>
      <c r="Q437" s="77"/>
      <c r="R437" s="77"/>
      <c r="S437" s="77"/>
      <c r="T437" s="77"/>
      <c r="U437" s="77"/>
      <c r="V437" s="61"/>
      <c r="W437" s="95"/>
      <c r="X437" s="98"/>
      <c r="Y437" s="99"/>
      <c r="Z437" s="79" t="str">
        <f>IFERROR(VLOOKUP(X437,'【参考】数式用'!$A$2:$B$46,2,FALSE),"")</f>
        <v/>
      </c>
      <c r="AA437" s="109"/>
      <c r="AB437" s="112"/>
      <c r="AC437" s="114">
        <f t="shared" si="13"/>
        <v>0</v>
      </c>
      <c r="AD437" s="119" t="str">
        <f>IF(B437="","",IF(COUNTIF(X437,"*独自*"),"数式を削除して手入力",IFERROR(INDEX('【参考】数式用'!$O$3:$Q$452,MATCH(Q437&amp;V437,'【参考】数式用'!$N$3:$N$452,0),MATCH(VLOOKUP(X437,'【参考】数式用'!$R$2:$S$46,2,FALSE),'【参考】数式用'!$O$2:$Q$2,0)),10)))</f>
        <v/>
      </c>
      <c r="AE437" s="122"/>
      <c r="AF437" s="128"/>
      <c r="AG437" s="139"/>
    </row>
    <row r="438" spans="1:33" ht="49.95" customHeight="1">
      <c r="A438" s="25">
        <f t="shared" si="14"/>
        <v>399</v>
      </c>
      <c r="B438" s="45"/>
      <c r="C438" s="50"/>
      <c r="D438" s="50"/>
      <c r="E438" s="50"/>
      <c r="F438" s="50"/>
      <c r="G438" s="50"/>
      <c r="H438" s="50"/>
      <c r="I438" s="50"/>
      <c r="J438" s="50"/>
      <c r="K438" s="54"/>
      <c r="L438" s="62"/>
      <c r="M438" s="69"/>
      <c r="N438" s="69"/>
      <c r="O438" s="69"/>
      <c r="P438" s="72"/>
      <c r="Q438" s="77"/>
      <c r="R438" s="77"/>
      <c r="S438" s="77"/>
      <c r="T438" s="77"/>
      <c r="U438" s="77"/>
      <c r="V438" s="61"/>
      <c r="W438" s="95"/>
      <c r="X438" s="98"/>
      <c r="Y438" s="99"/>
      <c r="Z438" s="79" t="str">
        <f>IFERROR(VLOOKUP(X438,'【参考】数式用'!$A$2:$B$46,2,FALSE),"")</f>
        <v/>
      </c>
      <c r="AA438" s="109"/>
      <c r="AB438" s="112"/>
      <c r="AC438" s="114">
        <f t="shared" si="13"/>
        <v>0</v>
      </c>
      <c r="AD438" s="119" t="str">
        <f>IF(B438="","",IF(COUNTIF(X438,"*独自*"),"数式を削除して手入力",IFERROR(INDEX('【参考】数式用'!$O$3:$Q$452,MATCH(Q438&amp;V438,'【参考】数式用'!$N$3:$N$452,0),MATCH(VLOOKUP(X438,'【参考】数式用'!$R$2:$S$46,2,FALSE),'【参考】数式用'!$O$2:$Q$2,0)),10)))</f>
        <v/>
      </c>
      <c r="AE438" s="122"/>
      <c r="AF438" s="128"/>
      <c r="AG438" s="139"/>
    </row>
    <row r="439" spans="1:33" ht="49.95" customHeight="1">
      <c r="A439" s="25">
        <f t="shared" si="14"/>
        <v>400</v>
      </c>
      <c r="B439" s="45"/>
      <c r="C439" s="50"/>
      <c r="D439" s="50"/>
      <c r="E439" s="50"/>
      <c r="F439" s="50"/>
      <c r="G439" s="50"/>
      <c r="H439" s="50"/>
      <c r="I439" s="50"/>
      <c r="J439" s="50"/>
      <c r="K439" s="54"/>
      <c r="L439" s="62"/>
      <c r="M439" s="69"/>
      <c r="N439" s="69"/>
      <c r="O439" s="69"/>
      <c r="P439" s="72"/>
      <c r="Q439" s="77"/>
      <c r="R439" s="77"/>
      <c r="S439" s="77"/>
      <c r="T439" s="77"/>
      <c r="U439" s="77"/>
      <c r="V439" s="61"/>
      <c r="W439" s="95"/>
      <c r="X439" s="98"/>
      <c r="Y439" s="99"/>
      <c r="Z439" s="79" t="str">
        <f>IFERROR(VLOOKUP(X439,'【参考】数式用'!$A$2:$B$46,2,FALSE),"")</f>
        <v/>
      </c>
      <c r="AA439" s="109"/>
      <c r="AB439" s="112"/>
      <c r="AC439" s="114">
        <f t="shared" si="13"/>
        <v>0</v>
      </c>
      <c r="AD439" s="119" t="str">
        <f>IF(B439="","",IF(COUNTIF(X439,"*独自*"),"数式を削除して手入力",IFERROR(INDEX('【参考】数式用'!$O$3:$Q$452,MATCH(Q439&amp;V439,'【参考】数式用'!$N$3:$N$452,0),MATCH(VLOOKUP(X439,'【参考】数式用'!$R$2:$S$46,2,FALSE),'【参考】数式用'!$O$2:$Q$2,0)),10)))</f>
        <v/>
      </c>
      <c r="AE439" s="122"/>
      <c r="AF439" s="128"/>
      <c r="AG439" s="139"/>
    </row>
    <row r="440" spans="1:33" ht="49.95" customHeight="1">
      <c r="A440" s="25">
        <f t="shared" si="14"/>
        <v>401</v>
      </c>
      <c r="B440" s="45"/>
      <c r="C440" s="50"/>
      <c r="D440" s="50"/>
      <c r="E440" s="50"/>
      <c r="F440" s="50"/>
      <c r="G440" s="50"/>
      <c r="H440" s="50"/>
      <c r="I440" s="50"/>
      <c r="J440" s="50"/>
      <c r="K440" s="54"/>
      <c r="L440" s="62"/>
      <c r="M440" s="69"/>
      <c r="N440" s="69"/>
      <c r="O440" s="69"/>
      <c r="P440" s="72"/>
      <c r="Q440" s="77"/>
      <c r="R440" s="77"/>
      <c r="S440" s="77"/>
      <c r="T440" s="77"/>
      <c r="U440" s="77"/>
      <c r="V440" s="61"/>
      <c r="W440" s="95"/>
      <c r="X440" s="98"/>
      <c r="Y440" s="99"/>
      <c r="Z440" s="79" t="str">
        <f>IFERROR(VLOOKUP(X440,'【参考】数式用'!$A$2:$B$46,2,FALSE),"")</f>
        <v/>
      </c>
      <c r="AA440" s="109"/>
      <c r="AB440" s="112"/>
      <c r="AC440" s="114">
        <f t="shared" si="13"/>
        <v>0</v>
      </c>
      <c r="AD440" s="119" t="str">
        <f>IF(B440="","",IF(COUNTIF(X440,"*独自*"),"数式を削除して手入力",IFERROR(INDEX('【参考】数式用'!$O$3:$Q$452,MATCH(Q440&amp;V440,'【参考】数式用'!$N$3:$N$452,0),MATCH(VLOOKUP(X440,'【参考】数式用'!$R$2:$S$46,2,FALSE),'【参考】数式用'!$O$2:$Q$2,0)),10)))</f>
        <v/>
      </c>
      <c r="AE440" s="122"/>
      <c r="AF440" s="128"/>
      <c r="AG440" s="139"/>
    </row>
    <row r="441" spans="1:33" ht="49.95" customHeight="1">
      <c r="A441" s="25">
        <f t="shared" si="14"/>
        <v>402</v>
      </c>
      <c r="B441" s="45"/>
      <c r="C441" s="50"/>
      <c r="D441" s="50"/>
      <c r="E441" s="50"/>
      <c r="F441" s="50"/>
      <c r="G441" s="50"/>
      <c r="H441" s="50"/>
      <c r="I441" s="50"/>
      <c r="J441" s="50"/>
      <c r="K441" s="54"/>
      <c r="L441" s="62"/>
      <c r="M441" s="69"/>
      <c r="N441" s="69"/>
      <c r="O441" s="69"/>
      <c r="P441" s="72"/>
      <c r="Q441" s="77"/>
      <c r="R441" s="77"/>
      <c r="S441" s="77"/>
      <c r="T441" s="77"/>
      <c r="U441" s="77"/>
      <c r="V441" s="61"/>
      <c r="W441" s="95"/>
      <c r="X441" s="98"/>
      <c r="Y441" s="99"/>
      <c r="Z441" s="79" t="str">
        <f>IFERROR(VLOOKUP(X441,'【参考】数式用'!$A$2:$B$46,2,FALSE),"")</f>
        <v/>
      </c>
      <c r="AA441" s="109"/>
      <c r="AB441" s="112"/>
      <c r="AC441" s="114">
        <f t="shared" si="13"/>
        <v>0</v>
      </c>
      <c r="AD441" s="119" t="str">
        <f>IF(B441="","",IF(COUNTIF(X441,"*独自*"),"数式を削除して手入力",IFERROR(INDEX('【参考】数式用'!$O$3:$Q$452,MATCH(Q441&amp;V441,'【参考】数式用'!$N$3:$N$452,0),MATCH(VLOOKUP(X441,'【参考】数式用'!$R$2:$S$46,2,FALSE),'【参考】数式用'!$O$2:$Q$2,0)),10)))</f>
        <v/>
      </c>
      <c r="AE441" s="122"/>
      <c r="AF441" s="128"/>
      <c r="AG441" s="139"/>
    </row>
    <row r="442" spans="1:33" ht="49.95" customHeight="1">
      <c r="A442" s="25">
        <f t="shared" si="14"/>
        <v>403</v>
      </c>
      <c r="B442" s="45"/>
      <c r="C442" s="50"/>
      <c r="D442" s="50"/>
      <c r="E442" s="50"/>
      <c r="F442" s="50"/>
      <c r="G442" s="50"/>
      <c r="H442" s="50"/>
      <c r="I442" s="50"/>
      <c r="J442" s="50"/>
      <c r="K442" s="54"/>
      <c r="L442" s="62"/>
      <c r="M442" s="69"/>
      <c r="N442" s="69"/>
      <c r="O442" s="69"/>
      <c r="P442" s="72"/>
      <c r="Q442" s="77"/>
      <c r="R442" s="77"/>
      <c r="S442" s="77"/>
      <c r="T442" s="77"/>
      <c r="U442" s="77"/>
      <c r="V442" s="61"/>
      <c r="W442" s="95"/>
      <c r="X442" s="98"/>
      <c r="Y442" s="99"/>
      <c r="Z442" s="79" t="str">
        <f>IFERROR(VLOOKUP(X442,'【参考】数式用'!$A$2:$B$46,2,FALSE),"")</f>
        <v/>
      </c>
      <c r="AA442" s="109"/>
      <c r="AB442" s="112"/>
      <c r="AC442" s="114">
        <f t="shared" si="13"/>
        <v>0</v>
      </c>
      <c r="AD442" s="119" t="str">
        <f>IF(B442="","",IF(COUNTIF(X442,"*独自*"),"数式を削除して手入力",IFERROR(INDEX('【参考】数式用'!$O$3:$Q$452,MATCH(Q442&amp;V442,'【参考】数式用'!$N$3:$N$452,0),MATCH(VLOOKUP(X442,'【参考】数式用'!$R$2:$S$46,2,FALSE),'【参考】数式用'!$O$2:$Q$2,0)),10)))</f>
        <v/>
      </c>
      <c r="AE442" s="122"/>
      <c r="AF442" s="128"/>
      <c r="AG442" s="139"/>
    </row>
    <row r="443" spans="1:33" ht="49.95" customHeight="1">
      <c r="A443" s="25">
        <f t="shared" si="14"/>
        <v>404</v>
      </c>
      <c r="B443" s="45"/>
      <c r="C443" s="50"/>
      <c r="D443" s="50"/>
      <c r="E443" s="50"/>
      <c r="F443" s="50"/>
      <c r="G443" s="50"/>
      <c r="H443" s="50"/>
      <c r="I443" s="50"/>
      <c r="J443" s="50"/>
      <c r="K443" s="54"/>
      <c r="L443" s="62"/>
      <c r="M443" s="69"/>
      <c r="N443" s="69"/>
      <c r="O443" s="69"/>
      <c r="P443" s="72"/>
      <c r="Q443" s="77"/>
      <c r="R443" s="77"/>
      <c r="S443" s="77"/>
      <c r="T443" s="77"/>
      <c r="U443" s="77"/>
      <c r="V443" s="61"/>
      <c r="W443" s="95"/>
      <c r="X443" s="98"/>
      <c r="Y443" s="99"/>
      <c r="Z443" s="79" t="str">
        <f>IFERROR(VLOOKUP(X443,'【参考】数式用'!$A$2:$B$46,2,FALSE),"")</f>
        <v/>
      </c>
      <c r="AA443" s="109"/>
      <c r="AB443" s="112"/>
      <c r="AC443" s="114">
        <f t="shared" si="13"/>
        <v>0</v>
      </c>
      <c r="AD443" s="119" t="str">
        <f>IF(B443="","",IF(COUNTIF(X443,"*独自*"),"数式を削除して手入力",IFERROR(INDEX('【参考】数式用'!$O$3:$Q$452,MATCH(Q443&amp;V443,'【参考】数式用'!$N$3:$N$452,0),MATCH(VLOOKUP(X443,'【参考】数式用'!$R$2:$S$46,2,FALSE),'【参考】数式用'!$O$2:$Q$2,0)),10)))</f>
        <v/>
      </c>
      <c r="AE443" s="122"/>
      <c r="AF443" s="128"/>
      <c r="AG443" s="139"/>
    </row>
    <row r="444" spans="1:33" ht="49.95" customHeight="1">
      <c r="A444" s="25">
        <f t="shared" si="14"/>
        <v>405</v>
      </c>
      <c r="B444" s="45"/>
      <c r="C444" s="50"/>
      <c r="D444" s="50"/>
      <c r="E444" s="50"/>
      <c r="F444" s="50"/>
      <c r="G444" s="50"/>
      <c r="H444" s="50"/>
      <c r="I444" s="50"/>
      <c r="J444" s="50"/>
      <c r="K444" s="54"/>
      <c r="L444" s="62"/>
      <c r="M444" s="69"/>
      <c r="N444" s="69"/>
      <c r="O444" s="69"/>
      <c r="P444" s="72"/>
      <c r="Q444" s="77"/>
      <c r="R444" s="77"/>
      <c r="S444" s="77"/>
      <c r="T444" s="77"/>
      <c r="U444" s="77"/>
      <c r="V444" s="61"/>
      <c r="W444" s="95"/>
      <c r="X444" s="98"/>
      <c r="Y444" s="99"/>
      <c r="Z444" s="79" t="str">
        <f>IFERROR(VLOOKUP(X444,'【参考】数式用'!$A$2:$B$46,2,FALSE),"")</f>
        <v/>
      </c>
      <c r="AA444" s="109"/>
      <c r="AB444" s="112"/>
      <c r="AC444" s="114">
        <f t="shared" si="13"/>
        <v>0</v>
      </c>
      <c r="AD444" s="119" t="str">
        <f>IF(B444="","",IF(COUNTIF(X444,"*独自*"),"数式を削除して手入力",IFERROR(INDEX('【参考】数式用'!$O$3:$Q$452,MATCH(Q444&amp;V444,'【参考】数式用'!$N$3:$N$452,0),MATCH(VLOOKUP(X444,'【参考】数式用'!$R$2:$S$46,2,FALSE),'【参考】数式用'!$O$2:$Q$2,0)),10)))</f>
        <v/>
      </c>
      <c r="AE444" s="122"/>
      <c r="AF444" s="128"/>
      <c r="AG444" s="139"/>
    </row>
    <row r="445" spans="1:33" ht="49.95" customHeight="1">
      <c r="A445" s="25">
        <f t="shared" si="14"/>
        <v>406</v>
      </c>
      <c r="B445" s="45"/>
      <c r="C445" s="50"/>
      <c r="D445" s="50"/>
      <c r="E445" s="50"/>
      <c r="F445" s="50"/>
      <c r="G445" s="50"/>
      <c r="H445" s="50"/>
      <c r="I445" s="50"/>
      <c r="J445" s="50"/>
      <c r="K445" s="54"/>
      <c r="L445" s="62"/>
      <c r="M445" s="69"/>
      <c r="N445" s="69"/>
      <c r="O445" s="69"/>
      <c r="P445" s="72"/>
      <c r="Q445" s="77"/>
      <c r="R445" s="77"/>
      <c r="S445" s="77"/>
      <c r="T445" s="77"/>
      <c r="U445" s="77"/>
      <c r="V445" s="61"/>
      <c r="W445" s="95"/>
      <c r="X445" s="98"/>
      <c r="Y445" s="99"/>
      <c r="Z445" s="79" t="str">
        <f>IFERROR(VLOOKUP(X445,'【参考】数式用'!$A$2:$B$46,2,FALSE),"")</f>
        <v/>
      </c>
      <c r="AA445" s="109"/>
      <c r="AB445" s="112"/>
      <c r="AC445" s="114">
        <f t="shared" si="13"/>
        <v>0</v>
      </c>
      <c r="AD445" s="119" t="str">
        <f>IF(B445="","",IF(COUNTIF(X445,"*独自*"),"数式を削除して手入力",IFERROR(INDEX('【参考】数式用'!$O$3:$Q$452,MATCH(Q445&amp;V445,'【参考】数式用'!$N$3:$N$452,0),MATCH(VLOOKUP(X445,'【参考】数式用'!$R$2:$S$46,2,FALSE),'【参考】数式用'!$O$2:$Q$2,0)),10)))</f>
        <v/>
      </c>
      <c r="AE445" s="122"/>
      <c r="AF445" s="128"/>
      <c r="AG445" s="139"/>
    </row>
    <row r="446" spans="1:33" ht="49.95" customHeight="1">
      <c r="A446" s="25">
        <f t="shared" si="14"/>
        <v>407</v>
      </c>
      <c r="B446" s="45"/>
      <c r="C446" s="50"/>
      <c r="D446" s="50"/>
      <c r="E446" s="50"/>
      <c r="F446" s="50"/>
      <c r="G446" s="50"/>
      <c r="H446" s="50"/>
      <c r="I446" s="50"/>
      <c r="J446" s="50"/>
      <c r="K446" s="54"/>
      <c r="L446" s="62"/>
      <c r="M446" s="69"/>
      <c r="N446" s="69"/>
      <c r="O446" s="69"/>
      <c r="P446" s="72"/>
      <c r="Q446" s="77"/>
      <c r="R446" s="77"/>
      <c r="S446" s="77"/>
      <c r="T446" s="77"/>
      <c r="U446" s="77"/>
      <c r="V446" s="61"/>
      <c r="W446" s="95"/>
      <c r="X446" s="98"/>
      <c r="Y446" s="99"/>
      <c r="Z446" s="79" t="str">
        <f>IFERROR(VLOOKUP(X446,'【参考】数式用'!$A$2:$B$46,2,FALSE),"")</f>
        <v/>
      </c>
      <c r="AA446" s="109"/>
      <c r="AB446" s="112"/>
      <c r="AC446" s="114">
        <f t="shared" si="13"/>
        <v>0</v>
      </c>
      <c r="AD446" s="119" t="str">
        <f>IF(B446="","",IF(COUNTIF(X446,"*独自*"),"数式を削除して手入力",IFERROR(INDEX('【参考】数式用'!$O$3:$Q$452,MATCH(Q446&amp;V446,'【参考】数式用'!$N$3:$N$452,0),MATCH(VLOOKUP(X446,'【参考】数式用'!$R$2:$S$46,2,FALSE),'【参考】数式用'!$O$2:$Q$2,0)),10)))</f>
        <v/>
      </c>
      <c r="AE446" s="122"/>
      <c r="AF446" s="128"/>
      <c r="AG446" s="139"/>
    </row>
    <row r="447" spans="1:33" ht="49.95" customHeight="1">
      <c r="A447" s="25">
        <f t="shared" si="14"/>
        <v>408</v>
      </c>
      <c r="B447" s="45"/>
      <c r="C447" s="50"/>
      <c r="D447" s="50"/>
      <c r="E447" s="50"/>
      <c r="F447" s="50"/>
      <c r="G447" s="50"/>
      <c r="H447" s="50"/>
      <c r="I447" s="50"/>
      <c r="J447" s="50"/>
      <c r="K447" s="54"/>
      <c r="L447" s="62"/>
      <c r="M447" s="69"/>
      <c r="N447" s="69"/>
      <c r="O447" s="69"/>
      <c r="P447" s="72"/>
      <c r="Q447" s="77"/>
      <c r="R447" s="77"/>
      <c r="S447" s="77"/>
      <c r="T447" s="77"/>
      <c r="U447" s="77"/>
      <c r="V447" s="61"/>
      <c r="W447" s="95"/>
      <c r="X447" s="98"/>
      <c r="Y447" s="99"/>
      <c r="Z447" s="79" t="str">
        <f>IFERROR(VLOOKUP(X447,'【参考】数式用'!$A$2:$B$46,2,FALSE),"")</f>
        <v/>
      </c>
      <c r="AA447" s="109"/>
      <c r="AB447" s="112"/>
      <c r="AC447" s="114">
        <f t="shared" si="13"/>
        <v>0</v>
      </c>
      <c r="AD447" s="119" t="str">
        <f>IF(B447="","",IF(COUNTIF(X447,"*独自*"),"数式を削除して手入力",IFERROR(INDEX('【参考】数式用'!$O$3:$Q$452,MATCH(Q447&amp;V447,'【参考】数式用'!$N$3:$N$452,0),MATCH(VLOOKUP(X447,'【参考】数式用'!$R$2:$S$46,2,FALSE),'【参考】数式用'!$O$2:$Q$2,0)),10)))</f>
        <v/>
      </c>
      <c r="AE447" s="122"/>
      <c r="AF447" s="128"/>
      <c r="AG447" s="139"/>
    </row>
    <row r="448" spans="1:33" ht="49.95" customHeight="1">
      <c r="A448" s="25">
        <f t="shared" si="14"/>
        <v>409</v>
      </c>
      <c r="B448" s="45"/>
      <c r="C448" s="50"/>
      <c r="D448" s="50"/>
      <c r="E448" s="50"/>
      <c r="F448" s="50"/>
      <c r="G448" s="50"/>
      <c r="H448" s="50"/>
      <c r="I448" s="50"/>
      <c r="J448" s="50"/>
      <c r="K448" s="54"/>
      <c r="L448" s="62"/>
      <c r="M448" s="69"/>
      <c r="N448" s="69"/>
      <c r="O448" s="69"/>
      <c r="P448" s="72"/>
      <c r="Q448" s="77"/>
      <c r="R448" s="77"/>
      <c r="S448" s="77"/>
      <c r="T448" s="77"/>
      <c r="U448" s="77"/>
      <c r="V448" s="61"/>
      <c r="W448" s="95"/>
      <c r="X448" s="98"/>
      <c r="Y448" s="99"/>
      <c r="Z448" s="79" t="str">
        <f>IFERROR(VLOOKUP(X448,'【参考】数式用'!$A$2:$B$46,2,FALSE),"")</f>
        <v/>
      </c>
      <c r="AA448" s="109"/>
      <c r="AB448" s="112"/>
      <c r="AC448" s="114">
        <f t="shared" si="13"/>
        <v>0</v>
      </c>
      <c r="AD448" s="119" t="str">
        <f>IF(B448="","",IF(COUNTIF(X448,"*独自*"),"数式を削除して手入力",IFERROR(INDEX('【参考】数式用'!$O$3:$Q$452,MATCH(Q448&amp;V448,'【参考】数式用'!$N$3:$N$452,0),MATCH(VLOOKUP(X448,'【参考】数式用'!$R$2:$S$46,2,FALSE),'【参考】数式用'!$O$2:$Q$2,0)),10)))</f>
        <v/>
      </c>
      <c r="AE448" s="122"/>
      <c r="AF448" s="128"/>
      <c r="AG448" s="139"/>
    </row>
    <row r="449" spans="1:33" ht="49.95" customHeight="1">
      <c r="A449" s="25">
        <f t="shared" si="14"/>
        <v>410</v>
      </c>
      <c r="B449" s="45"/>
      <c r="C449" s="50"/>
      <c r="D449" s="50"/>
      <c r="E449" s="50"/>
      <c r="F449" s="50"/>
      <c r="G449" s="50"/>
      <c r="H449" s="50"/>
      <c r="I449" s="50"/>
      <c r="J449" s="50"/>
      <c r="K449" s="54"/>
      <c r="L449" s="62"/>
      <c r="M449" s="69"/>
      <c r="N449" s="69"/>
      <c r="O449" s="69"/>
      <c r="P449" s="72"/>
      <c r="Q449" s="77"/>
      <c r="R449" s="77"/>
      <c r="S449" s="77"/>
      <c r="T449" s="77"/>
      <c r="U449" s="77"/>
      <c r="V449" s="61"/>
      <c r="W449" s="95"/>
      <c r="X449" s="98"/>
      <c r="Y449" s="99"/>
      <c r="Z449" s="79" t="str">
        <f>IFERROR(VLOOKUP(X449,'【参考】数式用'!$A$2:$B$46,2,FALSE),"")</f>
        <v/>
      </c>
      <c r="AA449" s="109"/>
      <c r="AB449" s="112"/>
      <c r="AC449" s="114">
        <f t="shared" si="13"/>
        <v>0</v>
      </c>
      <c r="AD449" s="119" t="str">
        <f>IF(B449="","",IF(COUNTIF(X449,"*独自*"),"数式を削除して手入力",IFERROR(INDEX('【参考】数式用'!$O$3:$Q$452,MATCH(Q449&amp;V449,'【参考】数式用'!$N$3:$N$452,0),MATCH(VLOOKUP(X449,'【参考】数式用'!$R$2:$S$46,2,FALSE),'【参考】数式用'!$O$2:$Q$2,0)),10)))</f>
        <v/>
      </c>
      <c r="AE449" s="122"/>
      <c r="AF449" s="128"/>
      <c r="AG449" s="139"/>
    </row>
    <row r="450" spans="1:33" ht="49.95" customHeight="1">
      <c r="A450" s="25">
        <f t="shared" si="14"/>
        <v>411</v>
      </c>
      <c r="B450" s="45"/>
      <c r="C450" s="50"/>
      <c r="D450" s="50"/>
      <c r="E450" s="50"/>
      <c r="F450" s="50"/>
      <c r="G450" s="50"/>
      <c r="H450" s="50"/>
      <c r="I450" s="50"/>
      <c r="J450" s="50"/>
      <c r="K450" s="54"/>
      <c r="L450" s="62"/>
      <c r="M450" s="69"/>
      <c r="N450" s="69"/>
      <c r="O450" s="69"/>
      <c r="P450" s="72"/>
      <c r="Q450" s="77"/>
      <c r="R450" s="77"/>
      <c r="S450" s="77"/>
      <c r="T450" s="77"/>
      <c r="U450" s="77"/>
      <c r="V450" s="61"/>
      <c r="W450" s="95"/>
      <c r="X450" s="98"/>
      <c r="Y450" s="99"/>
      <c r="Z450" s="79" t="str">
        <f>IFERROR(VLOOKUP(X450,'【参考】数式用'!$A$2:$B$46,2,FALSE),"")</f>
        <v/>
      </c>
      <c r="AA450" s="109"/>
      <c r="AB450" s="112"/>
      <c r="AC450" s="114">
        <f t="shared" si="13"/>
        <v>0</v>
      </c>
      <c r="AD450" s="119" t="str">
        <f>IF(B450="","",IF(COUNTIF(X450,"*独自*"),"数式を削除して手入力",IFERROR(INDEX('【参考】数式用'!$O$3:$Q$452,MATCH(Q450&amp;V450,'【参考】数式用'!$N$3:$N$452,0),MATCH(VLOOKUP(X450,'【参考】数式用'!$R$2:$S$46,2,FALSE),'【参考】数式用'!$O$2:$Q$2,0)),10)))</f>
        <v/>
      </c>
      <c r="AE450" s="122"/>
      <c r="AF450" s="128"/>
      <c r="AG450" s="139"/>
    </row>
    <row r="451" spans="1:33" ht="49.95" customHeight="1">
      <c r="A451" s="25">
        <f t="shared" si="14"/>
        <v>412</v>
      </c>
      <c r="B451" s="45"/>
      <c r="C451" s="50"/>
      <c r="D451" s="50"/>
      <c r="E451" s="50"/>
      <c r="F451" s="50"/>
      <c r="G451" s="50"/>
      <c r="H451" s="50"/>
      <c r="I451" s="50"/>
      <c r="J451" s="50"/>
      <c r="K451" s="54"/>
      <c r="L451" s="62"/>
      <c r="M451" s="69"/>
      <c r="N451" s="69"/>
      <c r="O451" s="69"/>
      <c r="P451" s="72"/>
      <c r="Q451" s="77"/>
      <c r="R451" s="77"/>
      <c r="S451" s="77"/>
      <c r="T451" s="77"/>
      <c r="U451" s="77"/>
      <c r="V451" s="61"/>
      <c r="W451" s="95"/>
      <c r="X451" s="98"/>
      <c r="Y451" s="99"/>
      <c r="Z451" s="79" t="str">
        <f>IFERROR(VLOOKUP(X451,'【参考】数式用'!$A$2:$B$46,2,FALSE),"")</f>
        <v/>
      </c>
      <c r="AA451" s="109"/>
      <c r="AB451" s="112"/>
      <c r="AC451" s="114">
        <f t="shared" si="13"/>
        <v>0</v>
      </c>
      <c r="AD451" s="119" t="str">
        <f>IF(B451="","",IF(COUNTIF(X451,"*独自*"),"数式を削除して手入力",IFERROR(INDEX('【参考】数式用'!$O$3:$Q$452,MATCH(Q451&amp;V451,'【参考】数式用'!$N$3:$N$452,0),MATCH(VLOOKUP(X451,'【参考】数式用'!$R$2:$S$46,2,FALSE),'【参考】数式用'!$O$2:$Q$2,0)),10)))</f>
        <v/>
      </c>
      <c r="AE451" s="122"/>
      <c r="AF451" s="128"/>
      <c r="AG451" s="139"/>
    </row>
    <row r="452" spans="1:33" ht="49.95" customHeight="1">
      <c r="A452" s="25">
        <f t="shared" si="14"/>
        <v>413</v>
      </c>
      <c r="B452" s="45"/>
      <c r="C452" s="50"/>
      <c r="D452" s="50"/>
      <c r="E452" s="50"/>
      <c r="F452" s="50"/>
      <c r="G452" s="50"/>
      <c r="H452" s="50"/>
      <c r="I452" s="50"/>
      <c r="J452" s="50"/>
      <c r="K452" s="54"/>
      <c r="L452" s="62"/>
      <c r="M452" s="69"/>
      <c r="N452" s="69"/>
      <c r="O452" s="69"/>
      <c r="P452" s="72"/>
      <c r="Q452" s="77"/>
      <c r="R452" s="77"/>
      <c r="S452" s="77"/>
      <c r="T452" s="77"/>
      <c r="U452" s="77"/>
      <c r="V452" s="61"/>
      <c r="W452" s="95"/>
      <c r="X452" s="98"/>
      <c r="Y452" s="99"/>
      <c r="Z452" s="79" t="str">
        <f>IFERROR(VLOOKUP(X452,'【参考】数式用'!$A$2:$B$46,2,FALSE),"")</f>
        <v/>
      </c>
      <c r="AA452" s="109"/>
      <c r="AB452" s="112"/>
      <c r="AC452" s="114">
        <f t="shared" si="13"/>
        <v>0</v>
      </c>
      <c r="AD452" s="119" t="str">
        <f>IF(B452="","",IF(COUNTIF(X452,"*独自*"),"数式を削除して手入力",IFERROR(INDEX('【参考】数式用'!$O$3:$Q$452,MATCH(Q452&amp;V452,'【参考】数式用'!$N$3:$N$452,0),MATCH(VLOOKUP(X452,'【参考】数式用'!$R$2:$S$46,2,FALSE),'【参考】数式用'!$O$2:$Q$2,0)),10)))</f>
        <v/>
      </c>
      <c r="AE452" s="122"/>
      <c r="AF452" s="128"/>
      <c r="AG452" s="139"/>
    </row>
    <row r="453" spans="1:33" ht="49.95" customHeight="1">
      <c r="A453" s="25">
        <f t="shared" si="14"/>
        <v>414</v>
      </c>
      <c r="B453" s="45"/>
      <c r="C453" s="50"/>
      <c r="D453" s="50"/>
      <c r="E453" s="50"/>
      <c r="F453" s="50"/>
      <c r="G453" s="50"/>
      <c r="H453" s="50"/>
      <c r="I453" s="50"/>
      <c r="J453" s="50"/>
      <c r="K453" s="54"/>
      <c r="L453" s="62"/>
      <c r="M453" s="69"/>
      <c r="N453" s="69"/>
      <c r="O453" s="69"/>
      <c r="P453" s="72"/>
      <c r="Q453" s="77"/>
      <c r="R453" s="77"/>
      <c r="S453" s="77"/>
      <c r="T453" s="77"/>
      <c r="U453" s="77"/>
      <c r="V453" s="61"/>
      <c r="W453" s="95"/>
      <c r="X453" s="98"/>
      <c r="Y453" s="99"/>
      <c r="Z453" s="79" t="str">
        <f>IFERROR(VLOOKUP(X453,'【参考】数式用'!$A$2:$B$46,2,FALSE),"")</f>
        <v/>
      </c>
      <c r="AA453" s="109"/>
      <c r="AB453" s="112"/>
      <c r="AC453" s="114">
        <f t="shared" si="13"/>
        <v>0</v>
      </c>
      <c r="AD453" s="119" t="str">
        <f>IF(B453="","",IF(COUNTIF(X453,"*独自*"),"数式を削除して手入力",IFERROR(INDEX('【参考】数式用'!$O$3:$Q$452,MATCH(Q453&amp;V453,'【参考】数式用'!$N$3:$N$452,0),MATCH(VLOOKUP(X453,'【参考】数式用'!$R$2:$S$46,2,FALSE),'【参考】数式用'!$O$2:$Q$2,0)),10)))</f>
        <v/>
      </c>
      <c r="AE453" s="122"/>
      <c r="AF453" s="128"/>
      <c r="AG453" s="139"/>
    </row>
    <row r="454" spans="1:33" ht="49.95" customHeight="1">
      <c r="A454" s="25">
        <f t="shared" si="14"/>
        <v>415</v>
      </c>
      <c r="B454" s="45"/>
      <c r="C454" s="50"/>
      <c r="D454" s="50"/>
      <c r="E454" s="50"/>
      <c r="F454" s="50"/>
      <c r="G454" s="50"/>
      <c r="H454" s="50"/>
      <c r="I454" s="50"/>
      <c r="J454" s="50"/>
      <c r="K454" s="54"/>
      <c r="L454" s="62"/>
      <c r="M454" s="69"/>
      <c r="N454" s="69"/>
      <c r="O454" s="69"/>
      <c r="P454" s="72"/>
      <c r="Q454" s="77"/>
      <c r="R454" s="77"/>
      <c r="S454" s="77"/>
      <c r="T454" s="77"/>
      <c r="U454" s="77"/>
      <c r="V454" s="61"/>
      <c r="W454" s="95"/>
      <c r="X454" s="98"/>
      <c r="Y454" s="99"/>
      <c r="Z454" s="79" t="str">
        <f>IFERROR(VLOOKUP(X454,'【参考】数式用'!$A$2:$B$46,2,FALSE),"")</f>
        <v/>
      </c>
      <c r="AA454" s="109"/>
      <c r="AB454" s="112"/>
      <c r="AC454" s="114">
        <f t="shared" si="13"/>
        <v>0</v>
      </c>
      <c r="AD454" s="119" t="str">
        <f>IF(B454="","",IF(COUNTIF(X454,"*独自*"),"数式を削除して手入力",IFERROR(INDEX('【参考】数式用'!$O$3:$Q$452,MATCH(Q454&amp;V454,'【参考】数式用'!$N$3:$N$452,0),MATCH(VLOOKUP(X454,'【参考】数式用'!$R$2:$S$46,2,FALSE),'【参考】数式用'!$O$2:$Q$2,0)),10)))</f>
        <v/>
      </c>
      <c r="AE454" s="122"/>
      <c r="AF454" s="128"/>
      <c r="AG454" s="139"/>
    </row>
    <row r="455" spans="1:33" ht="49.95" customHeight="1">
      <c r="A455" s="25">
        <f t="shared" si="14"/>
        <v>416</v>
      </c>
      <c r="B455" s="45"/>
      <c r="C455" s="50"/>
      <c r="D455" s="50"/>
      <c r="E455" s="50"/>
      <c r="F455" s="50"/>
      <c r="G455" s="50"/>
      <c r="H455" s="50"/>
      <c r="I455" s="50"/>
      <c r="J455" s="50"/>
      <c r="K455" s="54"/>
      <c r="L455" s="62"/>
      <c r="M455" s="69"/>
      <c r="N455" s="69"/>
      <c r="O455" s="69"/>
      <c r="P455" s="72"/>
      <c r="Q455" s="77"/>
      <c r="R455" s="77"/>
      <c r="S455" s="77"/>
      <c r="T455" s="77"/>
      <c r="U455" s="77"/>
      <c r="V455" s="61"/>
      <c r="W455" s="95"/>
      <c r="X455" s="98"/>
      <c r="Y455" s="99"/>
      <c r="Z455" s="79" t="str">
        <f>IFERROR(VLOOKUP(X455,'【参考】数式用'!$A$2:$B$46,2,FALSE),"")</f>
        <v/>
      </c>
      <c r="AA455" s="109"/>
      <c r="AB455" s="112"/>
      <c r="AC455" s="114">
        <f t="shared" si="13"/>
        <v>0</v>
      </c>
      <c r="AD455" s="119" t="str">
        <f>IF(B455="","",IF(COUNTIF(X455,"*独自*"),"数式を削除して手入力",IFERROR(INDEX('【参考】数式用'!$O$3:$Q$452,MATCH(Q455&amp;V455,'【参考】数式用'!$N$3:$N$452,0),MATCH(VLOOKUP(X455,'【参考】数式用'!$R$2:$S$46,2,FALSE),'【参考】数式用'!$O$2:$Q$2,0)),10)))</f>
        <v/>
      </c>
      <c r="AE455" s="122"/>
      <c r="AF455" s="128"/>
      <c r="AG455" s="139"/>
    </row>
    <row r="456" spans="1:33" ht="49.95" customHeight="1">
      <c r="A456" s="25">
        <f t="shared" si="14"/>
        <v>417</v>
      </c>
      <c r="B456" s="45"/>
      <c r="C456" s="50"/>
      <c r="D456" s="50"/>
      <c r="E456" s="50"/>
      <c r="F456" s="50"/>
      <c r="G456" s="50"/>
      <c r="H456" s="50"/>
      <c r="I456" s="50"/>
      <c r="J456" s="50"/>
      <c r="K456" s="54"/>
      <c r="L456" s="62"/>
      <c r="M456" s="69"/>
      <c r="N456" s="69"/>
      <c r="O456" s="69"/>
      <c r="P456" s="72"/>
      <c r="Q456" s="77"/>
      <c r="R456" s="77"/>
      <c r="S456" s="77"/>
      <c r="T456" s="77"/>
      <c r="U456" s="77"/>
      <c r="V456" s="61"/>
      <c r="W456" s="95"/>
      <c r="X456" s="98"/>
      <c r="Y456" s="99"/>
      <c r="Z456" s="79" t="str">
        <f>IFERROR(VLOOKUP(X456,'【参考】数式用'!$A$2:$B$46,2,FALSE),"")</f>
        <v/>
      </c>
      <c r="AA456" s="109"/>
      <c r="AB456" s="112"/>
      <c r="AC456" s="114">
        <f t="shared" si="13"/>
        <v>0</v>
      </c>
      <c r="AD456" s="119" t="str">
        <f>IF(B456="","",IF(COUNTIF(X456,"*独自*"),"数式を削除して手入力",IFERROR(INDEX('【参考】数式用'!$O$3:$Q$452,MATCH(Q456&amp;V456,'【参考】数式用'!$N$3:$N$452,0),MATCH(VLOOKUP(X456,'【参考】数式用'!$R$2:$S$46,2,FALSE),'【参考】数式用'!$O$2:$Q$2,0)),10)))</f>
        <v/>
      </c>
      <c r="AE456" s="122"/>
      <c r="AF456" s="128"/>
      <c r="AG456" s="139"/>
    </row>
    <row r="457" spans="1:33" ht="49.95" customHeight="1">
      <c r="A457" s="25">
        <f t="shared" si="14"/>
        <v>418</v>
      </c>
      <c r="B457" s="45"/>
      <c r="C457" s="50"/>
      <c r="D457" s="50"/>
      <c r="E457" s="50"/>
      <c r="F457" s="50"/>
      <c r="G457" s="50"/>
      <c r="H457" s="50"/>
      <c r="I457" s="50"/>
      <c r="J457" s="50"/>
      <c r="K457" s="54"/>
      <c r="L457" s="62"/>
      <c r="M457" s="69"/>
      <c r="N457" s="69"/>
      <c r="O457" s="69"/>
      <c r="P457" s="72"/>
      <c r="Q457" s="77"/>
      <c r="R457" s="77"/>
      <c r="S457" s="77"/>
      <c r="T457" s="77"/>
      <c r="U457" s="77"/>
      <c r="V457" s="61"/>
      <c r="W457" s="95"/>
      <c r="X457" s="98"/>
      <c r="Y457" s="99"/>
      <c r="Z457" s="79" t="str">
        <f>IFERROR(VLOOKUP(X457,'【参考】数式用'!$A$2:$B$46,2,FALSE),"")</f>
        <v/>
      </c>
      <c r="AA457" s="109"/>
      <c r="AB457" s="112"/>
      <c r="AC457" s="114">
        <f t="shared" si="13"/>
        <v>0</v>
      </c>
      <c r="AD457" s="119" t="str">
        <f>IF(B457="","",IF(COUNTIF(X457,"*独自*"),"数式を削除して手入力",IFERROR(INDEX('【参考】数式用'!$O$3:$Q$452,MATCH(Q457&amp;V457,'【参考】数式用'!$N$3:$N$452,0),MATCH(VLOOKUP(X457,'【参考】数式用'!$R$2:$S$46,2,FALSE),'【参考】数式用'!$O$2:$Q$2,0)),10)))</f>
        <v/>
      </c>
      <c r="AE457" s="122"/>
      <c r="AF457" s="128"/>
      <c r="AG457" s="139"/>
    </row>
    <row r="458" spans="1:33" ht="49.95" customHeight="1">
      <c r="A458" s="25">
        <f t="shared" si="14"/>
        <v>419</v>
      </c>
      <c r="B458" s="45"/>
      <c r="C458" s="50"/>
      <c r="D458" s="50"/>
      <c r="E458" s="50"/>
      <c r="F458" s="50"/>
      <c r="G458" s="50"/>
      <c r="H458" s="50"/>
      <c r="I458" s="50"/>
      <c r="J458" s="50"/>
      <c r="K458" s="54"/>
      <c r="L458" s="62"/>
      <c r="M458" s="69"/>
      <c r="N458" s="69"/>
      <c r="O458" s="69"/>
      <c r="P458" s="72"/>
      <c r="Q458" s="77"/>
      <c r="R458" s="77"/>
      <c r="S458" s="77"/>
      <c r="T458" s="77"/>
      <c r="U458" s="77"/>
      <c r="V458" s="61"/>
      <c r="W458" s="95"/>
      <c r="X458" s="98"/>
      <c r="Y458" s="99"/>
      <c r="Z458" s="79" t="str">
        <f>IFERROR(VLOOKUP(X458,'【参考】数式用'!$A$2:$B$46,2,FALSE),"")</f>
        <v/>
      </c>
      <c r="AA458" s="109"/>
      <c r="AB458" s="112"/>
      <c r="AC458" s="114">
        <f t="shared" si="13"/>
        <v>0</v>
      </c>
      <c r="AD458" s="119" t="str">
        <f>IF(B458="","",IF(COUNTIF(X458,"*独自*"),"数式を削除して手入力",IFERROR(INDEX('【参考】数式用'!$O$3:$Q$452,MATCH(Q458&amp;V458,'【参考】数式用'!$N$3:$N$452,0),MATCH(VLOOKUP(X458,'【参考】数式用'!$R$2:$S$46,2,FALSE),'【参考】数式用'!$O$2:$Q$2,0)),10)))</f>
        <v/>
      </c>
      <c r="AE458" s="122"/>
      <c r="AF458" s="128"/>
      <c r="AG458" s="139"/>
    </row>
    <row r="459" spans="1:33" ht="49.95" customHeight="1">
      <c r="A459" s="25">
        <f t="shared" si="14"/>
        <v>420</v>
      </c>
      <c r="B459" s="45"/>
      <c r="C459" s="50"/>
      <c r="D459" s="50"/>
      <c r="E459" s="50"/>
      <c r="F459" s="50"/>
      <c r="G459" s="50"/>
      <c r="H459" s="50"/>
      <c r="I459" s="50"/>
      <c r="J459" s="50"/>
      <c r="K459" s="54"/>
      <c r="L459" s="62"/>
      <c r="M459" s="69"/>
      <c r="N459" s="69"/>
      <c r="O459" s="69"/>
      <c r="P459" s="72"/>
      <c r="Q459" s="77"/>
      <c r="R459" s="77"/>
      <c r="S459" s="77"/>
      <c r="T459" s="77"/>
      <c r="U459" s="77"/>
      <c r="V459" s="61"/>
      <c r="W459" s="95"/>
      <c r="X459" s="98"/>
      <c r="Y459" s="99"/>
      <c r="Z459" s="79" t="str">
        <f>IFERROR(VLOOKUP(X459,'【参考】数式用'!$A$2:$B$46,2,FALSE),"")</f>
        <v/>
      </c>
      <c r="AA459" s="109"/>
      <c r="AB459" s="112"/>
      <c r="AC459" s="114">
        <f t="shared" si="13"/>
        <v>0</v>
      </c>
      <c r="AD459" s="119" t="str">
        <f>IF(B459="","",IF(COUNTIF(X459,"*独自*"),"数式を削除して手入力",IFERROR(INDEX('【参考】数式用'!$O$3:$Q$452,MATCH(Q459&amp;V459,'【参考】数式用'!$N$3:$N$452,0),MATCH(VLOOKUP(X459,'【参考】数式用'!$R$2:$S$46,2,FALSE),'【参考】数式用'!$O$2:$Q$2,0)),10)))</f>
        <v/>
      </c>
      <c r="AE459" s="122"/>
      <c r="AF459" s="128"/>
      <c r="AG459" s="139"/>
    </row>
    <row r="460" spans="1:33" ht="49.95" customHeight="1">
      <c r="A460" s="25">
        <f t="shared" si="14"/>
        <v>421</v>
      </c>
      <c r="B460" s="45"/>
      <c r="C460" s="50"/>
      <c r="D460" s="50"/>
      <c r="E460" s="50"/>
      <c r="F460" s="50"/>
      <c r="G460" s="50"/>
      <c r="H460" s="50"/>
      <c r="I460" s="50"/>
      <c r="J460" s="50"/>
      <c r="K460" s="54"/>
      <c r="L460" s="62"/>
      <c r="M460" s="69"/>
      <c r="N460" s="69"/>
      <c r="O460" s="69"/>
      <c r="P460" s="72"/>
      <c r="Q460" s="77"/>
      <c r="R460" s="77"/>
      <c r="S460" s="77"/>
      <c r="T460" s="77"/>
      <c r="U460" s="77"/>
      <c r="V460" s="61"/>
      <c r="W460" s="95"/>
      <c r="X460" s="98"/>
      <c r="Y460" s="99"/>
      <c r="Z460" s="79" t="str">
        <f>IFERROR(VLOOKUP(X460,'【参考】数式用'!$A$2:$B$46,2,FALSE),"")</f>
        <v/>
      </c>
      <c r="AA460" s="109"/>
      <c r="AB460" s="112"/>
      <c r="AC460" s="114">
        <f t="shared" si="13"/>
        <v>0</v>
      </c>
      <c r="AD460" s="119" t="str">
        <f>IF(B460="","",IF(COUNTIF(X460,"*独自*"),"数式を削除して手入力",IFERROR(INDEX('【参考】数式用'!$O$3:$Q$452,MATCH(Q460&amp;V460,'【参考】数式用'!$N$3:$N$452,0),MATCH(VLOOKUP(X460,'【参考】数式用'!$R$2:$S$46,2,FALSE),'【参考】数式用'!$O$2:$Q$2,0)),10)))</f>
        <v/>
      </c>
      <c r="AE460" s="122"/>
      <c r="AF460" s="128"/>
      <c r="AG460" s="139"/>
    </row>
    <row r="461" spans="1:33" ht="49.95" customHeight="1">
      <c r="A461" s="25">
        <f t="shared" si="14"/>
        <v>422</v>
      </c>
      <c r="B461" s="45"/>
      <c r="C461" s="50"/>
      <c r="D461" s="50"/>
      <c r="E461" s="50"/>
      <c r="F461" s="50"/>
      <c r="G461" s="50"/>
      <c r="H461" s="50"/>
      <c r="I461" s="50"/>
      <c r="J461" s="50"/>
      <c r="K461" s="54"/>
      <c r="L461" s="62"/>
      <c r="M461" s="69"/>
      <c r="N461" s="69"/>
      <c r="O461" s="69"/>
      <c r="P461" s="72"/>
      <c r="Q461" s="77"/>
      <c r="R461" s="77"/>
      <c r="S461" s="77"/>
      <c r="T461" s="77"/>
      <c r="U461" s="77"/>
      <c r="V461" s="61"/>
      <c r="W461" s="95"/>
      <c r="X461" s="98"/>
      <c r="Y461" s="99"/>
      <c r="Z461" s="79" t="str">
        <f>IFERROR(VLOOKUP(X461,'【参考】数式用'!$A$2:$B$46,2,FALSE),"")</f>
        <v/>
      </c>
      <c r="AA461" s="109"/>
      <c r="AB461" s="112"/>
      <c r="AC461" s="114">
        <f t="shared" si="13"/>
        <v>0</v>
      </c>
      <c r="AD461" s="119" t="str">
        <f>IF(B461="","",IF(COUNTIF(X461,"*独自*"),"数式を削除して手入力",IFERROR(INDEX('【参考】数式用'!$O$3:$Q$452,MATCH(Q461&amp;V461,'【参考】数式用'!$N$3:$N$452,0),MATCH(VLOOKUP(X461,'【参考】数式用'!$R$2:$S$46,2,FALSE),'【参考】数式用'!$O$2:$Q$2,0)),10)))</f>
        <v/>
      </c>
      <c r="AE461" s="122"/>
      <c r="AF461" s="128"/>
      <c r="AG461" s="139"/>
    </row>
    <row r="462" spans="1:33" ht="49.95" customHeight="1">
      <c r="A462" s="25">
        <f t="shared" si="14"/>
        <v>423</v>
      </c>
      <c r="B462" s="45"/>
      <c r="C462" s="50"/>
      <c r="D462" s="50"/>
      <c r="E462" s="50"/>
      <c r="F462" s="50"/>
      <c r="G462" s="50"/>
      <c r="H462" s="50"/>
      <c r="I462" s="50"/>
      <c r="J462" s="50"/>
      <c r="K462" s="54"/>
      <c r="L462" s="62"/>
      <c r="M462" s="69"/>
      <c r="N462" s="69"/>
      <c r="O462" s="69"/>
      <c r="P462" s="72"/>
      <c r="Q462" s="77"/>
      <c r="R462" s="77"/>
      <c r="S462" s="77"/>
      <c r="T462" s="77"/>
      <c r="U462" s="77"/>
      <c r="V462" s="61"/>
      <c r="W462" s="95"/>
      <c r="X462" s="98"/>
      <c r="Y462" s="99"/>
      <c r="Z462" s="79" t="str">
        <f>IFERROR(VLOOKUP(X462,'【参考】数式用'!$A$2:$B$46,2,FALSE),"")</f>
        <v/>
      </c>
      <c r="AA462" s="109"/>
      <c r="AB462" s="112"/>
      <c r="AC462" s="114">
        <f t="shared" si="13"/>
        <v>0</v>
      </c>
      <c r="AD462" s="119" t="str">
        <f>IF(B462="","",IF(COUNTIF(X462,"*独自*"),"数式を削除して手入力",IFERROR(INDEX('【参考】数式用'!$O$3:$Q$452,MATCH(Q462&amp;V462,'【参考】数式用'!$N$3:$N$452,0),MATCH(VLOOKUP(X462,'【参考】数式用'!$R$2:$S$46,2,FALSE),'【参考】数式用'!$O$2:$Q$2,0)),10)))</f>
        <v/>
      </c>
      <c r="AE462" s="122"/>
      <c r="AF462" s="128"/>
      <c r="AG462" s="139"/>
    </row>
    <row r="463" spans="1:33" ht="49.95" customHeight="1">
      <c r="A463" s="25">
        <f t="shared" si="14"/>
        <v>424</v>
      </c>
      <c r="B463" s="45"/>
      <c r="C463" s="50"/>
      <c r="D463" s="50"/>
      <c r="E463" s="50"/>
      <c r="F463" s="50"/>
      <c r="G463" s="50"/>
      <c r="H463" s="50"/>
      <c r="I463" s="50"/>
      <c r="J463" s="50"/>
      <c r="K463" s="54"/>
      <c r="L463" s="62"/>
      <c r="M463" s="69"/>
      <c r="N463" s="69"/>
      <c r="O463" s="69"/>
      <c r="P463" s="72"/>
      <c r="Q463" s="77"/>
      <c r="R463" s="77"/>
      <c r="S463" s="77"/>
      <c r="T463" s="77"/>
      <c r="U463" s="77"/>
      <c r="V463" s="61"/>
      <c r="W463" s="95"/>
      <c r="X463" s="98"/>
      <c r="Y463" s="99"/>
      <c r="Z463" s="79" t="str">
        <f>IFERROR(VLOOKUP(X463,'【参考】数式用'!$A$2:$B$46,2,FALSE),"")</f>
        <v/>
      </c>
      <c r="AA463" s="109"/>
      <c r="AB463" s="112"/>
      <c r="AC463" s="114">
        <f t="shared" si="13"/>
        <v>0</v>
      </c>
      <c r="AD463" s="119" t="str">
        <f>IF(B463="","",IF(COUNTIF(X463,"*独自*"),"数式を削除して手入力",IFERROR(INDEX('【参考】数式用'!$O$3:$Q$452,MATCH(Q463&amp;V463,'【参考】数式用'!$N$3:$N$452,0),MATCH(VLOOKUP(X463,'【参考】数式用'!$R$2:$S$46,2,FALSE),'【参考】数式用'!$O$2:$Q$2,0)),10)))</f>
        <v/>
      </c>
      <c r="AE463" s="122"/>
      <c r="AF463" s="128"/>
      <c r="AG463" s="139"/>
    </row>
    <row r="464" spans="1:33" ht="49.95" customHeight="1">
      <c r="A464" s="25">
        <f t="shared" si="14"/>
        <v>425</v>
      </c>
      <c r="B464" s="45"/>
      <c r="C464" s="50"/>
      <c r="D464" s="50"/>
      <c r="E464" s="50"/>
      <c r="F464" s="50"/>
      <c r="G464" s="50"/>
      <c r="H464" s="50"/>
      <c r="I464" s="50"/>
      <c r="J464" s="50"/>
      <c r="K464" s="54"/>
      <c r="L464" s="62"/>
      <c r="M464" s="69"/>
      <c r="N464" s="69"/>
      <c r="O464" s="69"/>
      <c r="P464" s="72"/>
      <c r="Q464" s="77"/>
      <c r="R464" s="77"/>
      <c r="S464" s="77"/>
      <c r="T464" s="77"/>
      <c r="U464" s="77"/>
      <c r="V464" s="61"/>
      <c r="W464" s="95"/>
      <c r="X464" s="98"/>
      <c r="Y464" s="99"/>
      <c r="Z464" s="79" t="str">
        <f>IFERROR(VLOOKUP(X464,'【参考】数式用'!$A$2:$B$46,2,FALSE),"")</f>
        <v/>
      </c>
      <c r="AA464" s="109"/>
      <c r="AB464" s="112"/>
      <c r="AC464" s="114">
        <f t="shared" si="13"/>
        <v>0</v>
      </c>
      <c r="AD464" s="119" t="str">
        <f>IF(B464="","",IF(COUNTIF(X464,"*独自*"),"数式を削除して手入力",IFERROR(INDEX('【参考】数式用'!$O$3:$Q$452,MATCH(Q464&amp;V464,'【参考】数式用'!$N$3:$N$452,0),MATCH(VLOOKUP(X464,'【参考】数式用'!$R$2:$S$46,2,FALSE),'【参考】数式用'!$O$2:$Q$2,0)),10)))</f>
        <v/>
      </c>
      <c r="AE464" s="122"/>
      <c r="AF464" s="128"/>
      <c r="AG464" s="139"/>
    </row>
    <row r="465" spans="1:33" ht="49.95" customHeight="1">
      <c r="A465" s="25">
        <f t="shared" si="14"/>
        <v>426</v>
      </c>
      <c r="B465" s="45"/>
      <c r="C465" s="50"/>
      <c r="D465" s="50"/>
      <c r="E465" s="50"/>
      <c r="F465" s="50"/>
      <c r="G465" s="50"/>
      <c r="H465" s="50"/>
      <c r="I465" s="50"/>
      <c r="J465" s="50"/>
      <c r="K465" s="54"/>
      <c r="L465" s="62"/>
      <c r="M465" s="69"/>
      <c r="N465" s="69"/>
      <c r="O465" s="69"/>
      <c r="P465" s="72"/>
      <c r="Q465" s="77"/>
      <c r="R465" s="77"/>
      <c r="S465" s="77"/>
      <c r="T465" s="77"/>
      <c r="U465" s="77"/>
      <c r="V465" s="61"/>
      <c r="W465" s="95"/>
      <c r="X465" s="98"/>
      <c r="Y465" s="99"/>
      <c r="Z465" s="79" t="str">
        <f>IFERROR(VLOOKUP(X465,'【参考】数式用'!$A$2:$B$46,2,FALSE),"")</f>
        <v/>
      </c>
      <c r="AA465" s="109"/>
      <c r="AB465" s="112"/>
      <c r="AC465" s="114">
        <f t="shared" si="13"/>
        <v>0</v>
      </c>
      <c r="AD465" s="119" t="str">
        <f>IF(B465="","",IF(COUNTIF(X465,"*独自*"),"数式を削除して手入力",IFERROR(INDEX('【参考】数式用'!$O$3:$Q$452,MATCH(Q465&amp;V465,'【参考】数式用'!$N$3:$N$452,0),MATCH(VLOOKUP(X465,'【参考】数式用'!$R$2:$S$46,2,FALSE),'【参考】数式用'!$O$2:$Q$2,0)),10)))</f>
        <v/>
      </c>
      <c r="AE465" s="122"/>
      <c r="AF465" s="128"/>
      <c r="AG465" s="139"/>
    </row>
    <row r="466" spans="1:33" ht="49.95" customHeight="1">
      <c r="A466" s="25">
        <f t="shared" si="14"/>
        <v>427</v>
      </c>
      <c r="B466" s="45"/>
      <c r="C466" s="50"/>
      <c r="D466" s="50"/>
      <c r="E466" s="50"/>
      <c r="F466" s="50"/>
      <c r="G466" s="50"/>
      <c r="H466" s="50"/>
      <c r="I466" s="50"/>
      <c r="J466" s="50"/>
      <c r="K466" s="54"/>
      <c r="L466" s="62"/>
      <c r="M466" s="69"/>
      <c r="N466" s="69"/>
      <c r="O466" s="69"/>
      <c r="P466" s="72"/>
      <c r="Q466" s="77"/>
      <c r="R466" s="77"/>
      <c r="S466" s="77"/>
      <c r="T466" s="77"/>
      <c r="U466" s="77"/>
      <c r="V466" s="61"/>
      <c r="W466" s="95"/>
      <c r="X466" s="98"/>
      <c r="Y466" s="99"/>
      <c r="Z466" s="79" t="str">
        <f>IFERROR(VLOOKUP(X466,'【参考】数式用'!$A$2:$B$46,2,FALSE),"")</f>
        <v/>
      </c>
      <c r="AA466" s="109"/>
      <c r="AB466" s="112"/>
      <c r="AC466" s="114">
        <f t="shared" si="13"/>
        <v>0</v>
      </c>
      <c r="AD466" s="119" t="str">
        <f>IF(B466="","",IF(COUNTIF(X466,"*独自*"),"数式を削除して手入力",IFERROR(INDEX('【参考】数式用'!$O$3:$Q$452,MATCH(Q466&amp;V466,'【参考】数式用'!$N$3:$N$452,0),MATCH(VLOOKUP(X466,'【参考】数式用'!$R$2:$S$46,2,FALSE),'【参考】数式用'!$O$2:$Q$2,0)),10)))</f>
        <v/>
      </c>
      <c r="AE466" s="122"/>
      <c r="AF466" s="128"/>
      <c r="AG466" s="139"/>
    </row>
    <row r="467" spans="1:33" ht="49.95" customHeight="1">
      <c r="A467" s="25">
        <f t="shared" si="14"/>
        <v>428</v>
      </c>
      <c r="B467" s="45"/>
      <c r="C467" s="50"/>
      <c r="D467" s="50"/>
      <c r="E467" s="50"/>
      <c r="F467" s="50"/>
      <c r="G467" s="50"/>
      <c r="H467" s="50"/>
      <c r="I467" s="50"/>
      <c r="J467" s="50"/>
      <c r="K467" s="54"/>
      <c r="L467" s="62"/>
      <c r="M467" s="69"/>
      <c r="N467" s="69"/>
      <c r="O467" s="69"/>
      <c r="P467" s="72"/>
      <c r="Q467" s="77"/>
      <c r="R467" s="77"/>
      <c r="S467" s="77"/>
      <c r="T467" s="77"/>
      <c r="U467" s="77"/>
      <c r="V467" s="61"/>
      <c r="W467" s="95"/>
      <c r="X467" s="98"/>
      <c r="Y467" s="99"/>
      <c r="Z467" s="79" t="str">
        <f>IFERROR(VLOOKUP(X467,'【参考】数式用'!$A$2:$B$46,2,FALSE),"")</f>
        <v/>
      </c>
      <c r="AA467" s="109"/>
      <c r="AB467" s="112"/>
      <c r="AC467" s="114">
        <f t="shared" si="13"/>
        <v>0</v>
      </c>
      <c r="AD467" s="119" t="str">
        <f>IF(B467="","",IF(COUNTIF(X467,"*独自*"),"数式を削除して手入力",IFERROR(INDEX('【参考】数式用'!$O$3:$Q$452,MATCH(Q467&amp;V467,'【参考】数式用'!$N$3:$N$452,0),MATCH(VLOOKUP(X467,'【参考】数式用'!$R$2:$S$46,2,FALSE),'【参考】数式用'!$O$2:$Q$2,0)),10)))</f>
        <v/>
      </c>
      <c r="AE467" s="122"/>
      <c r="AF467" s="128"/>
      <c r="AG467" s="139"/>
    </row>
    <row r="468" spans="1:33" ht="49.95" customHeight="1">
      <c r="A468" s="25">
        <f t="shared" si="14"/>
        <v>429</v>
      </c>
      <c r="B468" s="45"/>
      <c r="C468" s="50"/>
      <c r="D468" s="50"/>
      <c r="E468" s="50"/>
      <c r="F468" s="50"/>
      <c r="G468" s="50"/>
      <c r="H468" s="50"/>
      <c r="I468" s="50"/>
      <c r="J468" s="50"/>
      <c r="K468" s="54"/>
      <c r="L468" s="62"/>
      <c r="M468" s="69"/>
      <c r="N468" s="69"/>
      <c r="O468" s="69"/>
      <c r="P468" s="72"/>
      <c r="Q468" s="77"/>
      <c r="R468" s="77"/>
      <c r="S468" s="77"/>
      <c r="T468" s="77"/>
      <c r="U468" s="77"/>
      <c r="V468" s="61"/>
      <c r="W468" s="95"/>
      <c r="X468" s="98"/>
      <c r="Y468" s="99"/>
      <c r="Z468" s="79" t="str">
        <f>IFERROR(VLOOKUP(X468,'【参考】数式用'!$A$2:$B$46,2,FALSE),"")</f>
        <v/>
      </c>
      <c r="AA468" s="109"/>
      <c r="AB468" s="112"/>
      <c r="AC468" s="114">
        <f t="shared" si="13"/>
        <v>0</v>
      </c>
      <c r="AD468" s="119" t="str">
        <f>IF(B468="","",IF(COUNTIF(X468,"*独自*"),"数式を削除して手入力",IFERROR(INDEX('【参考】数式用'!$O$3:$Q$452,MATCH(Q468&amp;V468,'【参考】数式用'!$N$3:$N$452,0),MATCH(VLOOKUP(X468,'【参考】数式用'!$R$2:$S$46,2,FALSE),'【参考】数式用'!$O$2:$Q$2,0)),10)))</f>
        <v/>
      </c>
      <c r="AE468" s="122"/>
      <c r="AF468" s="128"/>
      <c r="AG468" s="139"/>
    </row>
    <row r="469" spans="1:33" ht="49.95" customHeight="1">
      <c r="A469" s="25">
        <f t="shared" si="14"/>
        <v>430</v>
      </c>
      <c r="B469" s="45"/>
      <c r="C469" s="50"/>
      <c r="D469" s="50"/>
      <c r="E469" s="50"/>
      <c r="F469" s="50"/>
      <c r="G469" s="50"/>
      <c r="H469" s="50"/>
      <c r="I469" s="50"/>
      <c r="J469" s="50"/>
      <c r="K469" s="54"/>
      <c r="L469" s="62"/>
      <c r="M469" s="69"/>
      <c r="N469" s="69"/>
      <c r="O469" s="69"/>
      <c r="P469" s="72"/>
      <c r="Q469" s="77"/>
      <c r="R469" s="77"/>
      <c r="S469" s="77"/>
      <c r="T469" s="77"/>
      <c r="U469" s="77"/>
      <c r="V469" s="61"/>
      <c r="W469" s="95"/>
      <c r="X469" s="98"/>
      <c r="Y469" s="99"/>
      <c r="Z469" s="79" t="str">
        <f>IFERROR(VLOOKUP(X469,'【参考】数式用'!$A$2:$B$46,2,FALSE),"")</f>
        <v/>
      </c>
      <c r="AA469" s="109"/>
      <c r="AB469" s="112"/>
      <c r="AC469" s="114">
        <f t="shared" si="13"/>
        <v>0</v>
      </c>
      <c r="AD469" s="119" t="str">
        <f>IF(B469="","",IF(COUNTIF(X469,"*独自*"),"数式を削除して手入力",IFERROR(INDEX('【参考】数式用'!$O$3:$Q$452,MATCH(Q469&amp;V469,'【参考】数式用'!$N$3:$N$452,0),MATCH(VLOOKUP(X469,'【参考】数式用'!$R$2:$S$46,2,FALSE),'【参考】数式用'!$O$2:$Q$2,0)),10)))</f>
        <v/>
      </c>
      <c r="AE469" s="122"/>
      <c r="AF469" s="128"/>
      <c r="AG469" s="139"/>
    </row>
    <row r="470" spans="1:33" ht="49.95" customHeight="1">
      <c r="A470" s="25">
        <f t="shared" si="14"/>
        <v>431</v>
      </c>
      <c r="B470" s="45"/>
      <c r="C470" s="50"/>
      <c r="D470" s="50"/>
      <c r="E470" s="50"/>
      <c r="F470" s="50"/>
      <c r="G470" s="50"/>
      <c r="H470" s="50"/>
      <c r="I470" s="50"/>
      <c r="J470" s="50"/>
      <c r="K470" s="54"/>
      <c r="L470" s="62"/>
      <c r="M470" s="69"/>
      <c r="N470" s="69"/>
      <c r="O470" s="69"/>
      <c r="P470" s="72"/>
      <c r="Q470" s="77"/>
      <c r="R470" s="77"/>
      <c r="S470" s="77"/>
      <c r="T470" s="77"/>
      <c r="U470" s="77"/>
      <c r="V470" s="61"/>
      <c r="W470" s="95"/>
      <c r="X470" s="98"/>
      <c r="Y470" s="99"/>
      <c r="Z470" s="79" t="str">
        <f>IFERROR(VLOOKUP(X470,'【参考】数式用'!$A$2:$B$46,2,FALSE),"")</f>
        <v/>
      </c>
      <c r="AA470" s="109"/>
      <c r="AB470" s="112"/>
      <c r="AC470" s="114">
        <f t="shared" si="13"/>
        <v>0</v>
      </c>
      <c r="AD470" s="119" t="str">
        <f>IF(B470="","",IF(COUNTIF(X470,"*独自*"),"数式を削除して手入力",IFERROR(INDEX('【参考】数式用'!$O$3:$Q$452,MATCH(Q470&amp;V470,'【参考】数式用'!$N$3:$N$452,0),MATCH(VLOOKUP(X470,'【参考】数式用'!$R$2:$S$46,2,FALSE),'【参考】数式用'!$O$2:$Q$2,0)),10)))</f>
        <v/>
      </c>
      <c r="AE470" s="122"/>
      <c r="AF470" s="128"/>
      <c r="AG470" s="139"/>
    </row>
    <row r="471" spans="1:33" ht="49.95" customHeight="1">
      <c r="A471" s="25">
        <f t="shared" si="14"/>
        <v>432</v>
      </c>
      <c r="B471" s="45"/>
      <c r="C471" s="50"/>
      <c r="D471" s="50"/>
      <c r="E471" s="50"/>
      <c r="F471" s="50"/>
      <c r="G471" s="50"/>
      <c r="H471" s="50"/>
      <c r="I471" s="50"/>
      <c r="J471" s="50"/>
      <c r="K471" s="54"/>
      <c r="L471" s="62"/>
      <c r="M471" s="69"/>
      <c r="N471" s="69"/>
      <c r="O471" s="69"/>
      <c r="P471" s="72"/>
      <c r="Q471" s="77"/>
      <c r="R471" s="77"/>
      <c r="S471" s="77"/>
      <c r="T471" s="77"/>
      <c r="U471" s="77"/>
      <c r="V471" s="61"/>
      <c r="W471" s="95"/>
      <c r="X471" s="98"/>
      <c r="Y471" s="99"/>
      <c r="Z471" s="79" t="str">
        <f>IFERROR(VLOOKUP(X471,'【参考】数式用'!$A$2:$B$46,2,FALSE),"")</f>
        <v/>
      </c>
      <c r="AA471" s="109"/>
      <c r="AB471" s="112"/>
      <c r="AC471" s="114">
        <f t="shared" si="13"/>
        <v>0</v>
      </c>
      <c r="AD471" s="119" t="str">
        <f>IF(B471="","",IF(COUNTIF(X471,"*独自*"),"数式を削除して手入力",IFERROR(INDEX('【参考】数式用'!$O$3:$Q$452,MATCH(Q471&amp;V471,'【参考】数式用'!$N$3:$N$452,0),MATCH(VLOOKUP(X471,'【参考】数式用'!$R$2:$S$46,2,FALSE),'【参考】数式用'!$O$2:$Q$2,0)),10)))</f>
        <v/>
      </c>
      <c r="AE471" s="122"/>
      <c r="AF471" s="128"/>
      <c r="AG471" s="139"/>
    </row>
    <row r="472" spans="1:33" ht="49.95" customHeight="1">
      <c r="A472" s="25">
        <f t="shared" si="14"/>
        <v>433</v>
      </c>
      <c r="B472" s="45"/>
      <c r="C472" s="50"/>
      <c r="D472" s="50"/>
      <c r="E472" s="50"/>
      <c r="F472" s="50"/>
      <c r="G472" s="50"/>
      <c r="H472" s="50"/>
      <c r="I472" s="50"/>
      <c r="J472" s="50"/>
      <c r="K472" s="54"/>
      <c r="L472" s="62"/>
      <c r="M472" s="69"/>
      <c r="N472" s="69"/>
      <c r="O472" s="69"/>
      <c r="P472" s="72"/>
      <c r="Q472" s="77"/>
      <c r="R472" s="77"/>
      <c r="S472" s="77"/>
      <c r="T472" s="77"/>
      <c r="U472" s="77"/>
      <c r="V472" s="61"/>
      <c r="W472" s="95"/>
      <c r="X472" s="98"/>
      <c r="Y472" s="99"/>
      <c r="Z472" s="79" t="str">
        <f>IFERROR(VLOOKUP(X472,'【参考】数式用'!$A$2:$B$46,2,FALSE),"")</f>
        <v/>
      </c>
      <c r="AA472" s="109"/>
      <c r="AB472" s="112"/>
      <c r="AC472" s="114">
        <f t="shared" si="13"/>
        <v>0</v>
      </c>
      <c r="AD472" s="119" t="str">
        <f>IF(B472="","",IF(COUNTIF(X472,"*独自*"),"数式を削除して手入力",IFERROR(INDEX('【参考】数式用'!$O$3:$Q$452,MATCH(Q472&amp;V472,'【参考】数式用'!$N$3:$N$452,0),MATCH(VLOOKUP(X472,'【参考】数式用'!$R$2:$S$46,2,FALSE),'【参考】数式用'!$O$2:$Q$2,0)),10)))</f>
        <v/>
      </c>
      <c r="AE472" s="122"/>
      <c r="AF472" s="128"/>
      <c r="AG472" s="139"/>
    </row>
    <row r="473" spans="1:33" ht="49.95" customHeight="1">
      <c r="A473" s="25">
        <f t="shared" si="14"/>
        <v>434</v>
      </c>
      <c r="B473" s="45"/>
      <c r="C473" s="50"/>
      <c r="D473" s="50"/>
      <c r="E473" s="50"/>
      <c r="F473" s="50"/>
      <c r="G473" s="50"/>
      <c r="H473" s="50"/>
      <c r="I473" s="50"/>
      <c r="J473" s="50"/>
      <c r="K473" s="54"/>
      <c r="L473" s="62"/>
      <c r="M473" s="69"/>
      <c r="N473" s="69"/>
      <c r="O473" s="69"/>
      <c r="P473" s="72"/>
      <c r="Q473" s="77"/>
      <c r="R473" s="77"/>
      <c r="S473" s="77"/>
      <c r="T473" s="77"/>
      <c r="U473" s="77"/>
      <c r="V473" s="61"/>
      <c r="W473" s="95"/>
      <c r="X473" s="98"/>
      <c r="Y473" s="99"/>
      <c r="Z473" s="79" t="str">
        <f>IFERROR(VLOOKUP(X473,'【参考】数式用'!$A$2:$B$46,2,FALSE),"")</f>
        <v/>
      </c>
      <c r="AA473" s="109"/>
      <c r="AB473" s="112"/>
      <c r="AC473" s="114">
        <f t="shared" si="13"/>
        <v>0</v>
      </c>
      <c r="AD473" s="119" t="str">
        <f>IF(B473="","",IF(COUNTIF(X473,"*独自*"),"数式を削除して手入力",IFERROR(INDEX('【参考】数式用'!$O$3:$Q$452,MATCH(Q473&amp;V473,'【参考】数式用'!$N$3:$N$452,0),MATCH(VLOOKUP(X473,'【参考】数式用'!$R$2:$S$46,2,FALSE),'【参考】数式用'!$O$2:$Q$2,0)),10)))</f>
        <v/>
      </c>
      <c r="AE473" s="122"/>
      <c r="AF473" s="128"/>
      <c r="AG473" s="139"/>
    </row>
    <row r="474" spans="1:33" ht="49.95" customHeight="1">
      <c r="A474" s="25">
        <f t="shared" si="14"/>
        <v>435</v>
      </c>
      <c r="B474" s="45"/>
      <c r="C474" s="50"/>
      <c r="D474" s="50"/>
      <c r="E474" s="50"/>
      <c r="F474" s="50"/>
      <c r="G474" s="50"/>
      <c r="H474" s="50"/>
      <c r="I474" s="50"/>
      <c r="J474" s="50"/>
      <c r="K474" s="54"/>
      <c r="L474" s="62"/>
      <c r="M474" s="69"/>
      <c r="N474" s="69"/>
      <c r="O474" s="69"/>
      <c r="P474" s="72"/>
      <c r="Q474" s="77"/>
      <c r="R474" s="77"/>
      <c r="S474" s="77"/>
      <c r="T474" s="77"/>
      <c r="U474" s="77"/>
      <c r="V474" s="61"/>
      <c r="W474" s="95"/>
      <c r="X474" s="98"/>
      <c r="Y474" s="99"/>
      <c r="Z474" s="79" t="str">
        <f>IFERROR(VLOOKUP(X474,'【参考】数式用'!$A$2:$B$46,2,FALSE),"")</f>
        <v/>
      </c>
      <c r="AA474" s="109"/>
      <c r="AB474" s="112"/>
      <c r="AC474" s="114">
        <f t="shared" si="13"/>
        <v>0</v>
      </c>
      <c r="AD474" s="119" t="str">
        <f>IF(B474="","",IF(COUNTIF(X474,"*独自*"),"数式を削除して手入力",IFERROR(INDEX('【参考】数式用'!$O$3:$Q$452,MATCH(Q474&amp;V474,'【参考】数式用'!$N$3:$N$452,0),MATCH(VLOOKUP(X474,'【参考】数式用'!$R$2:$S$46,2,FALSE),'【参考】数式用'!$O$2:$Q$2,0)),10)))</f>
        <v/>
      </c>
      <c r="AE474" s="122"/>
      <c r="AF474" s="128"/>
      <c r="AG474" s="139"/>
    </row>
    <row r="475" spans="1:33" ht="49.95" customHeight="1">
      <c r="A475" s="25">
        <f t="shared" si="14"/>
        <v>436</v>
      </c>
      <c r="B475" s="45"/>
      <c r="C475" s="50"/>
      <c r="D475" s="50"/>
      <c r="E475" s="50"/>
      <c r="F475" s="50"/>
      <c r="G475" s="50"/>
      <c r="H475" s="50"/>
      <c r="I475" s="50"/>
      <c r="J475" s="50"/>
      <c r="K475" s="54"/>
      <c r="L475" s="62"/>
      <c r="M475" s="69"/>
      <c r="N475" s="69"/>
      <c r="O475" s="69"/>
      <c r="P475" s="72"/>
      <c r="Q475" s="77"/>
      <c r="R475" s="77"/>
      <c r="S475" s="77"/>
      <c r="T475" s="77"/>
      <c r="U475" s="77"/>
      <c r="V475" s="61"/>
      <c r="W475" s="95"/>
      <c r="X475" s="98"/>
      <c r="Y475" s="99"/>
      <c r="Z475" s="79" t="str">
        <f>IFERROR(VLOOKUP(X475,'【参考】数式用'!$A$2:$B$46,2,FALSE),"")</f>
        <v/>
      </c>
      <c r="AA475" s="109"/>
      <c r="AB475" s="112"/>
      <c r="AC475" s="114">
        <f t="shared" si="13"/>
        <v>0</v>
      </c>
      <c r="AD475" s="119" t="str">
        <f>IF(B475="","",IF(COUNTIF(X475,"*独自*"),"数式を削除して手入力",IFERROR(INDEX('【参考】数式用'!$O$3:$Q$452,MATCH(Q475&amp;V475,'【参考】数式用'!$N$3:$N$452,0),MATCH(VLOOKUP(X475,'【参考】数式用'!$R$2:$S$46,2,FALSE),'【参考】数式用'!$O$2:$Q$2,0)),10)))</f>
        <v/>
      </c>
      <c r="AE475" s="122"/>
      <c r="AF475" s="128"/>
      <c r="AG475" s="139"/>
    </row>
    <row r="476" spans="1:33" ht="49.95" customHeight="1">
      <c r="A476" s="25">
        <f t="shared" si="14"/>
        <v>437</v>
      </c>
      <c r="B476" s="45"/>
      <c r="C476" s="50"/>
      <c r="D476" s="50"/>
      <c r="E476" s="50"/>
      <c r="F476" s="50"/>
      <c r="G476" s="50"/>
      <c r="H476" s="50"/>
      <c r="I476" s="50"/>
      <c r="J476" s="50"/>
      <c r="K476" s="54"/>
      <c r="L476" s="62"/>
      <c r="M476" s="69"/>
      <c r="N476" s="69"/>
      <c r="O476" s="69"/>
      <c r="P476" s="72"/>
      <c r="Q476" s="77"/>
      <c r="R476" s="77"/>
      <c r="S476" s="77"/>
      <c r="T476" s="77"/>
      <c r="U476" s="77"/>
      <c r="V476" s="61"/>
      <c r="W476" s="95"/>
      <c r="X476" s="98"/>
      <c r="Y476" s="99"/>
      <c r="Z476" s="79" t="str">
        <f>IFERROR(VLOOKUP(X476,'【参考】数式用'!$A$2:$B$46,2,FALSE),"")</f>
        <v/>
      </c>
      <c r="AA476" s="109"/>
      <c r="AB476" s="112"/>
      <c r="AC476" s="114">
        <f t="shared" si="13"/>
        <v>0</v>
      </c>
      <c r="AD476" s="119" t="str">
        <f>IF(B476="","",IF(COUNTIF(X476,"*独自*"),"数式を削除して手入力",IFERROR(INDEX('【参考】数式用'!$O$3:$Q$452,MATCH(Q476&amp;V476,'【参考】数式用'!$N$3:$N$452,0),MATCH(VLOOKUP(X476,'【参考】数式用'!$R$2:$S$46,2,FALSE),'【参考】数式用'!$O$2:$Q$2,0)),10)))</f>
        <v/>
      </c>
      <c r="AE476" s="122"/>
      <c r="AF476" s="128"/>
      <c r="AG476" s="139"/>
    </row>
    <row r="477" spans="1:33" ht="49.95" customHeight="1">
      <c r="A477" s="25">
        <f t="shared" si="14"/>
        <v>438</v>
      </c>
      <c r="B477" s="45"/>
      <c r="C477" s="50"/>
      <c r="D477" s="50"/>
      <c r="E477" s="50"/>
      <c r="F477" s="50"/>
      <c r="G477" s="50"/>
      <c r="H477" s="50"/>
      <c r="I477" s="50"/>
      <c r="J477" s="50"/>
      <c r="K477" s="54"/>
      <c r="L477" s="62"/>
      <c r="M477" s="69"/>
      <c r="N477" s="69"/>
      <c r="O477" s="69"/>
      <c r="P477" s="72"/>
      <c r="Q477" s="77"/>
      <c r="R477" s="77"/>
      <c r="S477" s="77"/>
      <c r="T477" s="77"/>
      <c r="U477" s="77"/>
      <c r="V477" s="61"/>
      <c r="W477" s="95"/>
      <c r="X477" s="98"/>
      <c r="Y477" s="99"/>
      <c r="Z477" s="79" t="str">
        <f>IFERROR(VLOOKUP(X477,'【参考】数式用'!$A$2:$B$46,2,FALSE),"")</f>
        <v/>
      </c>
      <c r="AA477" s="109"/>
      <c r="AB477" s="112"/>
      <c r="AC477" s="114">
        <f t="shared" si="13"/>
        <v>0</v>
      </c>
      <c r="AD477" s="119" t="str">
        <f>IF(B477="","",IF(COUNTIF(X477,"*独自*"),"数式を削除して手入力",IFERROR(INDEX('【参考】数式用'!$O$3:$Q$452,MATCH(Q477&amp;V477,'【参考】数式用'!$N$3:$N$452,0),MATCH(VLOOKUP(X477,'【参考】数式用'!$R$2:$S$46,2,FALSE),'【参考】数式用'!$O$2:$Q$2,0)),10)))</f>
        <v/>
      </c>
      <c r="AE477" s="122"/>
      <c r="AF477" s="128"/>
      <c r="AG477" s="139"/>
    </row>
    <row r="478" spans="1:33" ht="49.95" customHeight="1">
      <c r="A478" s="25">
        <f t="shared" si="14"/>
        <v>439</v>
      </c>
      <c r="B478" s="45"/>
      <c r="C478" s="50"/>
      <c r="D478" s="50"/>
      <c r="E478" s="50"/>
      <c r="F478" s="50"/>
      <c r="G478" s="50"/>
      <c r="H478" s="50"/>
      <c r="I478" s="50"/>
      <c r="J478" s="50"/>
      <c r="K478" s="54"/>
      <c r="L478" s="62"/>
      <c r="M478" s="69"/>
      <c r="N478" s="69"/>
      <c r="O478" s="69"/>
      <c r="P478" s="72"/>
      <c r="Q478" s="77"/>
      <c r="R478" s="77"/>
      <c r="S478" s="77"/>
      <c r="T478" s="77"/>
      <c r="U478" s="77"/>
      <c r="V478" s="61"/>
      <c r="W478" s="95"/>
      <c r="X478" s="98"/>
      <c r="Y478" s="99"/>
      <c r="Z478" s="79" t="str">
        <f>IFERROR(VLOOKUP(X478,'【参考】数式用'!$A$2:$B$46,2,FALSE),"")</f>
        <v/>
      </c>
      <c r="AA478" s="109"/>
      <c r="AB478" s="112"/>
      <c r="AC478" s="114">
        <f t="shared" si="13"/>
        <v>0</v>
      </c>
      <c r="AD478" s="119" t="str">
        <f>IF(B478="","",IF(COUNTIF(X478,"*独自*"),"数式を削除して手入力",IFERROR(INDEX('【参考】数式用'!$O$3:$Q$452,MATCH(Q478&amp;V478,'【参考】数式用'!$N$3:$N$452,0),MATCH(VLOOKUP(X478,'【参考】数式用'!$R$2:$S$46,2,FALSE),'【参考】数式用'!$O$2:$Q$2,0)),10)))</f>
        <v/>
      </c>
      <c r="AE478" s="122"/>
      <c r="AF478" s="128"/>
      <c r="AG478" s="139"/>
    </row>
    <row r="479" spans="1:33" ht="49.95" customHeight="1">
      <c r="A479" s="25">
        <f t="shared" si="14"/>
        <v>440</v>
      </c>
      <c r="B479" s="45"/>
      <c r="C479" s="50"/>
      <c r="D479" s="50"/>
      <c r="E479" s="50"/>
      <c r="F479" s="50"/>
      <c r="G479" s="50"/>
      <c r="H479" s="50"/>
      <c r="I479" s="50"/>
      <c r="J479" s="50"/>
      <c r="K479" s="54"/>
      <c r="L479" s="62"/>
      <c r="M479" s="69"/>
      <c r="N479" s="69"/>
      <c r="O479" s="69"/>
      <c r="P479" s="72"/>
      <c r="Q479" s="77"/>
      <c r="R479" s="77"/>
      <c r="S479" s="77"/>
      <c r="T479" s="77"/>
      <c r="U479" s="77"/>
      <c r="V479" s="61"/>
      <c r="W479" s="95"/>
      <c r="X479" s="98"/>
      <c r="Y479" s="99"/>
      <c r="Z479" s="79" t="str">
        <f>IFERROR(VLOOKUP(X479,'【参考】数式用'!$A$2:$B$46,2,FALSE),"")</f>
        <v/>
      </c>
      <c r="AA479" s="109"/>
      <c r="AB479" s="112"/>
      <c r="AC479" s="114">
        <f t="shared" si="13"/>
        <v>0</v>
      </c>
      <c r="AD479" s="119" t="str">
        <f>IF(B479="","",IF(COUNTIF(X479,"*独自*"),"数式を削除して手入力",IFERROR(INDEX('【参考】数式用'!$O$3:$Q$452,MATCH(Q479&amp;V479,'【参考】数式用'!$N$3:$N$452,0),MATCH(VLOOKUP(X479,'【参考】数式用'!$R$2:$S$46,2,FALSE),'【参考】数式用'!$O$2:$Q$2,0)),10)))</f>
        <v/>
      </c>
      <c r="AE479" s="122"/>
      <c r="AF479" s="128"/>
      <c r="AG479" s="139"/>
    </row>
    <row r="480" spans="1:33" ht="49.95" customHeight="1">
      <c r="A480" s="25">
        <f t="shared" si="14"/>
        <v>441</v>
      </c>
      <c r="B480" s="45"/>
      <c r="C480" s="50"/>
      <c r="D480" s="50"/>
      <c r="E480" s="50"/>
      <c r="F480" s="50"/>
      <c r="G480" s="50"/>
      <c r="H480" s="50"/>
      <c r="I480" s="50"/>
      <c r="J480" s="50"/>
      <c r="K480" s="54"/>
      <c r="L480" s="62"/>
      <c r="M480" s="69"/>
      <c r="N480" s="69"/>
      <c r="O480" s="69"/>
      <c r="P480" s="72"/>
      <c r="Q480" s="77"/>
      <c r="R480" s="77"/>
      <c r="S480" s="77"/>
      <c r="T480" s="77"/>
      <c r="U480" s="77"/>
      <c r="V480" s="61"/>
      <c r="W480" s="95"/>
      <c r="X480" s="98"/>
      <c r="Y480" s="99"/>
      <c r="Z480" s="79" t="str">
        <f>IFERROR(VLOOKUP(X480,'【参考】数式用'!$A$2:$B$46,2,FALSE),"")</f>
        <v/>
      </c>
      <c r="AA480" s="109"/>
      <c r="AB480" s="112"/>
      <c r="AC480" s="114">
        <f t="shared" si="13"/>
        <v>0</v>
      </c>
      <c r="AD480" s="119" t="str">
        <f>IF(B480="","",IF(COUNTIF(X480,"*独自*"),"数式を削除して手入力",IFERROR(INDEX('【参考】数式用'!$O$3:$Q$452,MATCH(Q480&amp;V480,'【参考】数式用'!$N$3:$N$452,0),MATCH(VLOOKUP(X480,'【参考】数式用'!$R$2:$S$46,2,FALSE),'【参考】数式用'!$O$2:$Q$2,0)),10)))</f>
        <v/>
      </c>
      <c r="AE480" s="122"/>
      <c r="AF480" s="128"/>
      <c r="AG480" s="139"/>
    </row>
    <row r="481" spans="1:33" ht="49.95" customHeight="1">
      <c r="A481" s="25">
        <f t="shared" si="14"/>
        <v>442</v>
      </c>
      <c r="B481" s="45"/>
      <c r="C481" s="50"/>
      <c r="D481" s="50"/>
      <c r="E481" s="50"/>
      <c r="F481" s="50"/>
      <c r="G481" s="50"/>
      <c r="H481" s="50"/>
      <c r="I481" s="50"/>
      <c r="J481" s="50"/>
      <c r="K481" s="54"/>
      <c r="L481" s="62"/>
      <c r="M481" s="69"/>
      <c r="N481" s="69"/>
      <c r="O481" s="69"/>
      <c r="P481" s="72"/>
      <c r="Q481" s="77"/>
      <c r="R481" s="77"/>
      <c r="S481" s="77"/>
      <c r="T481" s="77"/>
      <c r="U481" s="77"/>
      <c r="V481" s="61"/>
      <c r="W481" s="95"/>
      <c r="X481" s="98"/>
      <c r="Y481" s="99"/>
      <c r="Z481" s="79" t="str">
        <f>IFERROR(VLOOKUP(X481,'【参考】数式用'!$A$2:$B$46,2,FALSE),"")</f>
        <v/>
      </c>
      <c r="AA481" s="109"/>
      <c r="AB481" s="112"/>
      <c r="AC481" s="114">
        <f t="shared" si="13"/>
        <v>0</v>
      </c>
      <c r="AD481" s="119" t="str">
        <f>IF(B481="","",IF(COUNTIF(X481,"*独自*"),"数式を削除して手入力",IFERROR(INDEX('【参考】数式用'!$O$3:$Q$452,MATCH(Q481&amp;V481,'【参考】数式用'!$N$3:$N$452,0),MATCH(VLOOKUP(X481,'【参考】数式用'!$R$2:$S$46,2,FALSE),'【参考】数式用'!$O$2:$Q$2,0)),10)))</f>
        <v/>
      </c>
      <c r="AE481" s="122"/>
      <c r="AF481" s="128"/>
      <c r="AG481" s="139"/>
    </row>
    <row r="482" spans="1:33" ht="49.95" customHeight="1">
      <c r="A482" s="25">
        <f t="shared" si="14"/>
        <v>443</v>
      </c>
      <c r="B482" s="45"/>
      <c r="C482" s="50"/>
      <c r="D482" s="50"/>
      <c r="E482" s="50"/>
      <c r="F482" s="50"/>
      <c r="G482" s="50"/>
      <c r="H482" s="50"/>
      <c r="I482" s="50"/>
      <c r="J482" s="50"/>
      <c r="K482" s="54"/>
      <c r="L482" s="62"/>
      <c r="M482" s="69"/>
      <c r="N482" s="69"/>
      <c r="O482" s="69"/>
      <c r="P482" s="72"/>
      <c r="Q482" s="77"/>
      <c r="R482" s="77"/>
      <c r="S482" s="77"/>
      <c r="T482" s="77"/>
      <c r="U482" s="77"/>
      <c r="V482" s="61"/>
      <c r="W482" s="95"/>
      <c r="X482" s="98"/>
      <c r="Y482" s="99"/>
      <c r="Z482" s="79" t="str">
        <f>IFERROR(VLOOKUP(X482,'【参考】数式用'!$A$2:$B$46,2,FALSE),"")</f>
        <v/>
      </c>
      <c r="AA482" s="109"/>
      <c r="AB482" s="112"/>
      <c r="AC482" s="114">
        <f t="shared" si="13"/>
        <v>0</v>
      </c>
      <c r="AD482" s="119" t="str">
        <f>IF(B482="","",IF(COUNTIF(X482,"*独自*"),"数式を削除して手入力",IFERROR(INDEX('【参考】数式用'!$O$3:$Q$452,MATCH(Q482&amp;V482,'【参考】数式用'!$N$3:$N$452,0),MATCH(VLOOKUP(X482,'【参考】数式用'!$R$2:$S$46,2,FALSE),'【参考】数式用'!$O$2:$Q$2,0)),10)))</f>
        <v/>
      </c>
      <c r="AE482" s="122"/>
      <c r="AF482" s="128"/>
      <c r="AG482" s="139"/>
    </row>
    <row r="483" spans="1:33" ht="49.95" customHeight="1">
      <c r="A483" s="25">
        <f t="shared" si="14"/>
        <v>444</v>
      </c>
      <c r="B483" s="45"/>
      <c r="C483" s="50"/>
      <c r="D483" s="50"/>
      <c r="E483" s="50"/>
      <c r="F483" s="50"/>
      <c r="G483" s="50"/>
      <c r="H483" s="50"/>
      <c r="I483" s="50"/>
      <c r="J483" s="50"/>
      <c r="K483" s="54"/>
      <c r="L483" s="62"/>
      <c r="M483" s="69"/>
      <c r="N483" s="69"/>
      <c r="O483" s="69"/>
      <c r="P483" s="72"/>
      <c r="Q483" s="77"/>
      <c r="R483" s="77"/>
      <c r="S483" s="77"/>
      <c r="T483" s="77"/>
      <c r="U483" s="77"/>
      <c r="V483" s="61"/>
      <c r="W483" s="95"/>
      <c r="X483" s="98"/>
      <c r="Y483" s="99"/>
      <c r="Z483" s="79" t="str">
        <f>IFERROR(VLOOKUP(X483,'【参考】数式用'!$A$2:$B$46,2,FALSE),"")</f>
        <v/>
      </c>
      <c r="AA483" s="109"/>
      <c r="AB483" s="112"/>
      <c r="AC483" s="114">
        <f t="shared" si="13"/>
        <v>0</v>
      </c>
      <c r="AD483" s="119" t="str">
        <f>IF(B483="","",IF(COUNTIF(X483,"*独自*"),"数式を削除して手入力",IFERROR(INDEX('【参考】数式用'!$O$3:$Q$452,MATCH(Q483&amp;V483,'【参考】数式用'!$N$3:$N$452,0),MATCH(VLOOKUP(X483,'【参考】数式用'!$R$2:$S$46,2,FALSE),'【参考】数式用'!$O$2:$Q$2,0)),10)))</f>
        <v/>
      </c>
      <c r="AE483" s="122"/>
      <c r="AF483" s="128"/>
      <c r="AG483" s="139"/>
    </row>
    <row r="484" spans="1:33" ht="49.95" customHeight="1">
      <c r="A484" s="25">
        <f t="shared" si="14"/>
        <v>445</v>
      </c>
      <c r="B484" s="45"/>
      <c r="C484" s="50"/>
      <c r="D484" s="50"/>
      <c r="E484" s="50"/>
      <c r="F484" s="50"/>
      <c r="G484" s="50"/>
      <c r="H484" s="50"/>
      <c r="I484" s="50"/>
      <c r="J484" s="50"/>
      <c r="K484" s="54"/>
      <c r="L484" s="62"/>
      <c r="M484" s="69"/>
      <c r="N484" s="69"/>
      <c r="O484" s="69"/>
      <c r="P484" s="72"/>
      <c r="Q484" s="77"/>
      <c r="R484" s="77"/>
      <c r="S484" s="77"/>
      <c r="T484" s="77"/>
      <c r="U484" s="77"/>
      <c r="V484" s="61"/>
      <c r="W484" s="95"/>
      <c r="X484" s="98"/>
      <c r="Y484" s="99"/>
      <c r="Z484" s="79" t="str">
        <f>IFERROR(VLOOKUP(X484,'【参考】数式用'!$A$2:$B$46,2,FALSE),"")</f>
        <v/>
      </c>
      <c r="AA484" s="109"/>
      <c r="AB484" s="112"/>
      <c r="AC484" s="114">
        <f t="shared" si="13"/>
        <v>0</v>
      </c>
      <c r="AD484" s="119" t="str">
        <f>IF(B484="","",IF(COUNTIF(X484,"*独自*"),"数式を削除して手入力",IFERROR(INDEX('【参考】数式用'!$O$3:$Q$452,MATCH(Q484&amp;V484,'【参考】数式用'!$N$3:$N$452,0),MATCH(VLOOKUP(X484,'【参考】数式用'!$R$2:$S$46,2,FALSE),'【参考】数式用'!$O$2:$Q$2,0)),10)))</f>
        <v/>
      </c>
      <c r="AE484" s="122"/>
      <c r="AF484" s="128"/>
      <c r="AG484" s="139"/>
    </row>
    <row r="485" spans="1:33" ht="49.95" customHeight="1">
      <c r="A485" s="25">
        <f t="shared" si="14"/>
        <v>446</v>
      </c>
      <c r="B485" s="45"/>
      <c r="C485" s="50"/>
      <c r="D485" s="50"/>
      <c r="E485" s="50"/>
      <c r="F485" s="50"/>
      <c r="G485" s="50"/>
      <c r="H485" s="50"/>
      <c r="I485" s="50"/>
      <c r="J485" s="50"/>
      <c r="K485" s="54"/>
      <c r="L485" s="62"/>
      <c r="M485" s="69"/>
      <c r="N485" s="69"/>
      <c r="O485" s="69"/>
      <c r="P485" s="72"/>
      <c r="Q485" s="77"/>
      <c r="R485" s="77"/>
      <c r="S485" s="77"/>
      <c r="T485" s="77"/>
      <c r="U485" s="77"/>
      <c r="V485" s="61"/>
      <c r="W485" s="95"/>
      <c r="X485" s="98"/>
      <c r="Y485" s="99"/>
      <c r="Z485" s="79" t="str">
        <f>IFERROR(VLOOKUP(X485,'【参考】数式用'!$A$2:$B$46,2,FALSE),"")</f>
        <v/>
      </c>
      <c r="AA485" s="109"/>
      <c r="AB485" s="112"/>
      <c r="AC485" s="114">
        <f t="shared" si="13"/>
        <v>0</v>
      </c>
      <c r="AD485" s="119" t="str">
        <f>IF(B485="","",IF(COUNTIF(X485,"*独自*"),"数式を削除して手入力",IFERROR(INDEX('【参考】数式用'!$O$3:$Q$452,MATCH(Q485&amp;V485,'【参考】数式用'!$N$3:$N$452,0),MATCH(VLOOKUP(X485,'【参考】数式用'!$R$2:$S$46,2,FALSE),'【参考】数式用'!$O$2:$Q$2,0)),10)))</f>
        <v/>
      </c>
      <c r="AE485" s="122"/>
      <c r="AF485" s="128"/>
      <c r="AG485" s="139"/>
    </row>
    <row r="486" spans="1:33" ht="49.95" customHeight="1">
      <c r="A486" s="25">
        <f t="shared" si="14"/>
        <v>447</v>
      </c>
      <c r="B486" s="45"/>
      <c r="C486" s="50"/>
      <c r="D486" s="50"/>
      <c r="E486" s="50"/>
      <c r="F486" s="50"/>
      <c r="G486" s="50"/>
      <c r="H486" s="50"/>
      <c r="I486" s="50"/>
      <c r="J486" s="50"/>
      <c r="K486" s="54"/>
      <c r="L486" s="62"/>
      <c r="M486" s="69"/>
      <c r="N486" s="69"/>
      <c r="O486" s="69"/>
      <c r="P486" s="72"/>
      <c r="Q486" s="77"/>
      <c r="R486" s="77"/>
      <c r="S486" s="77"/>
      <c r="T486" s="77"/>
      <c r="U486" s="77"/>
      <c r="V486" s="61"/>
      <c r="W486" s="95"/>
      <c r="X486" s="98"/>
      <c r="Y486" s="99"/>
      <c r="Z486" s="79" t="str">
        <f>IFERROR(VLOOKUP(X486,'【参考】数式用'!$A$2:$B$46,2,FALSE),"")</f>
        <v/>
      </c>
      <c r="AA486" s="109"/>
      <c r="AB486" s="112"/>
      <c r="AC486" s="114">
        <f t="shared" si="13"/>
        <v>0</v>
      </c>
      <c r="AD486" s="119" t="str">
        <f>IF(B486="","",IF(COUNTIF(X486,"*独自*"),"数式を削除して手入力",IFERROR(INDEX('【参考】数式用'!$O$3:$Q$452,MATCH(Q486&amp;V486,'【参考】数式用'!$N$3:$N$452,0),MATCH(VLOOKUP(X486,'【参考】数式用'!$R$2:$S$46,2,FALSE),'【参考】数式用'!$O$2:$Q$2,0)),10)))</f>
        <v/>
      </c>
      <c r="AE486" s="122"/>
      <c r="AF486" s="128"/>
      <c r="AG486" s="139"/>
    </row>
    <row r="487" spans="1:33" ht="49.95" customHeight="1">
      <c r="A487" s="25">
        <f t="shared" si="14"/>
        <v>448</v>
      </c>
      <c r="B487" s="45"/>
      <c r="C487" s="50"/>
      <c r="D487" s="50"/>
      <c r="E487" s="50"/>
      <c r="F487" s="50"/>
      <c r="G487" s="50"/>
      <c r="H487" s="50"/>
      <c r="I487" s="50"/>
      <c r="J487" s="50"/>
      <c r="K487" s="54"/>
      <c r="L487" s="62"/>
      <c r="M487" s="69"/>
      <c r="N487" s="69"/>
      <c r="O487" s="69"/>
      <c r="P487" s="72"/>
      <c r="Q487" s="77"/>
      <c r="R487" s="77"/>
      <c r="S487" s="77"/>
      <c r="T487" s="77"/>
      <c r="U487" s="77"/>
      <c r="V487" s="61"/>
      <c r="W487" s="95"/>
      <c r="X487" s="98"/>
      <c r="Y487" s="99"/>
      <c r="Z487" s="79" t="str">
        <f>IFERROR(VLOOKUP(X487,'【参考】数式用'!$A$2:$B$46,2,FALSE),"")</f>
        <v/>
      </c>
      <c r="AA487" s="109"/>
      <c r="AB487" s="112"/>
      <c r="AC487" s="114">
        <f t="shared" si="13"/>
        <v>0</v>
      </c>
      <c r="AD487" s="119" t="str">
        <f>IF(B487="","",IF(COUNTIF(X487,"*独自*"),"数式を削除して手入力",IFERROR(INDEX('【参考】数式用'!$O$3:$Q$452,MATCH(Q487&amp;V487,'【参考】数式用'!$N$3:$N$452,0),MATCH(VLOOKUP(X487,'【参考】数式用'!$R$2:$S$46,2,FALSE),'【参考】数式用'!$O$2:$Q$2,0)),10)))</f>
        <v/>
      </c>
      <c r="AE487" s="122"/>
      <c r="AF487" s="128"/>
      <c r="AG487" s="139"/>
    </row>
    <row r="488" spans="1:33" ht="49.95" customHeight="1">
      <c r="A488" s="25">
        <f t="shared" si="14"/>
        <v>449</v>
      </c>
      <c r="B488" s="45"/>
      <c r="C488" s="50"/>
      <c r="D488" s="50"/>
      <c r="E488" s="50"/>
      <c r="F488" s="50"/>
      <c r="G488" s="50"/>
      <c r="H488" s="50"/>
      <c r="I488" s="50"/>
      <c r="J488" s="50"/>
      <c r="K488" s="54"/>
      <c r="L488" s="62"/>
      <c r="M488" s="69"/>
      <c r="N488" s="69"/>
      <c r="O488" s="69"/>
      <c r="P488" s="72"/>
      <c r="Q488" s="77"/>
      <c r="R488" s="77"/>
      <c r="S488" s="77"/>
      <c r="T488" s="77"/>
      <c r="U488" s="77"/>
      <c r="V488" s="61"/>
      <c r="W488" s="95"/>
      <c r="X488" s="98"/>
      <c r="Y488" s="99"/>
      <c r="Z488" s="79" t="str">
        <f>IFERROR(VLOOKUP(X488,'【参考】数式用'!$A$2:$B$46,2,FALSE),"")</f>
        <v/>
      </c>
      <c r="AA488" s="109"/>
      <c r="AB488" s="112"/>
      <c r="AC488" s="114">
        <f t="shared" ref="AC488:AC539" si="15">AA488-AB488</f>
        <v>0</v>
      </c>
      <c r="AD488" s="119" t="str">
        <f>IF(B488="","",IF(COUNTIF(X488,"*独自*"),"数式を削除して手入力",IFERROR(INDEX('【参考】数式用'!$O$3:$Q$452,MATCH(Q488&amp;V488,'【参考】数式用'!$N$3:$N$452,0),MATCH(VLOOKUP(X488,'【参考】数式用'!$R$2:$S$46,2,FALSE),'【参考】数式用'!$O$2:$Q$2,0)),10)))</f>
        <v/>
      </c>
      <c r="AE488" s="122"/>
      <c r="AF488" s="128"/>
      <c r="AG488" s="139"/>
    </row>
    <row r="489" spans="1:33" ht="49.95" customHeight="1">
      <c r="A489" s="25">
        <f t="shared" ref="A489:A539" si="16">A488+1</f>
        <v>450</v>
      </c>
      <c r="B489" s="45"/>
      <c r="C489" s="50"/>
      <c r="D489" s="50"/>
      <c r="E489" s="50"/>
      <c r="F489" s="50"/>
      <c r="G489" s="50"/>
      <c r="H489" s="50"/>
      <c r="I489" s="50"/>
      <c r="J489" s="50"/>
      <c r="K489" s="54"/>
      <c r="L489" s="62"/>
      <c r="M489" s="69"/>
      <c r="N489" s="69"/>
      <c r="O489" s="69"/>
      <c r="P489" s="72"/>
      <c r="Q489" s="77"/>
      <c r="R489" s="77"/>
      <c r="S489" s="77"/>
      <c r="T489" s="77"/>
      <c r="U489" s="77"/>
      <c r="V489" s="61"/>
      <c r="W489" s="95"/>
      <c r="X489" s="98"/>
      <c r="Y489" s="99"/>
      <c r="Z489" s="79" t="str">
        <f>IFERROR(VLOOKUP(X489,'【参考】数式用'!$A$2:$B$46,2,FALSE),"")</f>
        <v/>
      </c>
      <c r="AA489" s="109"/>
      <c r="AB489" s="112"/>
      <c r="AC489" s="114">
        <f t="shared" si="15"/>
        <v>0</v>
      </c>
      <c r="AD489" s="119" t="str">
        <f>IF(B489="","",IF(COUNTIF(X489,"*独自*"),"数式を削除して手入力",IFERROR(INDEX('【参考】数式用'!$O$3:$Q$452,MATCH(Q489&amp;V489,'【参考】数式用'!$N$3:$N$452,0),MATCH(VLOOKUP(X489,'【参考】数式用'!$R$2:$S$46,2,FALSE),'【参考】数式用'!$O$2:$Q$2,0)),10)))</f>
        <v/>
      </c>
      <c r="AE489" s="122"/>
      <c r="AF489" s="128"/>
      <c r="AG489" s="139"/>
    </row>
    <row r="490" spans="1:33" ht="49.95" customHeight="1">
      <c r="A490" s="25">
        <f t="shared" si="16"/>
        <v>451</v>
      </c>
      <c r="B490" s="45"/>
      <c r="C490" s="50"/>
      <c r="D490" s="50"/>
      <c r="E490" s="50"/>
      <c r="F490" s="50"/>
      <c r="G490" s="50"/>
      <c r="H490" s="50"/>
      <c r="I490" s="50"/>
      <c r="J490" s="50"/>
      <c r="K490" s="54"/>
      <c r="L490" s="62"/>
      <c r="M490" s="69"/>
      <c r="N490" s="69"/>
      <c r="O490" s="69"/>
      <c r="P490" s="72"/>
      <c r="Q490" s="77"/>
      <c r="R490" s="77"/>
      <c r="S490" s="77"/>
      <c r="T490" s="77"/>
      <c r="U490" s="77"/>
      <c r="V490" s="61"/>
      <c r="W490" s="95"/>
      <c r="X490" s="98"/>
      <c r="Y490" s="99"/>
      <c r="Z490" s="79" t="str">
        <f>IFERROR(VLOOKUP(X490,'【参考】数式用'!$A$2:$B$46,2,FALSE),"")</f>
        <v/>
      </c>
      <c r="AA490" s="109"/>
      <c r="AB490" s="112"/>
      <c r="AC490" s="114">
        <f t="shared" si="15"/>
        <v>0</v>
      </c>
      <c r="AD490" s="119" t="str">
        <f>IF(B490="","",IF(COUNTIF(X490,"*独自*"),"数式を削除して手入力",IFERROR(INDEX('【参考】数式用'!$O$3:$Q$452,MATCH(Q490&amp;V490,'【参考】数式用'!$N$3:$N$452,0),MATCH(VLOOKUP(X490,'【参考】数式用'!$R$2:$S$46,2,FALSE),'【参考】数式用'!$O$2:$Q$2,0)),10)))</f>
        <v/>
      </c>
      <c r="AE490" s="122"/>
      <c r="AF490" s="128"/>
      <c r="AG490" s="139"/>
    </row>
    <row r="491" spans="1:33" ht="49.95" customHeight="1">
      <c r="A491" s="25">
        <f t="shared" si="16"/>
        <v>452</v>
      </c>
      <c r="B491" s="45"/>
      <c r="C491" s="50"/>
      <c r="D491" s="50"/>
      <c r="E491" s="50"/>
      <c r="F491" s="50"/>
      <c r="G491" s="50"/>
      <c r="H491" s="50"/>
      <c r="I491" s="50"/>
      <c r="J491" s="50"/>
      <c r="K491" s="54"/>
      <c r="L491" s="62"/>
      <c r="M491" s="69"/>
      <c r="N491" s="69"/>
      <c r="O491" s="69"/>
      <c r="P491" s="72"/>
      <c r="Q491" s="77"/>
      <c r="R491" s="77"/>
      <c r="S491" s="77"/>
      <c r="T491" s="77"/>
      <c r="U491" s="77"/>
      <c r="V491" s="61"/>
      <c r="W491" s="95"/>
      <c r="X491" s="98"/>
      <c r="Y491" s="99"/>
      <c r="Z491" s="79" t="str">
        <f>IFERROR(VLOOKUP(X491,'【参考】数式用'!$A$2:$B$46,2,FALSE),"")</f>
        <v/>
      </c>
      <c r="AA491" s="109"/>
      <c r="AB491" s="112"/>
      <c r="AC491" s="114">
        <f t="shared" si="15"/>
        <v>0</v>
      </c>
      <c r="AD491" s="119" t="str">
        <f>IF(B491="","",IF(COUNTIF(X491,"*独自*"),"数式を削除して手入力",IFERROR(INDEX('【参考】数式用'!$O$3:$Q$452,MATCH(Q491&amp;V491,'【参考】数式用'!$N$3:$N$452,0),MATCH(VLOOKUP(X491,'【参考】数式用'!$R$2:$S$46,2,FALSE),'【参考】数式用'!$O$2:$Q$2,0)),10)))</f>
        <v/>
      </c>
      <c r="AE491" s="122"/>
      <c r="AF491" s="128"/>
      <c r="AG491" s="139"/>
    </row>
    <row r="492" spans="1:33" ht="49.95" customHeight="1">
      <c r="A492" s="25">
        <f t="shared" si="16"/>
        <v>453</v>
      </c>
      <c r="B492" s="45"/>
      <c r="C492" s="50"/>
      <c r="D492" s="50"/>
      <c r="E492" s="50"/>
      <c r="F492" s="50"/>
      <c r="G492" s="50"/>
      <c r="H492" s="50"/>
      <c r="I492" s="50"/>
      <c r="J492" s="50"/>
      <c r="K492" s="54"/>
      <c r="L492" s="62"/>
      <c r="M492" s="69"/>
      <c r="N492" s="69"/>
      <c r="O492" s="69"/>
      <c r="P492" s="72"/>
      <c r="Q492" s="77"/>
      <c r="R492" s="77"/>
      <c r="S492" s="77"/>
      <c r="T492" s="77"/>
      <c r="U492" s="77"/>
      <c r="V492" s="61"/>
      <c r="W492" s="95"/>
      <c r="X492" s="98"/>
      <c r="Y492" s="99"/>
      <c r="Z492" s="79" t="str">
        <f>IFERROR(VLOOKUP(X492,'【参考】数式用'!$A$2:$B$46,2,FALSE),"")</f>
        <v/>
      </c>
      <c r="AA492" s="109"/>
      <c r="AB492" s="112"/>
      <c r="AC492" s="114">
        <f t="shared" si="15"/>
        <v>0</v>
      </c>
      <c r="AD492" s="119" t="str">
        <f>IF(B492="","",IF(COUNTIF(X492,"*独自*"),"数式を削除して手入力",IFERROR(INDEX('【参考】数式用'!$O$3:$Q$452,MATCH(Q492&amp;V492,'【参考】数式用'!$N$3:$N$452,0),MATCH(VLOOKUP(X492,'【参考】数式用'!$R$2:$S$46,2,FALSE),'【参考】数式用'!$O$2:$Q$2,0)),10)))</f>
        <v/>
      </c>
      <c r="AE492" s="122"/>
      <c r="AF492" s="128"/>
      <c r="AG492" s="139"/>
    </row>
    <row r="493" spans="1:33" ht="49.95" customHeight="1">
      <c r="A493" s="25">
        <f t="shared" si="16"/>
        <v>454</v>
      </c>
      <c r="B493" s="45"/>
      <c r="C493" s="50"/>
      <c r="D493" s="50"/>
      <c r="E493" s="50"/>
      <c r="F493" s="50"/>
      <c r="G493" s="50"/>
      <c r="H493" s="50"/>
      <c r="I493" s="50"/>
      <c r="J493" s="50"/>
      <c r="K493" s="54"/>
      <c r="L493" s="62"/>
      <c r="M493" s="69"/>
      <c r="N493" s="69"/>
      <c r="O493" s="69"/>
      <c r="P493" s="72"/>
      <c r="Q493" s="77"/>
      <c r="R493" s="77"/>
      <c r="S493" s="77"/>
      <c r="T493" s="77"/>
      <c r="U493" s="77"/>
      <c r="V493" s="61"/>
      <c r="W493" s="95"/>
      <c r="X493" s="98"/>
      <c r="Y493" s="99"/>
      <c r="Z493" s="79" t="str">
        <f>IFERROR(VLOOKUP(X493,'【参考】数式用'!$A$2:$B$46,2,FALSE),"")</f>
        <v/>
      </c>
      <c r="AA493" s="109"/>
      <c r="AB493" s="112"/>
      <c r="AC493" s="114">
        <f t="shared" si="15"/>
        <v>0</v>
      </c>
      <c r="AD493" s="119" t="str">
        <f>IF(B493="","",IF(COUNTIF(X493,"*独自*"),"数式を削除して手入力",IFERROR(INDEX('【参考】数式用'!$O$3:$Q$452,MATCH(Q493&amp;V493,'【参考】数式用'!$N$3:$N$452,0),MATCH(VLOOKUP(X493,'【参考】数式用'!$R$2:$S$46,2,FALSE),'【参考】数式用'!$O$2:$Q$2,0)),10)))</f>
        <v/>
      </c>
      <c r="AE493" s="122"/>
      <c r="AF493" s="128"/>
      <c r="AG493" s="139"/>
    </row>
    <row r="494" spans="1:33" ht="49.95" customHeight="1">
      <c r="A494" s="25">
        <f t="shared" si="16"/>
        <v>455</v>
      </c>
      <c r="B494" s="45"/>
      <c r="C494" s="50"/>
      <c r="D494" s="50"/>
      <c r="E494" s="50"/>
      <c r="F494" s="50"/>
      <c r="G494" s="50"/>
      <c r="H494" s="50"/>
      <c r="I494" s="50"/>
      <c r="J494" s="50"/>
      <c r="K494" s="54"/>
      <c r="L494" s="62"/>
      <c r="M494" s="69"/>
      <c r="N494" s="69"/>
      <c r="O494" s="69"/>
      <c r="P494" s="72"/>
      <c r="Q494" s="77"/>
      <c r="R494" s="77"/>
      <c r="S494" s="77"/>
      <c r="T494" s="77"/>
      <c r="U494" s="77"/>
      <c r="V494" s="61"/>
      <c r="W494" s="95"/>
      <c r="X494" s="98"/>
      <c r="Y494" s="99"/>
      <c r="Z494" s="79" t="str">
        <f>IFERROR(VLOOKUP(X494,'【参考】数式用'!$A$2:$B$46,2,FALSE),"")</f>
        <v/>
      </c>
      <c r="AA494" s="109"/>
      <c r="AB494" s="112"/>
      <c r="AC494" s="114">
        <f t="shared" si="15"/>
        <v>0</v>
      </c>
      <c r="AD494" s="119" t="str">
        <f>IF(B494="","",IF(COUNTIF(X494,"*独自*"),"数式を削除して手入力",IFERROR(INDEX('【参考】数式用'!$O$3:$Q$452,MATCH(Q494&amp;V494,'【参考】数式用'!$N$3:$N$452,0),MATCH(VLOOKUP(X494,'【参考】数式用'!$R$2:$S$46,2,FALSE),'【参考】数式用'!$O$2:$Q$2,0)),10)))</f>
        <v/>
      </c>
      <c r="AE494" s="122"/>
      <c r="AF494" s="128"/>
      <c r="AG494" s="139"/>
    </row>
    <row r="495" spans="1:33" ht="49.95" customHeight="1">
      <c r="A495" s="25">
        <f t="shared" si="16"/>
        <v>456</v>
      </c>
      <c r="B495" s="45"/>
      <c r="C495" s="50"/>
      <c r="D495" s="50"/>
      <c r="E495" s="50"/>
      <c r="F495" s="50"/>
      <c r="G495" s="50"/>
      <c r="H495" s="50"/>
      <c r="I495" s="50"/>
      <c r="J495" s="50"/>
      <c r="K495" s="54"/>
      <c r="L495" s="62"/>
      <c r="M495" s="69"/>
      <c r="N495" s="69"/>
      <c r="O495" s="69"/>
      <c r="P495" s="72"/>
      <c r="Q495" s="77"/>
      <c r="R495" s="77"/>
      <c r="S495" s="77"/>
      <c r="T495" s="77"/>
      <c r="U495" s="77"/>
      <c r="V495" s="61"/>
      <c r="W495" s="95"/>
      <c r="X495" s="98"/>
      <c r="Y495" s="99"/>
      <c r="Z495" s="79" t="str">
        <f>IFERROR(VLOOKUP(X495,'【参考】数式用'!$A$2:$B$46,2,FALSE),"")</f>
        <v/>
      </c>
      <c r="AA495" s="109"/>
      <c r="AB495" s="112"/>
      <c r="AC495" s="114">
        <f t="shared" si="15"/>
        <v>0</v>
      </c>
      <c r="AD495" s="119" t="str">
        <f>IF(B495="","",IF(COUNTIF(X495,"*独自*"),"数式を削除して手入力",IFERROR(INDEX('【参考】数式用'!$O$3:$Q$452,MATCH(Q495&amp;V495,'【参考】数式用'!$N$3:$N$452,0),MATCH(VLOOKUP(X495,'【参考】数式用'!$R$2:$S$46,2,FALSE),'【参考】数式用'!$O$2:$Q$2,0)),10)))</f>
        <v/>
      </c>
      <c r="AE495" s="122"/>
      <c r="AF495" s="128"/>
      <c r="AG495" s="139"/>
    </row>
    <row r="496" spans="1:33" ht="49.95" customHeight="1">
      <c r="A496" s="25">
        <f t="shared" si="16"/>
        <v>457</v>
      </c>
      <c r="B496" s="45"/>
      <c r="C496" s="50"/>
      <c r="D496" s="50"/>
      <c r="E496" s="50"/>
      <c r="F496" s="50"/>
      <c r="G496" s="50"/>
      <c r="H496" s="50"/>
      <c r="I496" s="50"/>
      <c r="J496" s="50"/>
      <c r="K496" s="54"/>
      <c r="L496" s="62"/>
      <c r="M496" s="69"/>
      <c r="N496" s="69"/>
      <c r="O496" s="69"/>
      <c r="P496" s="72"/>
      <c r="Q496" s="77"/>
      <c r="R496" s="77"/>
      <c r="S496" s="77"/>
      <c r="T496" s="77"/>
      <c r="U496" s="77"/>
      <c r="V496" s="61"/>
      <c r="W496" s="95"/>
      <c r="X496" s="98"/>
      <c r="Y496" s="99"/>
      <c r="Z496" s="79" t="str">
        <f>IFERROR(VLOOKUP(X496,'【参考】数式用'!$A$2:$B$46,2,FALSE),"")</f>
        <v/>
      </c>
      <c r="AA496" s="109"/>
      <c r="AB496" s="112"/>
      <c r="AC496" s="114">
        <f t="shared" si="15"/>
        <v>0</v>
      </c>
      <c r="AD496" s="119" t="str">
        <f>IF(B496="","",IF(COUNTIF(X496,"*独自*"),"数式を削除して手入力",IFERROR(INDEX('【参考】数式用'!$O$3:$Q$452,MATCH(Q496&amp;V496,'【参考】数式用'!$N$3:$N$452,0),MATCH(VLOOKUP(X496,'【参考】数式用'!$R$2:$S$46,2,FALSE),'【参考】数式用'!$O$2:$Q$2,0)),10)))</f>
        <v/>
      </c>
      <c r="AE496" s="122"/>
      <c r="AF496" s="128"/>
      <c r="AG496" s="139"/>
    </row>
    <row r="497" spans="1:33" ht="49.95" customHeight="1">
      <c r="A497" s="25">
        <f t="shared" si="16"/>
        <v>458</v>
      </c>
      <c r="B497" s="45"/>
      <c r="C497" s="50"/>
      <c r="D497" s="50"/>
      <c r="E497" s="50"/>
      <c r="F497" s="50"/>
      <c r="G497" s="50"/>
      <c r="H497" s="50"/>
      <c r="I497" s="50"/>
      <c r="J497" s="50"/>
      <c r="K497" s="54"/>
      <c r="L497" s="62"/>
      <c r="M497" s="69"/>
      <c r="N497" s="69"/>
      <c r="O497" s="69"/>
      <c r="P497" s="72"/>
      <c r="Q497" s="77"/>
      <c r="R497" s="77"/>
      <c r="S497" s="77"/>
      <c r="T497" s="77"/>
      <c r="U497" s="77"/>
      <c r="V497" s="61"/>
      <c r="W497" s="95"/>
      <c r="X497" s="98"/>
      <c r="Y497" s="99"/>
      <c r="Z497" s="79" t="str">
        <f>IFERROR(VLOOKUP(X497,'【参考】数式用'!$A$2:$B$46,2,FALSE),"")</f>
        <v/>
      </c>
      <c r="AA497" s="109"/>
      <c r="AB497" s="112"/>
      <c r="AC497" s="114">
        <f t="shared" si="15"/>
        <v>0</v>
      </c>
      <c r="AD497" s="119" t="str">
        <f>IF(B497="","",IF(COUNTIF(X497,"*独自*"),"数式を削除して手入力",IFERROR(INDEX('【参考】数式用'!$O$3:$Q$452,MATCH(Q497&amp;V497,'【参考】数式用'!$N$3:$N$452,0),MATCH(VLOOKUP(X497,'【参考】数式用'!$R$2:$S$46,2,FALSE),'【参考】数式用'!$O$2:$Q$2,0)),10)))</f>
        <v/>
      </c>
      <c r="AE497" s="122"/>
      <c r="AF497" s="128"/>
      <c r="AG497" s="139"/>
    </row>
    <row r="498" spans="1:33" ht="49.95" customHeight="1">
      <c r="A498" s="25">
        <f t="shared" si="16"/>
        <v>459</v>
      </c>
      <c r="B498" s="45"/>
      <c r="C498" s="50"/>
      <c r="D498" s="50"/>
      <c r="E498" s="50"/>
      <c r="F498" s="50"/>
      <c r="G498" s="50"/>
      <c r="H498" s="50"/>
      <c r="I498" s="50"/>
      <c r="J498" s="50"/>
      <c r="K498" s="54"/>
      <c r="L498" s="62"/>
      <c r="M498" s="69"/>
      <c r="N498" s="69"/>
      <c r="O498" s="69"/>
      <c r="P498" s="72"/>
      <c r="Q498" s="77"/>
      <c r="R498" s="77"/>
      <c r="S498" s="77"/>
      <c r="T498" s="77"/>
      <c r="U498" s="77"/>
      <c r="V498" s="61"/>
      <c r="W498" s="95"/>
      <c r="X498" s="98"/>
      <c r="Y498" s="99"/>
      <c r="Z498" s="79" t="str">
        <f>IFERROR(VLOOKUP(X498,'【参考】数式用'!$A$2:$B$46,2,FALSE),"")</f>
        <v/>
      </c>
      <c r="AA498" s="109"/>
      <c r="AB498" s="112"/>
      <c r="AC498" s="114">
        <f t="shared" si="15"/>
        <v>0</v>
      </c>
      <c r="AD498" s="119" t="str">
        <f>IF(B498="","",IF(COUNTIF(X498,"*独自*"),"数式を削除して手入力",IFERROR(INDEX('【参考】数式用'!$O$3:$Q$452,MATCH(Q498&amp;V498,'【参考】数式用'!$N$3:$N$452,0),MATCH(VLOOKUP(X498,'【参考】数式用'!$R$2:$S$46,2,FALSE),'【参考】数式用'!$O$2:$Q$2,0)),10)))</f>
        <v/>
      </c>
      <c r="AE498" s="122"/>
      <c r="AF498" s="128"/>
      <c r="AG498" s="139"/>
    </row>
    <row r="499" spans="1:33" ht="49.95" customHeight="1">
      <c r="A499" s="25">
        <f t="shared" si="16"/>
        <v>460</v>
      </c>
      <c r="B499" s="45"/>
      <c r="C499" s="50"/>
      <c r="D499" s="50"/>
      <c r="E499" s="50"/>
      <c r="F499" s="50"/>
      <c r="G499" s="50"/>
      <c r="H499" s="50"/>
      <c r="I499" s="50"/>
      <c r="J499" s="50"/>
      <c r="K499" s="54"/>
      <c r="L499" s="62"/>
      <c r="M499" s="69"/>
      <c r="N499" s="69"/>
      <c r="O499" s="69"/>
      <c r="P499" s="72"/>
      <c r="Q499" s="77"/>
      <c r="R499" s="77"/>
      <c r="S499" s="77"/>
      <c r="T499" s="77"/>
      <c r="U499" s="77"/>
      <c r="V499" s="61"/>
      <c r="W499" s="95"/>
      <c r="X499" s="98"/>
      <c r="Y499" s="99"/>
      <c r="Z499" s="79" t="str">
        <f>IFERROR(VLOOKUP(X499,'【参考】数式用'!$A$2:$B$46,2,FALSE),"")</f>
        <v/>
      </c>
      <c r="AA499" s="109"/>
      <c r="AB499" s="112"/>
      <c r="AC499" s="114">
        <f t="shared" si="15"/>
        <v>0</v>
      </c>
      <c r="AD499" s="119" t="str">
        <f>IF(B499="","",IF(COUNTIF(X499,"*独自*"),"数式を削除して手入力",IFERROR(INDEX('【参考】数式用'!$O$3:$Q$452,MATCH(Q499&amp;V499,'【参考】数式用'!$N$3:$N$452,0),MATCH(VLOOKUP(X499,'【参考】数式用'!$R$2:$S$46,2,FALSE),'【参考】数式用'!$O$2:$Q$2,0)),10)))</f>
        <v/>
      </c>
      <c r="AE499" s="122"/>
      <c r="AF499" s="128"/>
      <c r="AG499" s="139"/>
    </row>
    <row r="500" spans="1:33" ht="49.95" customHeight="1">
      <c r="A500" s="25">
        <f t="shared" si="16"/>
        <v>461</v>
      </c>
      <c r="B500" s="45"/>
      <c r="C500" s="50"/>
      <c r="D500" s="50"/>
      <c r="E500" s="50"/>
      <c r="F500" s="50"/>
      <c r="G500" s="50"/>
      <c r="H500" s="50"/>
      <c r="I500" s="50"/>
      <c r="J500" s="50"/>
      <c r="K500" s="54"/>
      <c r="L500" s="62"/>
      <c r="M500" s="69"/>
      <c r="N500" s="69"/>
      <c r="O500" s="69"/>
      <c r="P500" s="72"/>
      <c r="Q500" s="77"/>
      <c r="R500" s="77"/>
      <c r="S500" s="77"/>
      <c r="T500" s="77"/>
      <c r="U500" s="77"/>
      <c r="V500" s="61"/>
      <c r="W500" s="95"/>
      <c r="X500" s="98"/>
      <c r="Y500" s="99"/>
      <c r="Z500" s="79" t="str">
        <f>IFERROR(VLOOKUP(X500,'【参考】数式用'!$A$2:$B$46,2,FALSE),"")</f>
        <v/>
      </c>
      <c r="AA500" s="109"/>
      <c r="AB500" s="112"/>
      <c r="AC500" s="114">
        <f t="shared" si="15"/>
        <v>0</v>
      </c>
      <c r="AD500" s="119" t="str">
        <f>IF(B500="","",IF(COUNTIF(X500,"*独自*"),"数式を削除して手入力",IFERROR(INDEX('【参考】数式用'!$O$3:$Q$452,MATCH(Q500&amp;V500,'【参考】数式用'!$N$3:$N$452,0),MATCH(VLOOKUP(X500,'【参考】数式用'!$R$2:$S$46,2,FALSE),'【参考】数式用'!$O$2:$Q$2,0)),10)))</f>
        <v/>
      </c>
      <c r="AE500" s="122"/>
      <c r="AF500" s="128"/>
      <c r="AG500" s="139"/>
    </row>
    <row r="501" spans="1:33" ht="49.95" customHeight="1">
      <c r="A501" s="25">
        <f t="shared" si="16"/>
        <v>462</v>
      </c>
      <c r="B501" s="45"/>
      <c r="C501" s="50"/>
      <c r="D501" s="50"/>
      <c r="E501" s="50"/>
      <c r="F501" s="50"/>
      <c r="G501" s="50"/>
      <c r="H501" s="50"/>
      <c r="I501" s="50"/>
      <c r="J501" s="50"/>
      <c r="K501" s="54"/>
      <c r="L501" s="62"/>
      <c r="M501" s="69"/>
      <c r="N501" s="69"/>
      <c r="O501" s="69"/>
      <c r="P501" s="72"/>
      <c r="Q501" s="77"/>
      <c r="R501" s="77"/>
      <c r="S501" s="77"/>
      <c r="T501" s="77"/>
      <c r="U501" s="77"/>
      <c r="V501" s="61"/>
      <c r="W501" s="95"/>
      <c r="X501" s="98"/>
      <c r="Y501" s="99"/>
      <c r="Z501" s="79" t="str">
        <f>IFERROR(VLOOKUP(X501,'【参考】数式用'!$A$2:$B$46,2,FALSE),"")</f>
        <v/>
      </c>
      <c r="AA501" s="109"/>
      <c r="AB501" s="112"/>
      <c r="AC501" s="114">
        <f t="shared" si="15"/>
        <v>0</v>
      </c>
      <c r="AD501" s="119" t="str">
        <f>IF(B501="","",IF(COUNTIF(X501,"*独自*"),"数式を削除して手入力",IFERROR(INDEX('【参考】数式用'!$O$3:$Q$452,MATCH(Q501&amp;V501,'【参考】数式用'!$N$3:$N$452,0),MATCH(VLOOKUP(X501,'【参考】数式用'!$R$2:$S$46,2,FALSE),'【参考】数式用'!$O$2:$Q$2,0)),10)))</f>
        <v/>
      </c>
      <c r="AE501" s="122"/>
      <c r="AF501" s="128"/>
      <c r="AG501" s="139"/>
    </row>
    <row r="502" spans="1:33" ht="49.95" customHeight="1">
      <c r="A502" s="25">
        <f t="shared" si="16"/>
        <v>463</v>
      </c>
      <c r="B502" s="45"/>
      <c r="C502" s="50"/>
      <c r="D502" s="50"/>
      <c r="E502" s="50"/>
      <c r="F502" s="50"/>
      <c r="G502" s="50"/>
      <c r="H502" s="50"/>
      <c r="I502" s="50"/>
      <c r="J502" s="50"/>
      <c r="K502" s="54"/>
      <c r="L502" s="62"/>
      <c r="M502" s="69"/>
      <c r="N502" s="69"/>
      <c r="O502" s="69"/>
      <c r="P502" s="72"/>
      <c r="Q502" s="77"/>
      <c r="R502" s="77"/>
      <c r="S502" s="77"/>
      <c r="T502" s="77"/>
      <c r="U502" s="77"/>
      <c r="V502" s="61"/>
      <c r="W502" s="95"/>
      <c r="X502" s="98"/>
      <c r="Y502" s="99"/>
      <c r="Z502" s="79" t="str">
        <f>IFERROR(VLOOKUP(X502,'【参考】数式用'!$A$2:$B$46,2,FALSE),"")</f>
        <v/>
      </c>
      <c r="AA502" s="109"/>
      <c r="AB502" s="112"/>
      <c r="AC502" s="114">
        <f t="shared" si="15"/>
        <v>0</v>
      </c>
      <c r="AD502" s="119" t="str">
        <f>IF(B502="","",IF(COUNTIF(X502,"*独自*"),"数式を削除して手入力",IFERROR(INDEX('【参考】数式用'!$O$3:$Q$452,MATCH(Q502&amp;V502,'【参考】数式用'!$N$3:$N$452,0),MATCH(VLOOKUP(X502,'【参考】数式用'!$R$2:$S$46,2,FALSE),'【参考】数式用'!$O$2:$Q$2,0)),10)))</f>
        <v/>
      </c>
      <c r="AE502" s="122"/>
      <c r="AF502" s="128"/>
      <c r="AG502" s="139"/>
    </row>
    <row r="503" spans="1:33" ht="49.95" customHeight="1">
      <c r="A503" s="25">
        <f t="shared" si="16"/>
        <v>464</v>
      </c>
      <c r="B503" s="45"/>
      <c r="C503" s="50"/>
      <c r="D503" s="50"/>
      <c r="E503" s="50"/>
      <c r="F503" s="50"/>
      <c r="G503" s="50"/>
      <c r="H503" s="50"/>
      <c r="I503" s="50"/>
      <c r="J503" s="50"/>
      <c r="K503" s="54"/>
      <c r="L503" s="62"/>
      <c r="M503" s="69"/>
      <c r="N503" s="69"/>
      <c r="O503" s="69"/>
      <c r="P503" s="72"/>
      <c r="Q503" s="77"/>
      <c r="R503" s="77"/>
      <c r="S503" s="77"/>
      <c r="T503" s="77"/>
      <c r="U503" s="77"/>
      <c r="V503" s="61"/>
      <c r="W503" s="95"/>
      <c r="X503" s="98"/>
      <c r="Y503" s="99"/>
      <c r="Z503" s="79" t="str">
        <f>IFERROR(VLOOKUP(X503,'【参考】数式用'!$A$2:$B$46,2,FALSE),"")</f>
        <v/>
      </c>
      <c r="AA503" s="109"/>
      <c r="AB503" s="112"/>
      <c r="AC503" s="114">
        <f t="shared" si="15"/>
        <v>0</v>
      </c>
      <c r="AD503" s="119" t="str">
        <f>IF(B503="","",IF(COUNTIF(X503,"*独自*"),"数式を削除して手入力",IFERROR(INDEX('【参考】数式用'!$O$3:$Q$452,MATCH(Q503&amp;V503,'【参考】数式用'!$N$3:$N$452,0),MATCH(VLOOKUP(X503,'【参考】数式用'!$R$2:$S$46,2,FALSE),'【参考】数式用'!$O$2:$Q$2,0)),10)))</f>
        <v/>
      </c>
      <c r="AE503" s="122"/>
      <c r="AF503" s="128"/>
      <c r="AG503" s="139"/>
    </row>
    <row r="504" spans="1:33" ht="49.95" customHeight="1">
      <c r="A504" s="25">
        <f t="shared" si="16"/>
        <v>465</v>
      </c>
      <c r="B504" s="45"/>
      <c r="C504" s="50"/>
      <c r="D504" s="50"/>
      <c r="E504" s="50"/>
      <c r="F504" s="50"/>
      <c r="G504" s="50"/>
      <c r="H504" s="50"/>
      <c r="I504" s="50"/>
      <c r="J504" s="50"/>
      <c r="K504" s="54"/>
      <c r="L504" s="62"/>
      <c r="M504" s="69"/>
      <c r="N504" s="69"/>
      <c r="O504" s="69"/>
      <c r="P504" s="72"/>
      <c r="Q504" s="77"/>
      <c r="R504" s="77"/>
      <c r="S504" s="77"/>
      <c r="T504" s="77"/>
      <c r="U504" s="77"/>
      <c r="V504" s="61"/>
      <c r="W504" s="95"/>
      <c r="X504" s="98"/>
      <c r="Y504" s="99"/>
      <c r="Z504" s="79" t="str">
        <f>IFERROR(VLOOKUP(X504,'【参考】数式用'!$A$2:$B$46,2,FALSE),"")</f>
        <v/>
      </c>
      <c r="AA504" s="109"/>
      <c r="AB504" s="112"/>
      <c r="AC504" s="114">
        <f t="shared" si="15"/>
        <v>0</v>
      </c>
      <c r="AD504" s="119" t="str">
        <f>IF(B504="","",IF(COUNTIF(X504,"*独自*"),"数式を削除して手入力",IFERROR(INDEX('【参考】数式用'!$O$3:$Q$452,MATCH(Q504&amp;V504,'【参考】数式用'!$N$3:$N$452,0),MATCH(VLOOKUP(X504,'【参考】数式用'!$R$2:$S$46,2,FALSE),'【参考】数式用'!$O$2:$Q$2,0)),10)))</f>
        <v/>
      </c>
      <c r="AE504" s="122"/>
      <c r="AF504" s="128"/>
      <c r="AG504" s="139"/>
    </row>
    <row r="505" spans="1:33" ht="49.95" customHeight="1">
      <c r="A505" s="25">
        <f t="shared" si="16"/>
        <v>466</v>
      </c>
      <c r="B505" s="45"/>
      <c r="C505" s="50"/>
      <c r="D505" s="50"/>
      <c r="E505" s="50"/>
      <c r="F505" s="50"/>
      <c r="G505" s="50"/>
      <c r="H505" s="50"/>
      <c r="I505" s="50"/>
      <c r="J505" s="50"/>
      <c r="K505" s="54"/>
      <c r="L505" s="62"/>
      <c r="M505" s="69"/>
      <c r="N505" s="69"/>
      <c r="O505" s="69"/>
      <c r="P505" s="72"/>
      <c r="Q505" s="77"/>
      <c r="R505" s="77"/>
      <c r="S505" s="77"/>
      <c r="T505" s="77"/>
      <c r="U505" s="77"/>
      <c r="V505" s="61"/>
      <c r="W505" s="95"/>
      <c r="X505" s="98"/>
      <c r="Y505" s="99"/>
      <c r="Z505" s="79" t="str">
        <f>IFERROR(VLOOKUP(X505,'【参考】数式用'!$A$2:$B$46,2,FALSE),"")</f>
        <v/>
      </c>
      <c r="AA505" s="109"/>
      <c r="AB505" s="112"/>
      <c r="AC505" s="114">
        <f t="shared" si="15"/>
        <v>0</v>
      </c>
      <c r="AD505" s="119" t="str">
        <f>IF(B505="","",IF(COUNTIF(X505,"*独自*"),"数式を削除して手入力",IFERROR(INDEX('【参考】数式用'!$O$3:$Q$452,MATCH(Q505&amp;V505,'【参考】数式用'!$N$3:$N$452,0),MATCH(VLOOKUP(X505,'【参考】数式用'!$R$2:$S$46,2,FALSE),'【参考】数式用'!$O$2:$Q$2,0)),10)))</f>
        <v/>
      </c>
      <c r="AE505" s="122"/>
      <c r="AF505" s="128"/>
      <c r="AG505" s="139"/>
    </row>
    <row r="506" spans="1:33" ht="49.95" customHeight="1">
      <c r="A506" s="25">
        <f t="shared" si="16"/>
        <v>467</v>
      </c>
      <c r="B506" s="45"/>
      <c r="C506" s="50"/>
      <c r="D506" s="50"/>
      <c r="E506" s="50"/>
      <c r="F506" s="50"/>
      <c r="G506" s="50"/>
      <c r="H506" s="50"/>
      <c r="I506" s="50"/>
      <c r="J506" s="50"/>
      <c r="K506" s="54"/>
      <c r="L506" s="62"/>
      <c r="M506" s="69"/>
      <c r="N506" s="69"/>
      <c r="O506" s="69"/>
      <c r="P506" s="72"/>
      <c r="Q506" s="77"/>
      <c r="R506" s="77"/>
      <c r="S506" s="77"/>
      <c r="T506" s="77"/>
      <c r="U506" s="77"/>
      <c r="V506" s="61"/>
      <c r="W506" s="95"/>
      <c r="X506" s="98"/>
      <c r="Y506" s="99"/>
      <c r="Z506" s="79" t="str">
        <f>IFERROR(VLOOKUP(X506,'【参考】数式用'!$A$2:$B$46,2,FALSE),"")</f>
        <v/>
      </c>
      <c r="AA506" s="109"/>
      <c r="AB506" s="112"/>
      <c r="AC506" s="114">
        <f t="shared" si="15"/>
        <v>0</v>
      </c>
      <c r="AD506" s="119" t="str">
        <f>IF(B506="","",IF(COUNTIF(X506,"*独自*"),"数式を削除して手入力",IFERROR(INDEX('【参考】数式用'!$O$3:$Q$452,MATCH(Q506&amp;V506,'【参考】数式用'!$N$3:$N$452,0),MATCH(VLOOKUP(X506,'【参考】数式用'!$R$2:$S$46,2,FALSE),'【参考】数式用'!$O$2:$Q$2,0)),10)))</f>
        <v/>
      </c>
      <c r="AE506" s="122"/>
      <c r="AF506" s="128"/>
      <c r="AG506" s="139"/>
    </row>
    <row r="507" spans="1:33" ht="49.95" customHeight="1">
      <c r="A507" s="25">
        <f t="shared" si="16"/>
        <v>468</v>
      </c>
      <c r="B507" s="45"/>
      <c r="C507" s="50"/>
      <c r="D507" s="50"/>
      <c r="E507" s="50"/>
      <c r="F507" s="50"/>
      <c r="G507" s="50"/>
      <c r="H507" s="50"/>
      <c r="I507" s="50"/>
      <c r="J507" s="50"/>
      <c r="K507" s="54"/>
      <c r="L507" s="62"/>
      <c r="M507" s="69"/>
      <c r="N507" s="69"/>
      <c r="O507" s="69"/>
      <c r="P507" s="72"/>
      <c r="Q507" s="77"/>
      <c r="R507" s="77"/>
      <c r="S507" s="77"/>
      <c r="T507" s="77"/>
      <c r="U507" s="77"/>
      <c r="V507" s="61"/>
      <c r="W507" s="95"/>
      <c r="X507" s="98"/>
      <c r="Y507" s="99"/>
      <c r="Z507" s="79" t="str">
        <f>IFERROR(VLOOKUP(X507,'【参考】数式用'!$A$2:$B$46,2,FALSE),"")</f>
        <v/>
      </c>
      <c r="AA507" s="109"/>
      <c r="AB507" s="112"/>
      <c r="AC507" s="114">
        <f t="shared" si="15"/>
        <v>0</v>
      </c>
      <c r="AD507" s="119" t="str">
        <f>IF(B507="","",IF(COUNTIF(X507,"*独自*"),"数式を削除して手入力",IFERROR(INDEX('【参考】数式用'!$O$3:$Q$452,MATCH(Q507&amp;V507,'【参考】数式用'!$N$3:$N$452,0),MATCH(VLOOKUP(X507,'【参考】数式用'!$R$2:$S$46,2,FALSE),'【参考】数式用'!$O$2:$Q$2,0)),10)))</f>
        <v/>
      </c>
      <c r="AE507" s="122"/>
      <c r="AF507" s="128"/>
      <c r="AG507" s="139"/>
    </row>
    <row r="508" spans="1:33" ht="49.95" customHeight="1">
      <c r="A508" s="25">
        <f t="shared" si="16"/>
        <v>469</v>
      </c>
      <c r="B508" s="45"/>
      <c r="C508" s="50"/>
      <c r="D508" s="50"/>
      <c r="E508" s="50"/>
      <c r="F508" s="50"/>
      <c r="G508" s="50"/>
      <c r="H508" s="50"/>
      <c r="I508" s="50"/>
      <c r="J508" s="50"/>
      <c r="K508" s="54"/>
      <c r="L508" s="62"/>
      <c r="M508" s="69"/>
      <c r="N508" s="69"/>
      <c r="O508" s="69"/>
      <c r="P508" s="72"/>
      <c r="Q508" s="77"/>
      <c r="R508" s="77"/>
      <c r="S508" s="77"/>
      <c r="T508" s="77"/>
      <c r="U508" s="77"/>
      <c r="V508" s="61"/>
      <c r="W508" s="95"/>
      <c r="X508" s="98"/>
      <c r="Y508" s="99"/>
      <c r="Z508" s="79" t="str">
        <f>IFERROR(VLOOKUP(X508,'【参考】数式用'!$A$2:$B$46,2,FALSE),"")</f>
        <v/>
      </c>
      <c r="AA508" s="109"/>
      <c r="AB508" s="112"/>
      <c r="AC508" s="114">
        <f t="shared" si="15"/>
        <v>0</v>
      </c>
      <c r="AD508" s="119" t="str">
        <f>IF(B508="","",IF(COUNTIF(X508,"*独自*"),"数式を削除して手入力",IFERROR(INDEX('【参考】数式用'!$O$3:$Q$452,MATCH(Q508&amp;V508,'【参考】数式用'!$N$3:$N$452,0),MATCH(VLOOKUP(X508,'【参考】数式用'!$R$2:$S$46,2,FALSE),'【参考】数式用'!$O$2:$Q$2,0)),10)))</f>
        <v/>
      </c>
      <c r="AE508" s="122"/>
      <c r="AF508" s="128"/>
      <c r="AG508" s="139"/>
    </row>
    <row r="509" spans="1:33" ht="49.95" customHeight="1">
      <c r="A509" s="25">
        <f t="shared" si="16"/>
        <v>470</v>
      </c>
      <c r="B509" s="45"/>
      <c r="C509" s="50"/>
      <c r="D509" s="50"/>
      <c r="E509" s="50"/>
      <c r="F509" s="50"/>
      <c r="G509" s="50"/>
      <c r="H509" s="50"/>
      <c r="I509" s="50"/>
      <c r="J509" s="50"/>
      <c r="K509" s="54"/>
      <c r="L509" s="62"/>
      <c r="M509" s="69"/>
      <c r="N509" s="69"/>
      <c r="O509" s="69"/>
      <c r="P509" s="72"/>
      <c r="Q509" s="77"/>
      <c r="R509" s="77"/>
      <c r="S509" s="77"/>
      <c r="T509" s="77"/>
      <c r="U509" s="77"/>
      <c r="V509" s="61"/>
      <c r="W509" s="95"/>
      <c r="X509" s="98"/>
      <c r="Y509" s="99"/>
      <c r="Z509" s="79" t="str">
        <f>IFERROR(VLOOKUP(X509,'【参考】数式用'!$A$2:$B$46,2,FALSE),"")</f>
        <v/>
      </c>
      <c r="AA509" s="109"/>
      <c r="AB509" s="112"/>
      <c r="AC509" s="114">
        <f t="shared" si="15"/>
        <v>0</v>
      </c>
      <c r="AD509" s="119" t="str">
        <f>IF(B509="","",IF(COUNTIF(X509,"*独自*"),"数式を削除して手入力",IFERROR(INDEX('【参考】数式用'!$O$3:$Q$452,MATCH(Q509&amp;V509,'【参考】数式用'!$N$3:$N$452,0),MATCH(VLOOKUP(X509,'【参考】数式用'!$R$2:$S$46,2,FALSE),'【参考】数式用'!$O$2:$Q$2,0)),10)))</f>
        <v/>
      </c>
      <c r="AE509" s="122"/>
      <c r="AF509" s="128"/>
      <c r="AG509" s="139"/>
    </row>
    <row r="510" spans="1:33" ht="49.95" customHeight="1">
      <c r="A510" s="25">
        <f t="shared" si="16"/>
        <v>471</v>
      </c>
      <c r="B510" s="45"/>
      <c r="C510" s="50"/>
      <c r="D510" s="50"/>
      <c r="E510" s="50"/>
      <c r="F510" s="50"/>
      <c r="G510" s="50"/>
      <c r="H510" s="50"/>
      <c r="I510" s="50"/>
      <c r="J510" s="50"/>
      <c r="K510" s="54"/>
      <c r="L510" s="62"/>
      <c r="M510" s="69"/>
      <c r="N510" s="69"/>
      <c r="O510" s="69"/>
      <c r="P510" s="72"/>
      <c r="Q510" s="77"/>
      <c r="R510" s="77"/>
      <c r="S510" s="77"/>
      <c r="T510" s="77"/>
      <c r="U510" s="77"/>
      <c r="V510" s="61"/>
      <c r="W510" s="95"/>
      <c r="X510" s="98"/>
      <c r="Y510" s="99"/>
      <c r="Z510" s="79" t="str">
        <f>IFERROR(VLOOKUP(X510,'【参考】数式用'!$A$2:$B$46,2,FALSE),"")</f>
        <v/>
      </c>
      <c r="AA510" s="109"/>
      <c r="AB510" s="112"/>
      <c r="AC510" s="114">
        <f t="shared" si="15"/>
        <v>0</v>
      </c>
      <c r="AD510" s="119" t="str">
        <f>IF(B510="","",IF(COUNTIF(X510,"*独自*"),"数式を削除して手入力",IFERROR(INDEX('【参考】数式用'!$O$3:$Q$452,MATCH(Q510&amp;V510,'【参考】数式用'!$N$3:$N$452,0),MATCH(VLOOKUP(X510,'【参考】数式用'!$R$2:$S$46,2,FALSE),'【参考】数式用'!$O$2:$Q$2,0)),10)))</f>
        <v/>
      </c>
      <c r="AE510" s="122"/>
      <c r="AF510" s="128"/>
      <c r="AG510" s="139"/>
    </row>
    <row r="511" spans="1:33" ht="49.95" customHeight="1">
      <c r="A511" s="25">
        <f t="shared" si="16"/>
        <v>472</v>
      </c>
      <c r="B511" s="45"/>
      <c r="C511" s="50"/>
      <c r="D511" s="50"/>
      <c r="E511" s="50"/>
      <c r="F511" s="50"/>
      <c r="G511" s="50"/>
      <c r="H511" s="50"/>
      <c r="I511" s="50"/>
      <c r="J511" s="50"/>
      <c r="K511" s="54"/>
      <c r="L511" s="62"/>
      <c r="M511" s="69"/>
      <c r="N511" s="69"/>
      <c r="O511" s="69"/>
      <c r="P511" s="72"/>
      <c r="Q511" s="77"/>
      <c r="R511" s="77"/>
      <c r="S511" s="77"/>
      <c r="T511" s="77"/>
      <c r="U511" s="77"/>
      <c r="V511" s="61"/>
      <c r="W511" s="95"/>
      <c r="X511" s="98"/>
      <c r="Y511" s="99"/>
      <c r="Z511" s="79" t="str">
        <f>IFERROR(VLOOKUP(X511,'【参考】数式用'!$A$2:$B$46,2,FALSE),"")</f>
        <v/>
      </c>
      <c r="AA511" s="109"/>
      <c r="AB511" s="112"/>
      <c r="AC511" s="114">
        <f t="shared" si="15"/>
        <v>0</v>
      </c>
      <c r="AD511" s="119" t="str">
        <f>IF(B511="","",IF(COUNTIF(X511,"*独自*"),"数式を削除して手入力",IFERROR(INDEX('【参考】数式用'!$O$3:$Q$452,MATCH(Q511&amp;V511,'【参考】数式用'!$N$3:$N$452,0),MATCH(VLOOKUP(X511,'【参考】数式用'!$R$2:$S$46,2,FALSE),'【参考】数式用'!$O$2:$Q$2,0)),10)))</f>
        <v/>
      </c>
      <c r="AE511" s="122"/>
      <c r="AF511" s="128"/>
      <c r="AG511" s="139"/>
    </row>
    <row r="512" spans="1:33" ht="49.95" customHeight="1">
      <c r="A512" s="25">
        <f t="shared" si="16"/>
        <v>473</v>
      </c>
      <c r="B512" s="45"/>
      <c r="C512" s="50"/>
      <c r="D512" s="50"/>
      <c r="E512" s="50"/>
      <c r="F512" s="50"/>
      <c r="G512" s="50"/>
      <c r="H512" s="50"/>
      <c r="I512" s="50"/>
      <c r="J512" s="50"/>
      <c r="K512" s="54"/>
      <c r="L512" s="62"/>
      <c r="M512" s="69"/>
      <c r="N512" s="69"/>
      <c r="O512" s="69"/>
      <c r="P512" s="72"/>
      <c r="Q512" s="77"/>
      <c r="R512" s="77"/>
      <c r="S512" s="77"/>
      <c r="T512" s="77"/>
      <c r="U512" s="77"/>
      <c r="V512" s="61"/>
      <c r="W512" s="95"/>
      <c r="X512" s="98"/>
      <c r="Y512" s="99"/>
      <c r="Z512" s="79" t="str">
        <f>IFERROR(VLOOKUP(X512,'【参考】数式用'!$A$2:$B$46,2,FALSE),"")</f>
        <v/>
      </c>
      <c r="AA512" s="109"/>
      <c r="AB512" s="112"/>
      <c r="AC512" s="114">
        <f t="shared" si="15"/>
        <v>0</v>
      </c>
      <c r="AD512" s="119" t="str">
        <f>IF(B512="","",IF(COUNTIF(X512,"*独自*"),"数式を削除して手入力",IFERROR(INDEX('【参考】数式用'!$O$3:$Q$452,MATCH(Q512&amp;V512,'【参考】数式用'!$N$3:$N$452,0),MATCH(VLOOKUP(X512,'【参考】数式用'!$R$2:$S$46,2,FALSE),'【参考】数式用'!$O$2:$Q$2,0)),10)))</f>
        <v/>
      </c>
      <c r="AE512" s="122"/>
      <c r="AF512" s="128"/>
      <c r="AG512" s="139"/>
    </row>
    <row r="513" spans="1:33" ht="49.95" customHeight="1">
      <c r="A513" s="25">
        <f t="shared" si="16"/>
        <v>474</v>
      </c>
      <c r="B513" s="45"/>
      <c r="C513" s="50"/>
      <c r="D513" s="50"/>
      <c r="E513" s="50"/>
      <c r="F513" s="50"/>
      <c r="G513" s="50"/>
      <c r="H513" s="50"/>
      <c r="I513" s="50"/>
      <c r="J513" s="50"/>
      <c r="K513" s="54"/>
      <c r="L513" s="62"/>
      <c r="M513" s="69"/>
      <c r="N513" s="69"/>
      <c r="O513" s="69"/>
      <c r="P513" s="72"/>
      <c r="Q513" s="77"/>
      <c r="R513" s="77"/>
      <c r="S513" s="77"/>
      <c r="T513" s="77"/>
      <c r="U513" s="77"/>
      <c r="V513" s="61"/>
      <c r="W513" s="95"/>
      <c r="X513" s="98"/>
      <c r="Y513" s="99"/>
      <c r="Z513" s="79" t="str">
        <f>IFERROR(VLOOKUP(X513,'【参考】数式用'!$A$2:$B$46,2,FALSE),"")</f>
        <v/>
      </c>
      <c r="AA513" s="109"/>
      <c r="AB513" s="112"/>
      <c r="AC513" s="114">
        <f t="shared" si="15"/>
        <v>0</v>
      </c>
      <c r="AD513" s="119" t="str">
        <f>IF(B513="","",IF(COUNTIF(X513,"*独自*"),"数式を削除して手入力",IFERROR(INDEX('【参考】数式用'!$O$3:$Q$452,MATCH(Q513&amp;V513,'【参考】数式用'!$N$3:$N$452,0),MATCH(VLOOKUP(X513,'【参考】数式用'!$R$2:$S$46,2,FALSE),'【参考】数式用'!$O$2:$Q$2,0)),10)))</f>
        <v/>
      </c>
      <c r="AE513" s="122"/>
      <c r="AF513" s="128"/>
      <c r="AG513" s="139"/>
    </row>
    <row r="514" spans="1:33" ht="49.95" customHeight="1">
      <c r="A514" s="25">
        <f t="shared" si="16"/>
        <v>475</v>
      </c>
      <c r="B514" s="45"/>
      <c r="C514" s="50"/>
      <c r="D514" s="50"/>
      <c r="E514" s="50"/>
      <c r="F514" s="50"/>
      <c r="G514" s="50"/>
      <c r="H514" s="50"/>
      <c r="I514" s="50"/>
      <c r="J514" s="50"/>
      <c r="K514" s="54"/>
      <c r="L514" s="62"/>
      <c r="M514" s="69"/>
      <c r="N514" s="69"/>
      <c r="O514" s="69"/>
      <c r="P514" s="72"/>
      <c r="Q514" s="77"/>
      <c r="R514" s="77"/>
      <c r="S514" s="77"/>
      <c r="T514" s="77"/>
      <c r="U514" s="77"/>
      <c r="V514" s="61"/>
      <c r="W514" s="95"/>
      <c r="X514" s="98"/>
      <c r="Y514" s="99"/>
      <c r="Z514" s="79" t="str">
        <f>IFERROR(VLOOKUP(X514,'【参考】数式用'!$A$2:$B$46,2,FALSE),"")</f>
        <v/>
      </c>
      <c r="AA514" s="109"/>
      <c r="AB514" s="112"/>
      <c r="AC514" s="114">
        <f t="shared" si="15"/>
        <v>0</v>
      </c>
      <c r="AD514" s="119" t="str">
        <f>IF(B514="","",IF(COUNTIF(X514,"*独自*"),"数式を削除して手入力",IFERROR(INDEX('【参考】数式用'!$O$3:$Q$452,MATCH(Q514&amp;V514,'【参考】数式用'!$N$3:$N$452,0),MATCH(VLOOKUP(X514,'【参考】数式用'!$R$2:$S$46,2,FALSE),'【参考】数式用'!$O$2:$Q$2,0)),10)))</f>
        <v/>
      </c>
      <c r="AE514" s="122"/>
      <c r="AF514" s="128"/>
      <c r="AG514" s="139"/>
    </row>
    <row r="515" spans="1:33" ht="49.95" customHeight="1">
      <c r="A515" s="25">
        <f t="shared" si="16"/>
        <v>476</v>
      </c>
      <c r="B515" s="45"/>
      <c r="C515" s="50"/>
      <c r="D515" s="50"/>
      <c r="E515" s="50"/>
      <c r="F515" s="50"/>
      <c r="G515" s="50"/>
      <c r="H515" s="50"/>
      <c r="I515" s="50"/>
      <c r="J515" s="50"/>
      <c r="K515" s="54"/>
      <c r="L515" s="62"/>
      <c r="M515" s="69"/>
      <c r="N515" s="69"/>
      <c r="O515" s="69"/>
      <c r="P515" s="72"/>
      <c r="Q515" s="77"/>
      <c r="R515" s="77"/>
      <c r="S515" s="77"/>
      <c r="T515" s="77"/>
      <c r="U515" s="77"/>
      <c r="V515" s="61"/>
      <c r="W515" s="95"/>
      <c r="X515" s="98"/>
      <c r="Y515" s="99"/>
      <c r="Z515" s="79" t="str">
        <f>IFERROR(VLOOKUP(X515,'【参考】数式用'!$A$2:$B$46,2,FALSE),"")</f>
        <v/>
      </c>
      <c r="AA515" s="109"/>
      <c r="AB515" s="112"/>
      <c r="AC515" s="114">
        <f t="shared" si="15"/>
        <v>0</v>
      </c>
      <c r="AD515" s="119" t="str">
        <f>IF(B515="","",IF(COUNTIF(X515,"*独自*"),"数式を削除して手入力",IFERROR(INDEX('【参考】数式用'!$O$3:$Q$452,MATCH(Q515&amp;V515,'【参考】数式用'!$N$3:$N$452,0),MATCH(VLOOKUP(X515,'【参考】数式用'!$R$2:$S$46,2,FALSE),'【参考】数式用'!$O$2:$Q$2,0)),10)))</f>
        <v/>
      </c>
      <c r="AE515" s="122"/>
      <c r="AF515" s="128"/>
      <c r="AG515" s="139"/>
    </row>
    <row r="516" spans="1:33" ht="49.95" customHeight="1">
      <c r="A516" s="25">
        <f t="shared" si="16"/>
        <v>477</v>
      </c>
      <c r="B516" s="45"/>
      <c r="C516" s="50"/>
      <c r="D516" s="50"/>
      <c r="E516" s="50"/>
      <c r="F516" s="50"/>
      <c r="G516" s="50"/>
      <c r="H516" s="50"/>
      <c r="I516" s="50"/>
      <c r="J516" s="50"/>
      <c r="K516" s="54"/>
      <c r="L516" s="62"/>
      <c r="M516" s="69"/>
      <c r="N516" s="69"/>
      <c r="O516" s="69"/>
      <c r="P516" s="72"/>
      <c r="Q516" s="77"/>
      <c r="R516" s="77"/>
      <c r="S516" s="77"/>
      <c r="T516" s="77"/>
      <c r="U516" s="77"/>
      <c r="V516" s="61"/>
      <c r="W516" s="95"/>
      <c r="X516" s="98"/>
      <c r="Y516" s="99"/>
      <c r="Z516" s="79" t="str">
        <f>IFERROR(VLOOKUP(X516,'【参考】数式用'!$A$2:$B$46,2,FALSE),"")</f>
        <v/>
      </c>
      <c r="AA516" s="109"/>
      <c r="AB516" s="112"/>
      <c r="AC516" s="114">
        <f t="shared" si="15"/>
        <v>0</v>
      </c>
      <c r="AD516" s="119" t="str">
        <f>IF(B516="","",IF(COUNTIF(X516,"*独自*"),"数式を削除して手入力",IFERROR(INDEX('【参考】数式用'!$O$3:$Q$452,MATCH(Q516&amp;V516,'【参考】数式用'!$N$3:$N$452,0),MATCH(VLOOKUP(X516,'【参考】数式用'!$R$2:$S$46,2,FALSE),'【参考】数式用'!$O$2:$Q$2,0)),10)))</f>
        <v/>
      </c>
      <c r="AE516" s="122"/>
      <c r="AF516" s="128"/>
      <c r="AG516" s="139"/>
    </row>
    <row r="517" spans="1:33" ht="49.95" customHeight="1">
      <c r="A517" s="25">
        <f t="shared" si="16"/>
        <v>478</v>
      </c>
      <c r="B517" s="45"/>
      <c r="C517" s="50"/>
      <c r="D517" s="50"/>
      <c r="E517" s="50"/>
      <c r="F517" s="50"/>
      <c r="G517" s="50"/>
      <c r="H517" s="50"/>
      <c r="I517" s="50"/>
      <c r="J517" s="50"/>
      <c r="K517" s="54"/>
      <c r="L517" s="62"/>
      <c r="M517" s="69"/>
      <c r="N517" s="69"/>
      <c r="O517" s="69"/>
      <c r="P517" s="72"/>
      <c r="Q517" s="77"/>
      <c r="R517" s="77"/>
      <c r="S517" s="77"/>
      <c r="T517" s="77"/>
      <c r="U517" s="77"/>
      <c r="V517" s="61"/>
      <c r="W517" s="95"/>
      <c r="X517" s="98"/>
      <c r="Y517" s="99"/>
      <c r="Z517" s="79" t="str">
        <f>IFERROR(VLOOKUP(X517,'【参考】数式用'!$A$2:$B$46,2,FALSE),"")</f>
        <v/>
      </c>
      <c r="AA517" s="109"/>
      <c r="AB517" s="112"/>
      <c r="AC517" s="114">
        <f t="shared" si="15"/>
        <v>0</v>
      </c>
      <c r="AD517" s="119" t="str">
        <f>IF(B517="","",IF(COUNTIF(X517,"*独自*"),"数式を削除して手入力",IFERROR(INDEX('【参考】数式用'!$O$3:$Q$452,MATCH(Q517&amp;V517,'【参考】数式用'!$N$3:$N$452,0),MATCH(VLOOKUP(X517,'【参考】数式用'!$R$2:$S$46,2,FALSE),'【参考】数式用'!$O$2:$Q$2,0)),10)))</f>
        <v/>
      </c>
      <c r="AE517" s="122"/>
      <c r="AF517" s="128"/>
      <c r="AG517" s="139"/>
    </row>
    <row r="518" spans="1:33" ht="49.95" customHeight="1">
      <c r="A518" s="25">
        <f t="shared" si="16"/>
        <v>479</v>
      </c>
      <c r="B518" s="45"/>
      <c r="C518" s="50"/>
      <c r="D518" s="50"/>
      <c r="E518" s="50"/>
      <c r="F518" s="50"/>
      <c r="G518" s="50"/>
      <c r="H518" s="50"/>
      <c r="I518" s="50"/>
      <c r="J518" s="50"/>
      <c r="K518" s="54"/>
      <c r="L518" s="62"/>
      <c r="M518" s="69"/>
      <c r="N518" s="69"/>
      <c r="O518" s="69"/>
      <c r="P518" s="72"/>
      <c r="Q518" s="77"/>
      <c r="R518" s="77"/>
      <c r="S518" s="77"/>
      <c r="T518" s="77"/>
      <c r="U518" s="77"/>
      <c r="V518" s="61"/>
      <c r="W518" s="95"/>
      <c r="X518" s="98"/>
      <c r="Y518" s="99"/>
      <c r="Z518" s="79" t="str">
        <f>IFERROR(VLOOKUP(X518,'【参考】数式用'!$A$2:$B$46,2,FALSE),"")</f>
        <v/>
      </c>
      <c r="AA518" s="109"/>
      <c r="AB518" s="112"/>
      <c r="AC518" s="114">
        <f t="shared" si="15"/>
        <v>0</v>
      </c>
      <c r="AD518" s="119" t="str">
        <f>IF(B518="","",IF(COUNTIF(X518,"*独自*"),"数式を削除して手入力",IFERROR(INDEX('【参考】数式用'!$O$3:$Q$452,MATCH(Q518&amp;V518,'【参考】数式用'!$N$3:$N$452,0),MATCH(VLOOKUP(X518,'【参考】数式用'!$R$2:$S$46,2,FALSE),'【参考】数式用'!$O$2:$Q$2,0)),10)))</f>
        <v/>
      </c>
      <c r="AE518" s="122"/>
      <c r="AF518" s="128"/>
      <c r="AG518" s="139"/>
    </row>
    <row r="519" spans="1:33" ht="49.95" customHeight="1">
      <c r="A519" s="25">
        <f t="shared" si="16"/>
        <v>480</v>
      </c>
      <c r="B519" s="45"/>
      <c r="C519" s="50"/>
      <c r="D519" s="50"/>
      <c r="E519" s="50"/>
      <c r="F519" s="50"/>
      <c r="G519" s="50"/>
      <c r="H519" s="50"/>
      <c r="I519" s="50"/>
      <c r="J519" s="50"/>
      <c r="K519" s="54"/>
      <c r="L519" s="62"/>
      <c r="M519" s="69"/>
      <c r="N519" s="69"/>
      <c r="O519" s="69"/>
      <c r="P519" s="72"/>
      <c r="Q519" s="77"/>
      <c r="R519" s="77"/>
      <c r="S519" s="77"/>
      <c r="T519" s="77"/>
      <c r="U519" s="77"/>
      <c r="V519" s="61"/>
      <c r="W519" s="95"/>
      <c r="X519" s="98"/>
      <c r="Y519" s="99"/>
      <c r="Z519" s="79" t="str">
        <f>IFERROR(VLOOKUP(X519,'【参考】数式用'!$A$2:$B$46,2,FALSE),"")</f>
        <v/>
      </c>
      <c r="AA519" s="109"/>
      <c r="AB519" s="112"/>
      <c r="AC519" s="114">
        <f t="shared" si="15"/>
        <v>0</v>
      </c>
      <c r="AD519" s="119" t="str">
        <f>IF(B519="","",IF(COUNTIF(X519,"*独自*"),"数式を削除して手入力",IFERROR(INDEX('【参考】数式用'!$O$3:$Q$452,MATCH(Q519&amp;V519,'【参考】数式用'!$N$3:$N$452,0),MATCH(VLOOKUP(X519,'【参考】数式用'!$R$2:$S$46,2,FALSE),'【参考】数式用'!$O$2:$Q$2,0)),10)))</f>
        <v/>
      </c>
      <c r="AE519" s="122"/>
      <c r="AF519" s="128"/>
      <c r="AG519" s="139"/>
    </row>
    <row r="520" spans="1:33" ht="49.95" customHeight="1">
      <c r="A520" s="25">
        <f t="shared" si="16"/>
        <v>481</v>
      </c>
      <c r="B520" s="45"/>
      <c r="C520" s="50"/>
      <c r="D520" s="50"/>
      <c r="E520" s="50"/>
      <c r="F520" s="50"/>
      <c r="G520" s="50"/>
      <c r="H520" s="50"/>
      <c r="I520" s="50"/>
      <c r="J520" s="50"/>
      <c r="K520" s="54"/>
      <c r="L520" s="62"/>
      <c r="M520" s="69"/>
      <c r="N520" s="69"/>
      <c r="O520" s="69"/>
      <c r="P520" s="72"/>
      <c r="Q520" s="77"/>
      <c r="R520" s="77"/>
      <c r="S520" s="77"/>
      <c r="T520" s="77"/>
      <c r="U520" s="77"/>
      <c r="V520" s="61"/>
      <c r="W520" s="95"/>
      <c r="X520" s="98"/>
      <c r="Y520" s="99"/>
      <c r="Z520" s="79" t="str">
        <f>IFERROR(VLOOKUP(X520,'【参考】数式用'!$A$2:$B$46,2,FALSE),"")</f>
        <v/>
      </c>
      <c r="AA520" s="109"/>
      <c r="AB520" s="112"/>
      <c r="AC520" s="114">
        <f t="shared" si="15"/>
        <v>0</v>
      </c>
      <c r="AD520" s="119" t="str">
        <f>IF(B520="","",IF(COUNTIF(X520,"*独自*"),"数式を削除して手入力",IFERROR(INDEX('【参考】数式用'!$O$3:$Q$452,MATCH(Q520&amp;V520,'【参考】数式用'!$N$3:$N$452,0),MATCH(VLOOKUP(X520,'【参考】数式用'!$R$2:$S$46,2,FALSE),'【参考】数式用'!$O$2:$Q$2,0)),10)))</f>
        <v/>
      </c>
      <c r="AE520" s="122"/>
      <c r="AF520" s="128"/>
      <c r="AG520" s="139"/>
    </row>
    <row r="521" spans="1:33" ht="49.95" customHeight="1">
      <c r="A521" s="25">
        <f t="shared" si="16"/>
        <v>482</v>
      </c>
      <c r="B521" s="45"/>
      <c r="C521" s="50"/>
      <c r="D521" s="50"/>
      <c r="E521" s="50"/>
      <c r="F521" s="50"/>
      <c r="G521" s="50"/>
      <c r="H521" s="50"/>
      <c r="I521" s="50"/>
      <c r="J521" s="50"/>
      <c r="K521" s="54"/>
      <c r="L521" s="62"/>
      <c r="M521" s="69"/>
      <c r="N521" s="69"/>
      <c r="O521" s="69"/>
      <c r="P521" s="72"/>
      <c r="Q521" s="77"/>
      <c r="R521" s="77"/>
      <c r="S521" s="77"/>
      <c r="T521" s="77"/>
      <c r="U521" s="77"/>
      <c r="V521" s="61"/>
      <c r="W521" s="95"/>
      <c r="X521" s="98"/>
      <c r="Y521" s="99"/>
      <c r="Z521" s="79" t="str">
        <f>IFERROR(VLOOKUP(X521,'【参考】数式用'!$A$2:$B$46,2,FALSE),"")</f>
        <v/>
      </c>
      <c r="AA521" s="109"/>
      <c r="AB521" s="112"/>
      <c r="AC521" s="114">
        <f t="shared" si="15"/>
        <v>0</v>
      </c>
      <c r="AD521" s="119" t="str">
        <f>IF(B521="","",IF(COUNTIF(X521,"*独自*"),"数式を削除して手入力",IFERROR(INDEX('【参考】数式用'!$O$3:$Q$452,MATCH(Q521&amp;V521,'【参考】数式用'!$N$3:$N$452,0),MATCH(VLOOKUP(X521,'【参考】数式用'!$R$2:$S$46,2,FALSE),'【参考】数式用'!$O$2:$Q$2,0)),10)))</f>
        <v/>
      </c>
      <c r="AE521" s="122"/>
      <c r="AF521" s="128"/>
      <c r="AG521" s="139"/>
    </row>
    <row r="522" spans="1:33" ht="49.95" customHeight="1">
      <c r="A522" s="25">
        <f t="shared" si="16"/>
        <v>483</v>
      </c>
      <c r="B522" s="45"/>
      <c r="C522" s="50"/>
      <c r="D522" s="50"/>
      <c r="E522" s="50"/>
      <c r="F522" s="50"/>
      <c r="G522" s="50"/>
      <c r="H522" s="50"/>
      <c r="I522" s="50"/>
      <c r="J522" s="50"/>
      <c r="K522" s="54"/>
      <c r="L522" s="62"/>
      <c r="M522" s="69"/>
      <c r="N522" s="69"/>
      <c r="O522" s="69"/>
      <c r="P522" s="72"/>
      <c r="Q522" s="77"/>
      <c r="R522" s="77"/>
      <c r="S522" s="77"/>
      <c r="T522" s="77"/>
      <c r="U522" s="77"/>
      <c r="V522" s="61"/>
      <c r="W522" s="95"/>
      <c r="X522" s="98"/>
      <c r="Y522" s="99"/>
      <c r="Z522" s="79" t="str">
        <f>IFERROR(VLOOKUP(X522,'【参考】数式用'!$A$2:$B$46,2,FALSE),"")</f>
        <v/>
      </c>
      <c r="AA522" s="109"/>
      <c r="AB522" s="112"/>
      <c r="AC522" s="114">
        <f t="shared" si="15"/>
        <v>0</v>
      </c>
      <c r="AD522" s="119" t="str">
        <f>IF(B522="","",IF(COUNTIF(X522,"*独自*"),"数式を削除して手入力",IFERROR(INDEX('【参考】数式用'!$O$3:$Q$452,MATCH(Q522&amp;V522,'【参考】数式用'!$N$3:$N$452,0),MATCH(VLOOKUP(X522,'【参考】数式用'!$R$2:$S$46,2,FALSE),'【参考】数式用'!$O$2:$Q$2,0)),10)))</f>
        <v/>
      </c>
      <c r="AE522" s="122"/>
      <c r="AF522" s="128"/>
      <c r="AG522" s="139"/>
    </row>
    <row r="523" spans="1:33" ht="49.95" customHeight="1">
      <c r="A523" s="25">
        <f t="shared" si="16"/>
        <v>484</v>
      </c>
      <c r="B523" s="45"/>
      <c r="C523" s="50"/>
      <c r="D523" s="50"/>
      <c r="E523" s="50"/>
      <c r="F523" s="50"/>
      <c r="G523" s="50"/>
      <c r="H523" s="50"/>
      <c r="I523" s="50"/>
      <c r="J523" s="50"/>
      <c r="K523" s="54"/>
      <c r="L523" s="62"/>
      <c r="M523" s="69"/>
      <c r="N523" s="69"/>
      <c r="O523" s="69"/>
      <c r="P523" s="72"/>
      <c r="Q523" s="77"/>
      <c r="R523" s="77"/>
      <c r="S523" s="77"/>
      <c r="T523" s="77"/>
      <c r="U523" s="77"/>
      <c r="V523" s="61"/>
      <c r="W523" s="95"/>
      <c r="X523" s="98"/>
      <c r="Y523" s="99"/>
      <c r="Z523" s="79" t="str">
        <f>IFERROR(VLOOKUP(X523,'【参考】数式用'!$A$2:$B$46,2,FALSE),"")</f>
        <v/>
      </c>
      <c r="AA523" s="109"/>
      <c r="AB523" s="112"/>
      <c r="AC523" s="114">
        <f t="shared" si="15"/>
        <v>0</v>
      </c>
      <c r="AD523" s="119" t="str">
        <f>IF(B523="","",IF(COUNTIF(X523,"*独自*"),"数式を削除して手入力",IFERROR(INDEX('【参考】数式用'!$O$3:$Q$452,MATCH(Q523&amp;V523,'【参考】数式用'!$N$3:$N$452,0),MATCH(VLOOKUP(X523,'【参考】数式用'!$R$2:$S$46,2,FALSE),'【参考】数式用'!$O$2:$Q$2,0)),10)))</f>
        <v/>
      </c>
      <c r="AE523" s="122"/>
      <c r="AF523" s="128"/>
      <c r="AG523" s="139"/>
    </row>
    <row r="524" spans="1:33" ht="49.95" customHeight="1">
      <c r="A524" s="25">
        <f t="shared" si="16"/>
        <v>485</v>
      </c>
      <c r="B524" s="45"/>
      <c r="C524" s="50"/>
      <c r="D524" s="50"/>
      <c r="E524" s="50"/>
      <c r="F524" s="50"/>
      <c r="G524" s="50"/>
      <c r="H524" s="50"/>
      <c r="I524" s="50"/>
      <c r="J524" s="50"/>
      <c r="K524" s="54"/>
      <c r="L524" s="62"/>
      <c r="M524" s="69"/>
      <c r="N524" s="69"/>
      <c r="O524" s="69"/>
      <c r="P524" s="72"/>
      <c r="Q524" s="77"/>
      <c r="R524" s="77"/>
      <c r="S524" s="77"/>
      <c r="T524" s="77"/>
      <c r="U524" s="77"/>
      <c r="V524" s="61"/>
      <c r="W524" s="95"/>
      <c r="X524" s="98"/>
      <c r="Y524" s="99"/>
      <c r="Z524" s="79" t="str">
        <f>IFERROR(VLOOKUP(X524,'【参考】数式用'!$A$2:$B$46,2,FALSE),"")</f>
        <v/>
      </c>
      <c r="AA524" s="109"/>
      <c r="AB524" s="112"/>
      <c r="AC524" s="114">
        <f t="shared" si="15"/>
        <v>0</v>
      </c>
      <c r="AD524" s="119" t="str">
        <f>IF(B524="","",IF(COUNTIF(X524,"*独自*"),"数式を削除して手入力",IFERROR(INDEX('【参考】数式用'!$O$3:$Q$452,MATCH(Q524&amp;V524,'【参考】数式用'!$N$3:$N$452,0),MATCH(VLOOKUP(X524,'【参考】数式用'!$R$2:$S$46,2,FALSE),'【参考】数式用'!$O$2:$Q$2,0)),10)))</f>
        <v/>
      </c>
      <c r="AE524" s="122"/>
      <c r="AF524" s="128"/>
      <c r="AG524" s="139"/>
    </row>
    <row r="525" spans="1:33" ht="49.95" customHeight="1">
      <c r="A525" s="25">
        <f t="shared" si="16"/>
        <v>486</v>
      </c>
      <c r="B525" s="45"/>
      <c r="C525" s="50"/>
      <c r="D525" s="50"/>
      <c r="E525" s="50"/>
      <c r="F525" s="50"/>
      <c r="G525" s="50"/>
      <c r="H525" s="50"/>
      <c r="I525" s="50"/>
      <c r="J525" s="50"/>
      <c r="K525" s="54"/>
      <c r="L525" s="62"/>
      <c r="M525" s="69"/>
      <c r="N525" s="69"/>
      <c r="O525" s="69"/>
      <c r="P525" s="72"/>
      <c r="Q525" s="77"/>
      <c r="R525" s="77"/>
      <c r="S525" s="77"/>
      <c r="T525" s="77"/>
      <c r="U525" s="77"/>
      <c r="V525" s="61"/>
      <c r="W525" s="95"/>
      <c r="X525" s="98"/>
      <c r="Y525" s="99"/>
      <c r="Z525" s="79" t="str">
        <f>IFERROR(VLOOKUP(X525,'【参考】数式用'!$A$2:$B$46,2,FALSE),"")</f>
        <v/>
      </c>
      <c r="AA525" s="109"/>
      <c r="AB525" s="112"/>
      <c r="AC525" s="114">
        <f t="shared" si="15"/>
        <v>0</v>
      </c>
      <c r="AD525" s="119" t="str">
        <f>IF(B525="","",IF(COUNTIF(X525,"*独自*"),"数式を削除して手入力",IFERROR(INDEX('【参考】数式用'!$O$3:$Q$452,MATCH(Q525&amp;V525,'【参考】数式用'!$N$3:$N$452,0),MATCH(VLOOKUP(X525,'【参考】数式用'!$R$2:$S$46,2,FALSE),'【参考】数式用'!$O$2:$Q$2,0)),10)))</f>
        <v/>
      </c>
      <c r="AE525" s="122"/>
      <c r="AF525" s="128"/>
      <c r="AG525" s="139"/>
    </row>
    <row r="526" spans="1:33" ht="49.95" customHeight="1">
      <c r="A526" s="25">
        <f t="shared" si="16"/>
        <v>487</v>
      </c>
      <c r="B526" s="45"/>
      <c r="C526" s="50"/>
      <c r="D526" s="50"/>
      <c r="E526" s="50"/>
      <c r="F526" s="50"/>
      <c r="G526" s="50"/>
      <c r="H526" s="50"/>
      <c r="I526" s="50"/>
      <c r="J526" s="50"/>
      <c r="K526" s="54"/>
      <c r="L526" s="62"/>
      <c r="M526" s="69"/>
      <c r="N526" s="69"/>
      <c r="O526" s="69"/>
      <c r="P526" s="72"/>
      <c r="Q526" s="77"/>
      <c r="R526" s="77"/>
      <c r="S526" s="77"/>
      <c r="T526" s="77"/>
      <c r="U526" s="77"/>
      <c r="V526" s="61"/>
      <c r="W526" s="95"/>
      <c r="X526" s="98"/>
      <c r="Y526" s="99"/>
      <c r="Z526" s="79" t="str">
        <f>IFERROR(VLOOKUP(X526,'【参考】数式用'!$A$2:$B$46,2,FALSE),"")</f>
        <v/>
      </c>
      <c r="AA526" s="109"/>
      <c r="AB526" s="112"/>
      <c r="AC526" s="114">
        <f t="shared" si="15"/>
        <v>0</v>
      </c>
      <c r="AD526" s="119" t="str">
        <f>IF(B526="","",IF(COUNTIF(X526,"*独自*"),"数式を削除して手入力",IFERROR(INDEX('【参考】数式用'!$O$3:$Q$452,MATCH(Q526&amp;V526,'【参考】数式用'!$N$3:$N$452,0),MATCH(VLOOKUP(X526,'【参考】数式用'!$R$2:$S$46,2,FALSE),'【参考】数式用'!$O$2:$Q$2,0)),10)))</f>
        <v/>
      </c>
      <c r="AE526" s="122"/>
      <c r="AF526" s="128"/>
      <c r="AG526" s="139"/>
    </row>
    <row r="527" spans="1:33" ht="49.95" customHeight="1">
      <c r="A527" s="25">
        <f t="shared" si="16"/>
        <v>488</v>
      </c>
      <c r="B527" s="45"/>
      <c r="C527" s="50"/>
      <c r="D527" s="50"/>
      <c r="E527" s="50"/>
      <c r="F527" s="50"/>
      <c r="G527" s="50"/>
      <c r="H527" s="50"/>
      <c r="I527" s="50"/>
      <c r="J527" s="50"/>
      <c r="K527" s="54"/>
      <c r="L527" s="62"/>
      <c r="M527" s="69"/>
      <c r="N527" s="69"/>
      <c r="O527" s="69"/>
      <c r="P527" s="72"/>
      <c r="Q527" s="77"/>
      <c r="R527" s="77"/>
      <c r="S527" s="77"/>
      <c r="T527" s="77"/>
      <c r="U527" s="77"/>
      <c r="V527" s="61"/>
      <c r="W527" s="95"/>
      <c r="X527" s="98"/>
      <c r="Y527" s="99"/>
      <c r="Z527" s="79" t="str">
        <f>IFERROR(VLOOKUP(X527,'【参考】数式用'!$A$2:$B$46,2,FALSE),"")</f>
        <v/>
      </c>
      <c r="AA527" s="109"/>
      <c r="AB527" s="112"/>
      <c r="AC527" s="114">
        <f t="shared" si="15"/>
        <v>0</v>
      </c>
      <c r="AD527" s="119" t="str">
        <f>IF(B527="","",IF(COUNTIF(X527,"*独自*"),"数式を削除して手入力",IFERROR(INDEX('【参考】数式用'!$O$3:$Q$452,MATCH(Q527&amp;V527,'【参考】数式用'!$N$3:$N$452,0),MATCH(VLOOKUP(X527,'【参考】数式用'!$R$2:$S$46,2,FALSE),'【参考】数式用'!$O$2:$Q$2,0)),10)))</f>
        <v/>
      </c>
      <c r="AE527" s="122"/>
      <c r="AF527" s="128"/>
      <c r="AG527" s="139"/>
    </row>
    <row r="528" spans="1:33" ht="49.95" customHeight="1">
      <c r="A528" s="25">
        <f t="shared" si="16"/>
        <v>489</v>
      </c>
      <c r="B528" s="45"/>
      <c r="C528" s="50"/>
      <c r="D528" s="50"/>
      <c r="E528" s="50"/>
      <c r="F528" s="50"/>
      <c r="G528" s="50"/>
      <c r="H528" s="50"/>
      <c r="I528" s="50"/>
      <c r="J528" s="50"/>
      <c r="K528" s="54"/>
      <c r="L528" s="62"/>
      <c r="M528" s="69"/>
      <c r="N528" s="69"/>
      <c r="O528" s="69"/>
      <c r="P528" s="72"/>
      <c r="Q528" s="77"/>
      <c r="R528" s="77"/>
      <c r="S528" s="77"/>
      <c r="T528" s="77"/>
      <c r="U528" s="77"/>
      <c r="V528" s="61"/>
      <c r="W528" s="95"/>
      <c r="X528" s="98"/>
      <c r="Y528" s="99"/>
      <c r="Z528" s="79" t="str">
        <f>IFERROR(VLOOKUP(X528,'【参考】数式用'!$A$2:$B$46,2,FALSE),"")</f>
        <v/>
      </c>
      <c r="AA528" s="109"/>
      <c r="AB528" s="112"/>
      <c r="AC528" s="114">
        <f t="shared" si="15"/>
        <v>0</v>
      </c>
      <c r="AD528" s="119" t="str">
        <f>IF(B528="","",IF(COUNTIF(X528,"*独自*"),"数式を削除して手入力",IFERROR(INDEX('【参考】数式用'!$O$3:$Q$452,MATCH(Q528&amp;V528,'【参考】数式用'!$N$3:$N$452,0),MATCH(VLOOKUP(X528,'【参考】数式用'!$R$2:$S$46,2,FALSE),'【参考】数式用'!$O$2:$Q$2,0)),10)))</f>
        <v/>
      </c>
      <c r="AE528" s="122"/>
      <c r="AF528" s="128"/>
      <c r="AG528" s="139"/>
    </row>
    <row r="529" spans="1:33" ht="49.95" customHeight="1">
      <c r="A529" s="25">
        <f t="shared" si="16"/>
        <v>490</v>
      </c>
      <c r="B529" s="45"/>
      <c r="C529" s="50"/>
      <c r="D529" s="50"/>
      <c r="E529" s="50"/>
      <c r="F529" s="50"/>
      <c r="G529" s="50"/>
      <c r="H529" s="50"/>
      <c r="I529" s="50"/>
      <c r="J529" s="50"/>
      <c r="K529" s="54"/>
      <c r="L529" s="62"/>
      <c r="M529" s="69"/>
      <c r="N529" s="69"/>
      <c r="O529" s="69"/>
      <c r="P529" s="72"/>
      <c r="Q529" s="77"/>
      <c r="R529" s="77"/>
      <c r="S529" s="77"/>
      <c r="T529" s="77"/>
      <c r="U529" s="77"/>
      <c r="V529" s="61"/>
      <c r="W529" s="95"/>
      <c r="X529" s="98"/>
      <c r="Y529" s="99"/>
      <c r="Z529" s="79" t="str">
        <f>IFERROR(VLOOKUP(X529,'【参考】数式用'!$A$2:$B$46,2,FALSE),"")</f>
        <v/>
      </c>
      <c r="AA529" s="109"/>
      <c r="AB529" s="112"/>
      <c r="AC529" s="114">
        <f t="shared" si="15"/>
        <v>0</v>
      </c>
      <c r="AD529" s="119" t="str">
        <f>IF(B529="","",IF(COUNTIF(X529,"*独自*"),"数式を削除して手入力",IFERROR(INDEX('【参考】数式用'!$O$3:$Q$452,MATCH(Q529&amp;V529,'【参考】数式用'!$N$3:$N$452,0),MATCH(VLOOKUP(X529,'【参考】数式用'!$R$2:$S$46,2,FALSE),'【参考】数式用'!$O$2:$Q$2,0)),10)))</f>
        <v/>
      </c>
      <c r="AE529" s="122"/>
      <c r="AF529" s="128"/>
      <c r="AG529" s="139"/>
    </row>
    <row r="530" spans="1:33" ht="49.95" customHeight="1">
      <c r="A530" s="25">
        <f t="shared" si="16"/>
        <v>491</v>
      </c>
      <c r="B530" s="45"/>
      <c r="C530" s="50"/>
      <c r="D530" s="50"/>
      <c r="E530" s="50"/>
      <c r="F530" s="50"/>
      <c r="G530" s="50"/>
      <c r="H530" s="50"/>
      <c r="I530" s="50"/>
      <c r="J530" s="50"/>
      <c r="K530" s="54"/>
      <c r="L530" s="62"/>
      <c r="M530" s="69"/>
      <c r="N530" s="69"/>
      <c r="O530" s="69"/>
      <c r="P530" s="72"/>
      <c r="Q530" s="77"/>
      <c r="R530" s="77"/>
      <c r="S530" s="77"/>
      <c r="T530" s="77"/>
      <c r="U530" s="77"/>
      <c r="V530" s="61"/>
      <c r="W530" s="95"/>
      <c r="X530" s="98"/>
      <c r="Y530" s="99"/>
      <c r="Z530" s="79" t="str">
        <f>IFERROR(VLOOKUP(X530,'【参考】数式用'!$A$2:$B$46,2,FALSE),"")</f>
        <v/>
      </c>
      <c r="AA530" s="109"/>
      <c r="AB530" s="112"/>
      <c r="AC530" s="114">
        <f t="shared" si="15"/>
        <v>0</v>
      </c>
      <c r="AD530" s="119" t="str">
        <f>IF(B530="","",IF(COUNTIF(X530,"*独自*"),"数式を削除して手入力",IFERROR(INDEX('【参考】数式用'!$O$3:$Q$452,MATCH(Q530&amp;V530,'【参考】数式用'!$N$3:$N$452,0),MATCH(VLOOKUP(X530,'【参考】数式用'!$R$2:$S$46,2,FALSE),'【参考】数式用'!$O$2:$Q$2,0)),10)))</f>
        <v/>
      </c>
      <c r="AE530" s="122"/>
      <c r="AF530" s="128"/>
      <c r="AG530" s="139"/>
    </row>
    <row r="531" spans="1:33" ht="49.95" customHeight="1">
      <c r="A531" s="25">
        <f t="shared" si="16"/>
        <v>492</v>
      </c>
      <c r="B531" s="45"/>
      <c r="C531" s="50"/>
      <c r="D531" s="50"/>
      <c r="E531" s="50"/>
      <c r="F531" s="50"/>
      <c r="G531" s="50"/>
      <c r="H531" s="50"/>
      <c r="I531" s="50"/>
      <c r="J531" s="50"/>
      <c r="K531" s="54"/>
      <c r="L531" s="62"/>
      <c r="M531" s="69"/>
      <c r="N531" s="69"/>
      <c r="O531" s="69"/>
      <c r="P531" s="72"/>
      <c r="Q531" s="77"/>
      <c r="R531" s="77"/>
      <c r="S531" s="77"/>
      <c r="T531" s="77"/>
      <c r="U531" s="77"/>
      <c r="V531" s="61"/>
      <c r="W531" s="95"/>
      <c r="X531" s="98"/>
      <c r="Y531" s="99"/>
      <c r="Z531" s="79" t="str">
        <f>IFERROR(VLOOKUP(X531,'【参考】数式用'!$A$2:$B$46,2,FALSE),"")</f>
        <v/>
      </c>
      <c r="AA531" s="109"/>
      <c r="AB531" s="112"/>
      <c r="AC531" s="114">
        <f t="shared" si="15"/>
        <v>0</v>
      </c>
      <c r="AD531" s="119" t="str">
        <f>IF(B531="","",IF(COUNTIF(X531,"*独自*"),"数式を削除して手入力",IFERROR(INDEX('【参考】数式用'!$O$3:$Q$452,MATCH(Q531&amp;V531,'【参考】数式用'!$N$3:$N$452,0),MATCH(VLOOKUP(X531,'【参考】数式用'!$R$2:$S$46,2,FALSE),'【参考】数式用'!$O$2:$Q$2,0)),10)))</f>
        <v/>
      </c>
      <c r="AE531" s="122"/>
      <c r="AF531" s="128"/>
      <c r="AG531" s="139"/>
    </row>
    <row r="532" spans="1:33" ht="49.95" customHeight="1">
      <c r="A532" s="25">
        <f t="shared" si="16"/>
        <v>493</v>
      </c>
      <c r="B532" s="45"/>
      <c r="C532" s="50"/>
      <c r="D532" s="50"/>
      <c r="E532" s="50"/>
      <c r="F532" s="50"/>
      <c r="G532" s="50"/>
      <c r="H532" s="50"/>
      <c r="I532" s="50"/>
      <c r="J532" s="50"/>
      <c r="K532" s="54"/>
      <c r="L532" s="62"/>
      <c r="M532" s="69"/>
      <c r="N532" s="69"/>
      <c r="O532" s="69"/>
      <c r="P532" s="72"/>
      <c r="Q532" s="77"/>
      <c r="R532" s="77"/>
      <c r="S532" s="77"/>
      <c r="T532" s="77"/>
      <c r="U532" s="77"/>
      <c r="V532" s="61"/>
      <c r="W532" s="95"/>
      <c r="X532" s="98"/>
      <c r="Y532" s="99"/>
      <c r="Z532" s="79" t="str">
        <f>IFERROR(VLOOKUP(X532,'【参考】数式用'!$A$2:$B$46,2,FALSE),"")</f>
        <v/>
      </c>
      <c r="AA532" s="109"/>
      <c r="AB532" s="112"/>
      <c r="AC532" s="114">
        <f t="shared" si="15"/>
        <v>0</v>
      </c>
      <c r="AD532" s="119" t="str">
        <f>IF(B532="","",IF(COUNTIF(X532,"*独自*"),"数式を削除して手入力",IFERROR(INDEX('【参考】数式用'!$O$3:$Q$452,MATCH(Q532&amp;V532,'【参考】数式用'!$N$3:$N$452,0),MATCH(VLOOKUP(X532,'【参考】数式用'!$R$2:$S$46,2,FALSE),'【参考】数式用'!$O$2:$Q$2,0)),10)))</f>
        <v/>
      </c>
      <c r="AE532" s="122"/>
      <c r="AF532" s="128"/>
      <c r="AG532" s="139"/>
    </row>
    <row r="533" spans="1:33" ht="49.95" customHeight="1">
      <c r="A533" s="25">
        <f t="shared" si="16"/>
        <v>494</v>
      </c>
      <c r="B533" s="45"/>
      <c r="C533" s="50"/>
      <c r="D533" s="50"/>
      <c r="E533" s="50"/>
      <c r="F533" s="50"/>
      <c r="G533" s="50"/>
      <c r="H533" s="50"/>
      <c r="I533" s="50"/>
      <c r="J533" s="50"/>
      <c r="K533" s="54"/>
      <c r="L533" s="62"/>
      <c r="M533" s="69"/>
      <c r="N533" s="69"/>
      <c r="O533" s="69"/>
      <c r="P533" s="72"/>
      <c r="Q533" s="77"/>
      <c r="R533" s="77"/>
      <c r="S533" s="77"/>
      <c r="T533" s="77"/>
      <c r="U533" s="77"/>
      <c r="V533" s="61"/>
      <c r="W533" s="95"/>
      <c r="X533" s="98"/>
      <c r="Y533" s="99"/>
      <c r="Z533" s="79" t="str">
        <f>IFERROR(VLOOKUP(X533,'【参考】数式用'!$A$2:$B$46,2,FALSE),"")</f>
        <v/>
      </c>
      <c r="AA533" s="109"/>
      <c r="AB533" s="112"/>
      <c r="AC533" s="114">
        <f t="shared" si="15"/>
        <v>0</v>
      </c>
      <c r="AD533" s="119" t="str">
        <f>IF(B533="","",IF(COUNTIF(X533,"*独自*"),"数式を削除して手入力",IFERROR(INDEX('【参考】数式用'!$O$3:$Q$452,MATCH(Q533&amp;V533,'【参考】数式用'!$N$3:$N$452,0),MATCH(VLOOKUP(X533,'【参考】数式用'!$R$2:$S$46,2,FALSE),'【参考】数式用'!$O$2:$Q$2,0)),10)))</f>
        <v/>
      </c>
      <c r="AE533" s="122"/>
      <c r="AF533" s="128"/>
      <c r="AG533" s="139"/>
    </row>
    <row r="534" spans="1:33" ht="49.95" customHeight="1">
      <c r="A534" s="25">
        <f t="shared" si="16"/>
        <v>495</v>
      </c>
      <c r="B534" s="45"/>
      <c r="C534" s="50"/>
      <c r="D534" s="50"/>
      <c r="E534" s="50"/>
      <c r="F534" s="50"/>
      <c r="G534" s="50"/>
      <c r="H534" s="50"/>
      <c r="I534" s="50"/>
      <c r="J534" s="50"/>
      <c r="K534" s="54"/>
      <c r="L534" s="62"/>
      <c r="M534" s="69"/>
      <c r="N534" s="69"/>
      <c r="O534" s="69"/>
      <c r="P534" s="72"/>
      <c r="Q534" s="77"/>
      <c r="R534" s="77"/>
      <c r="S534" s="77"/>
      <c r="T534" s="77"/>
      <c r="U534" s="77"/>
      <c r="V534" s="61"/>
      <c r="W534" s="95"/>
      <c r="X534" s="98"/>
      <c r="Y534" s="99"/>
      <c r="Z534" s="79" t="str">
        <f>IFERROR(VLOOKUP(X534,'【参考】数式用'!$A$2:$B$46,2,FALSE),"")</f>
        <v/>
      </c>
      <c r="AA534" s="109"/>
      <c r="AB534" s="112"/>
      <c r="AC534" s="114">
        <f t="shared" si="15"/>
        <v>0</v>
      </c>
      <c r="AD534" s="119" t="str">
        <f>IF(B534="","",IF(COUNTIF(X534,"*独自*"),"数式を削除して手入力",IFERROR(INDEX('【参考】数式用'!$O$3:$Q$452,MATCH(Q534&amp;V534,'【参考】数式用'!$N$3:$N$452,0),MATCH(VLOOKUP(X534,'【参考】数式用'!$R$2:$S$46,2,FALSE),'【参考】数式用'!$O$2:$Q$2,0)),10)))</f>
        <v/>
      </c>
      <c r="AE534" s="122"/>
      <c r="AF534" s="128"/>
      <c r="AG534" s="139"/>
    </row>
    <row r="535" spans="1:33" ht="49.95" customHeight="1">
      <c r="A535" s="25">
        <f t="shared" si="16"/>
        <v>496</v>
      </c>
      <c r="B535" s="45"/>
      <c r="C535" s="50"/>
      <c r="D535" s="50"/>
      <c r="E535" s="50"/>
      <c r="F535" s="50"/>
      <c r="G535" s="50"/>
      <c r="H535" s="50"/>
      <c r="I535" s="50"/>
      <c r="J535" s="50"/>
      <c r="K535" s="54"/>
      <c r="L535" s="62"/>
      <c r="M535" s="69"/>
      <c r="N535" s="69"/>
      <c r="O535" s="69"/>
      <c r="P535" s="72"/>
      <c r="Q535" s="77"/>
      <c r="R535" s="77"/>
      <c r="S535" s="77"/>
      <c r="T535" s="77"/>
      <c r="U535" s="77"/>
      <c r="V535" s="61"/>
      <c r="W535" s="95"/>
      <c r="X535" s="98"/>
      <c r="Y535" s="99"/>
      <c r="Z535" s="79" t="str">
        <f>IFERROR(VLOOKUP(X535,'【参考】数式用'!$A$2:$B$46,2,FALSE),"")</f>
        <v/>
      </c>
      <c r="AA535" s="109"/>
      <c r="AB535" s="112"/>
      <c r="AC535" s="114">
        <f t="shared" si="15"/>
        <v>0</v>
      </c>
      <c r="AD535" s="119" t="str">
        <f>IF(B535="","",IF(COUNTIF(X535,"*独自*"),"数式を削除して手入力",IFERROR(INDEX('【参考】数式用'!$O$3:$Q$452,MATCH(Q535&amp;V535,'【参考】数式用'!$N$3:$N$452,0),MATCH(VLOOKUP(X535,'【参考】数式用'!$R$2:$S$46,2,FALSE),'【参考】数式用'!$O$2:$Q$2,0)),10)))</f>
        <v/>
      </c>
      <c r="AE535" s="122"/>
      <c r="AF535" s="128"/>
      <c r="AG535" s="139"/>
    </row>
    <row r="536" spans="1:33" ht="49.95" customHeight="1">
      <c r="A536" s="25">
        <f t="shared" si="16"/>
        <v>497</v>
      </c>
      <c r="B536" s="45"/>
      <c r="C536" s="50"/>
      <c r="D536" s="50"/>
      <c r="E536" s="50"/>
      <c r="F536" s="50"/>
      <c r="G536" s="50"/>
      <c r="H536" s="50"/>
      <c r="I536" s="50"/>
      <c r="J536" s="50"/>
      <c r="K536" s="54"/>
      <c r="L536" s="62"/>
      <c r="M536" s="69"/>
      <c r="N536" s="69"/>
      <c r="O536" s="69"/>
      <c r="P536" s="72"/>
      <c r="Q536" s="77"/>
      <c r="R536" s="77"/>
      <c r="S536" s="77"/>
      <c r="T536" s="77"/>
      <c r="U536" s="77"/>
      <c r="V536" s="61"/>
      <c r="W536" s="95"/>
      <c r="X536" s="98"/>
      <c r="Y536" s="99"/>
      <c r="Z536" s="79" t="str">
        <f>IFERROR(VLOOKUP(X536,'【参考】数式用'!$A$2:$B$46,2,FALSE),"")</f>
        <v/>
      </c>
      <c r="AA536" s="109"/>
      <c r="AB536" s="112"/>
      <c r="AC536" s="114">
        <f t="shared" si="15"/>
        <v>0</v>
      </c>
      <c r="AD536" s="119" t="str">
        <f>IF(B536="","",IF(COUNTIF(X536,"*独自*"),"数式を削除して手入力",IFERROR(INDEX('【参考】数式用'!$O$3:$Q$452,MATCH(Q536&amp;V536,'【参考】数式用'!$N$3:$N$452,0),MATCH(VLOOKUP(X536,'【参考】数式用'!$R$2:$S$46,2,FALSE),'【参考】数式用'!$O$2:$Q$2,0)),10)))</f>
        <v/>
      </c>
      <c r="AE536" s="122"/>
      <c r="AF536" s="128"/>
      <c r="AG536" s="139"/>
    </row>
    <row r="537" spans="1:33" ht="49.95" customHeight="1">
      <c r="A537" s="25">
        <f t="shared" si="16"/>
        <v>498</v>
      </c>
      <c r="B537" s="45"/>
      <c r="C537" s="50"/>
      <c r="D537" s="50"/>
      <c r="E537" s="50"/>
      <c r="F537" s="50"/>
      <c r="G537" s="50"/>
      <c r="H537" s="50"/>
      <c r="I537" s="50"/>
      <c r="J537" s="50"/>
      <c r="K537" s="54"/>
      <c r="L537" s="62"/>
      <c r="M537" s="69"/>
      <c r="N537" s="69"/>
      <c r="O537" s="69"/>
      <c r="P537" s="72"/>
      <c r="Q537" s="77"/>
      <c r="R537" s="77"/>
      <c r="S537" s="77"/>
      <c r="T537" s="77"/>
      <c r="U537" s="77"/>
      <c r="V537" s="61"/>
      <c r="W537" s="95"/>
      <c r="X537" s="98"/>
      <c r="Y537" s="99"/>
      <c r="Z537" s="79" t="str">
        <f>IFERROR(VLOOKUP(X537,'【参考】数式用'!$A$2:$B$46,2,FALSE),"")</f>
        <v/>
      </c>
      <c r="AA537" s="109"/>
      <c r="AB537" s="112"/>
      <c r="AC537" s="114">
        <f t="shared" si="15"/>
        <v>0</v>
      </c>
      <c r="AD537" s="119" t="str">
        <f>IF(B537="","",IF(COUNTIF(X537,"*独自*"),"数式を削除して手入力",IFERROR(INDEX('【参考】数式用'!$O$3:$Q$452,MATCH(Q537&amp;V537,'【参考】数式用'!$N$3:$N$452,0),MATCH(VLOOKUP(X537,'【参考】数式用'!$R$2:$S$46,2,FALSE),'【参考】数式用'!$O$2:$Q$2,0)),10)))</f>
        <v/>
      </c>
      <c r="AE537" s="122"/>
      <c r="AF537" s="128"/>
      <c r="AG537" s="139"/>
    </row>
    <row r="538" spans="1:33" ht="49.95" customHeight="1">
      <c r="A538" s="25">
        <f t="shared" si="16"/>
        <v>499</v>
      </c>
      <c r="B538" s="45"/>
      <c r="C538" s="50"/>
      <c r="D538" s="50"/>
      <c r="E538" s="50"/>
      <c r="F538" s="50"/>
      <c r="G538" s="50"/>
      <c r="H538" s="50"/>
      <c r="I538" s="50"/>
      <c r="J538" s="50"/>
      <c r="K538" s="54"/>
      <c r="L538" s="62"/>
      <c r="M538" s="69"/>
      <c r="N538" s="69"/>
      <c r="O538" s="69"/>
      <c r="P538" s="72"/>
      <c r="Q538" s="77"/>
      <c r="R538" s="77"/>
      <c r="S538" s="77"/>
      <c r="T538" s="77"/>
      <c r="U538" s="77"/>
      <c r="V538" s="61"/>
      <c r="W538" s="95"/>
      <c r="X538" s="98"/>
      <c r="Y538" s="99"/>
      <c r="Z538" s="79" t="str">
        <f>IFERROR(VLOOKUP(X538,'【参考】数式用'!$A$2:$B$46,2,FALSE),"")</f>
        <v/>
      </c>
      <c r="AA538" s="109"/>
      <c r="AB538" s="112"/>
      <c r="AC538" s="114">
        <f t="shared" si="15"/>
        <v>0</v>
      </c>
      <c r="AD538" s="119" t="str">
        <f>IF(B538="","",IF(COUNTIF(X538,"*独自*"),"数式を削除して手入力",IFERROR(INDEX('【参考】数式用'!$O$3:$Q$452,MATCH(Q538&amp;V538,'【参考】数式用'!$N$3:$N$452,0),MATCH(VLOOKUP(X538,'【参考】数式用'!$R$2:$S$46,2,FALSE),'【参考】数式用'!$O$2:$Q$2,0)),10)))</f>
        <v/>
      </c>
      <c r="AE538" s="122"/>
      <c r="AF538" s="128"/>
      <c r="AG538" s="139"/>
    </row>
    <row r="539" spans="1:33" ht="49.95" customHeight="1">
      <c r="A539" s="25">
        <f t="shared" si="16"/>
        <v>500</v>
      </c>
      <c r="B539" s="45"/>
      <c r="C539" s="50"/>
      <c r="D539" s="50"/>
      <c r="E539" s="50"/>
      <c r="F539" s="50"/>
      <c r="G539" s="50"/>
      <c r="H539" s="50"/>
      <c r="I539" s="50"/>
      <c r="J539" s="50"/>
      <c r="K539" s="54"/>
      <c r="L539" s="62"/>
      <c r="M539" s="69"/>
      <c r="N539" s="69"/>
      <c r="O539" s="69"/>
      <c r="P539" s="72"/>
      <c r="Q539" s="77"/>
      <c r="R539" s="77"/>
      <c r="S539" s="77"/>
      <c r="T539" s="77"/>
      <c r="U539" s="77"/>
      <c r="V539" s="61"/>
      <c r="W539" s="95"/>
      <c r="X539" s="98"/>
      <c r="Y539" s="99"/>
      <c r="Z539" s="79" t="str">
        <f>IFERROR(VLOOKUP(X539,'【参考】数式用'!$A$2:$B$46,2,FALSE),"")</f>
        <v/>
      </c>
      <c r="AA539" s="109"/>
      <c r="AB539" s="112"/>
      <c r="AC539" s="114">
        <f t="shared" si="15"/>
        <v>0</v>
      </c>
      <c r="AD539" s="119" t="str">
        <f>IF(B539="","",IF(COUNTIF(X539,"*独自*"),"数式を削除して手入力",IFERROR(INDEX('【参考】数式用'!$O$3:$Q$452,MATCH(Q539&amp;V539,'【参考】数式用'!$N$3:$N$452,0),MATCH(VLOOKUP(X539,'【参考】数式用'!$R$2:$S$46,2,FALSE),'【参考】数式用'!$O$2:$Q$2,0)),10)))</f>
        <v/>
      </c>
      <c r="AE539" s="122"/>
      <c r="AF539" s="128"/>
      <c r="AG539" s="139"/>
    </row>
    <row r="540" spans="1:33" ht="20.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row>
    <row r="541" spans="1:33" ht="20.25" customHeight="1">
      <c r="A541" s="32"/>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31"/>
      <c r="AB541" s="31"/>
      <c r="AC541" s="31"/>
      <c r="AD541" s="31"/>
    </row>
    <row r="542" spans="1:33" ht="20.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row>
    <row r="543" spans="1:33" ht="20.100000000000001"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row>
    <row r="544" spans="1:33" ht="20.100000000000001"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row>
    <row r="545" spans="1:30" ht="20.100000000000001"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row>
    <row r="546" spans="1:30" ht="20.100000000000001"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row>
    <row r="547" spans="1:30" ht="20.100000000000001"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row>
    <row r="548" spans="1:30" ht="20.100000000000001"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row>
    <row r="549" spans="1:30" ht="20.100000000000001"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row>
    <row r="550" spans="1:30" ht="20.100000000000001"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row>
    <row r="551" spans="1:30" ht="20.100000000000001"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row>
    <row r="552" spans="1:30" ht="20.100000000000001"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row>
    <row r="553" spans="1:30" ht="20.100000000000001"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row>
    <row r="554" spans="1:30" ht="20.100000000000001"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row>
    <row r="555" spans="1:30" ht="20.100000000000001"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row>
    <row r="556" spans="1:30" ht="20.100000000000001"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row>
    <row r="557" spans="1:30" ht="20.100000000000001"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row>
    <row r="558" spans="1:30" ht="20.100000000000001"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row>
    <row r="559" spans="1:30" ht="20.100000000000001"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row>
    <row r="560" spans="1:30" ht="20.100000000000001"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row>
    <row r="561" spans="1:30" ht="20.100000000000001"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row>
    <row r="562" spans="1:30" ht="20.100000000000001"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row>
    <row r="563" spans="1:30" ht="20.100000000000001"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row>
    <row r="564" spans="1:30" ht="20.100000000000001"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row>
    <row r="565" spans="1:30" ht="20.100000000000001"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row>
    <row r="566" spans="1:30" ht="20.100000000000001"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row>
    <row r="567" spans="1:30" ht="20.100000000000001"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row>
    <row r="568" spans="1:30" ht="20.100000000000001"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row>
    <row r="569" spans="1:30" ht="20.100000000000001"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row>
    <row r="570" spans="1:30" ht="20.100000000000001"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row>
    <row r="571" spans="1:30" ht="20.100000000000001"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row>
    <row r="572" spans="1:30" ht="20.100000000000001"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row>
    <row r="573" spans="1:30" ht="20.100000000000001"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row>
    <row r="574" spans="1:30" ht="20.100000000000001"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row>
    <row r="575" spans="1:30" ht="20.100000000000001"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row>
    <row r="576" spans="1:30" ht="20.100000000000001"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row>
    <row r="577" spans="1:30" ht="20.100000000000001"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row>
    <row r="578" spans="1:30" ht="20.100000000000001"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row>
    <row r="579" spans="1:30" ht="20.100000000000001"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row>
    <row r="580" spans="1:30" ht="20.100000000000001"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row>
    <row r="581" spans="1:30" ht="20.100000000000001"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row>
    <row r="582" spans="1:30" ht="20.100000000000001"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row>
    <row r="583" spans="1:30" ht="20.100000000000001"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row>
    <row r="584" spans="1:30" ht="20.100000000000001"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row>
    <row r="585" spans="1:30" ht="20.100000000000001"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row>
    <row r="586" spans="1:30" ht="20.100000000000001"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row>
    <row r="587" spans="1:30" ht="20.100000000000001"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row>
    <row r="588" spans="1:30" ht="20.100000000000001"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row>
    <row r="589" spans="1:30" ht="20.100000000000001"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row>
    <row r="590" spans="1:30" ht="20.100000000000001"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row>
    <row r="591" spans="1:30" ht="20.100000000000001"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row>
    <row r="592" spans="1:30" ht="20.100000000000001"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row>
    <row r="593" spans="1:30" ht="20.100000000000001"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row>
    <row r="594" spans="1:30" ht="20.100000000000001"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row>
    <row r="595" spans="1:30" ht="20.100000000000001"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row>
    <row r="596" spans="1:30" ht="20.100000000000001"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row>
    <row r="597" spans="1:30" ht="20.100000000000001"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row>
    <row r="598" spans="1:30" ht="20.100000000000001"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row>
    <row r="599" spans="1:30" ht="20.100000000000001"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row>
    <row r="600" spans="1:30" ht="20.100000000000001"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row>
    <row r="601" spans="1:30" ht="20.100000000000001"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row>
    <row r="602" spans="1:30" ht="20.100000000000001"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row>
    <row r="603" spans="1:30" ht="20.100000000000001"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row>
    <row r="604" spans="1:30" ht="20.100000000000001"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row>
    <row r="605" spans="1:30" ht="20.100000000000001"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row>
    <row r="606" spans="1:30" ht="20.100000000000001"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row>
    <row r="607" spans="1:30" ht="20.100000000000001"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row>
    <row r="608" spans="1:30" ht="20.100000000000001"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row>
    <row r="609" spans="1:30" ht="20.100000000000001"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row>
    <row r="610" spans="1:30" ht="20.100000000000001"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row>
    <row r="611" spans="1:30" ht="20.100000000000001"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row>
    <row r="612" spans="1:30" ht="20.100000000000001"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row>
    <row r="613" spans="1:30" ht="20.100000000000001"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row>
    <row r="614" spans="1:30" ht="20.100000000000001"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row>
    <row r="615" spans="1:30" ht="20.100000000000001"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row>
    <row r="616" spans="1:30" ht="20.100000000000001"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row>
    <row r="617" spans="1:30" ht="20.100000000000001"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row>
    <row r="618" spans="1:30" ht="20.100000000000001"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row>
    <row r="619" spans="1:30" ht="20.100000000000001"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row>
    <row r="620" spans="1:30" ht="20.100000000000001"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row>
    <row r="621" spans="1:30" ht="20.100000000000001"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row>
    <row r="622" spans="1:30" ht="20.100000000000001"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row>
    <row r="623" spans="1:30" ht="20.100000000000001"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row>
    <row r="624" spans="1:30" ht="20.100000000000001"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row>
    <row r="625" spans="1:30" ht="20.100000000000001"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row>
    <row r="626" spans="1:30" ht="20.100000000000001"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row>
    <row r="627" spans="1:30" ht="20.100000000000001"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row>
    <row r="628" spans="1:30" ht="20.100000000000001"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row>
    <row r="629" spans="1:30" ht="20.100000000000001"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row>
    <row r="630" spans="1:30" ht="20.100000000000001"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row>
    <row r="631" spans="1:30" ht="20.100000000000001"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row>
    <row r="632" spans="1:30" ht="20.100000000000001"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row>
    <row r="633" spans="1:30" ht="20.100000000000001"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row>
    <row r="634" spans="1:30" ht="20.100000000000001"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row>
  </sheetData>
  <sheetProtection password="CC6B" sheet="1" objects="1" scenarios="1" selectLockedCells="1"/>
  <mergeCells count="20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0:K140"/>
    <mergeCell ref="L140:P140"/>
    <mergeCell ref="Q140:U140"/>
    <mergeCell ref="X140:Y140"/>
    <mergeCell ref="B141:K141"/>
    <mergeCell ref="L141:P141"/>
    <mergeCell ref="Q141:U141"/>
    <mergeCell ref="X141:Y141"/>
    <mergeCell ref="B142:K142"/>
    <mergeCell ref="L142:P142"/>
    <mergeCell ref="Q142:U142"/>
    <mergeCell ref="X142:Y142"/>
    <mergeCell ref="B143:K143"/>
    <mergeCell ref="L143:P143"/>
    <mergeCell ref="Q143:U143"/>
    <mergeCell ref="X143:Y143"/>
    <mergeCell ref="B144:K144"/>
    <mergeCell ref="L144:P144"/>
    <mergeCell ref="Q144:U144"/>
    <mergeCell ref="X144:Y144"/>
    <mergeCell ref="B145:K145"/>
    <mergeCell ref="L145:P145"/>
    <mergeCell ref="Q145:U145"/>
    <mergeCell ref="X145:Y145"/>
    <mergeCell ref="B146:K146"/>
    <mergeCell ref="L146:P146"/>
    <mergeCell ref="Q146:U146"/>
    <mergeCell ref="X146:Y146"/>
    <mergeCell ref="B147:K147"/>
    <mergeCell ref="L147:P147"/>
    <mergeCell ref="Q147:U147"/>
    <mergeCell ref="X147:Y147"/>
    <mergeCell ref="B148:K148"/>
    <mergeCell ref="L148:P148"/>
    <mergeCell ref="Q148:U148"/>
    <mergeCell ref="X148:Y148"/>
    <mergeCell ref="B149:K149"/>
    <mergeCell ref="L149:P149"/>
    <mergeCell ref="Q149:U149"/>
    <mergeCell ref="X149:Y149"/>
    <mergeCell ref="B150:K150"/>
    <mergeCell ref="L150:P150"/>
    <mergeCell ref="Q150:U150"/>
    <mergeCell ref="X150:Y150"/>
    <mergeCell ref="B151:K151"/>
    <mergeCell ref="L151:P151"/>
    <mergeCell ref="Q151:U151"/>
    <mergeCell ref="X151:Y151"/>
    <mergeCell ref="B152:K152"/>
    <mergeCell ref="L152:P152"/>
    <mergeCell ref="Q152:U152"/>
    <mergeCell ref="X152:Y152"/>
    <mergeCell ref="B153:K153"/>
    <mergeCell ref="L153:P153"/>
    <mergeCell ref="Q153:U153"/>
    <mergeCell ref="X153:Y153"/>
    <mergeCell ref="B154:K154"/>
    <mergeCell ref="L154:P154"/>
    <mergeCell ref="Q154:U154"/>
    <mergeCell ref="X154:Y154"/>
    <mergeCell ref="B155:K155"/>
    <mergeCell ref="L155:P155"/>
    <mergeCell ref="Q155:U155"/>
    <mergeCell ref="X155:Y155"/>
    <mergeCell ref="B156:K156"/>
    <mergeCell ref="L156:P156"/>
    <mergeCell ref="Q156:U156"/>
    <mergeCell ref="X156:Y156"/>
    <mergeCell ref="B157:K157"/>
    <mergeCell ref="L157:P157"/>
    <mergeCell ref="Q157:U157"/>
    <mergeCell ref="X157:Y157"/>
    <mergeCell ref="B158:K158"/>
    <mergeCell ref="L158:P158"/>
    <mergeCell ref="Q158:U158"/>
    <mergeCell ref="X158:Y158"/>
    <mergeCell ref="B159:K159"/>
    <mergeCell ref="L159:P159"/>
    <mergeCell ref="Q159:U159"/>
    <mergeCell ref="X159:Y159"/>
    <mergeCell ref="B160:K160"/>
    <mergeCell ref="L160:P160"/>
    <mergeCell ref="Q160:U160"/>
    <mergeCell ref="X160:Y160"/>
    <mergeCell ref="B161:K161"/>
    <mergeCell ref="L161:P161"/>
    <mergeCell ref="Q161:U161"/>
    <mergeCell ref="X161:Y161"/>
    <mergeCell ref="B162:K162"/>
    <mergeCell ref="L162:P162"/>
    <mergeCell ref="Q162:U162"/>
    <mergeCell ref="X162:Y162"/>
    <mergeCell ref="B163:K163"/>
    <mergeCell ref="L163:P163"/>
    <mergeCell ref="Q163:U163"/>
    <mergeCell ref="X163:Y163"/>
    <mergeCell ref="B164:K164"/>
    <mergeCell ref="L164:P164"/>
    <mergeCell ref="Q164:U164"/>
    <mergeCell ref="X164:Y164"/>
    <mergeCell ref="B165:K165"/>
    <mergeCell ref="L165:P165"/>
    <mergeCell ref="Q165:U165"/>
    <mergeCell ref="X165:Y165"/>
    <mergeCell ref="B166:K166"/>
    <mergeCell ref="L166:P166"/>
    <mergeCell ref="Q166:U166"/>
    <mergeCell ref="X166:Y166"/>
    <mergeCell ref="B167:K167"/>
    <mergeCell ref="L167:P167"/>
    <mergeCell ref="Q167:U167"/>
    <mergeCell ref="X167:Y167"/>
    <mergeCell ref="B168:K168"/>
    <mergeCell ref="L168:P168"/>
    <mergeCell ref="Q168:U168"/>
    <mergeCell ref="X168:Y168"/>
    <mergeCell ref="B169:K169"/>
    <mergeCell ref="L169:P169"/>
    <mergeCell ref="Q169:U169"/>
    <mergeCell ref="X169:Y169"/>
    <mergeCell ref="B170:K170"/>
    <mergeCell ref="L170:P170"/>
    <mergeCell ref="Q170:U170"/>
    <mergeCell ref="X170:Y170"/>
    <mergeCell ref="B171:K171"/>
    <mergeCell ref="L171:P171"/>
    <mergeCell ref="Q171:U171"/>
    <mergeCell ref="X171:Y171"/>
    <mergeCell ref="B172:K172"/>
    <mergeCell ref="L172:P172"/>
    <mergeCell ref="Q172:U172"/>
    <mergeCell ref="X172:Y172"/>
    <mergeCell ref="B173:K173"/>
    <mergeCell ref="L173:P173"/>
    <mergeCell ref="Q173:U173"/>
    <mergeCell ref="X173:Y173"/>
    <mergeCell ref="B174:K174"/>
    <mergeCell ref="L174:P174"/>
    <mergeCell ref="Q174:U174"/>
    <mergeCell ref="X174:Y174"/>
    <mergeCell ref="B175:K175"/>
    <mergeCell ref="L175:P175"/>
    <mergeCell ref="Q175:U175"/>
    <mergeCell ref="X175:Y175"/>
    <mergeCell ref="B176:K176"/>
    <mergeCell ref="L176:P176"/>
    <mergeCell ref="Q176:U176"/>
    <mergeCell ref="X176:Y176"/>
    <mergeCell ref="B177:K177"/>
    <mergeCell ref="L177:P177"/>
    <mergeCell ref="Q177:U177"/>
    <mergeCell ref="X177:Y177"/>
    <mergeCell ref="B178:K178"/>
    <mergeCell ref="L178:P178"/>
    <mergeCell ref="Q178:U178"/>
    <mergeCell ref="X178:Y178"/>
    <mergeCell ref="B179:K179"/>
    <mergeCell ref="L179:P179"/>
    <mergeCell ref="Q179:U179"/>
    <mergeCell ref="X179:Y179"/>
    <mergeCell ref="B180:K180"/>
    <mergeCell ref="L180:P180"/>
    <mergeCell ref="Q180:U180"/>
    <mergeCell ref="X180:Y180"/>
    <mergeCell ref="B181:K181"/>
    <mergeCell ref="L181:P181"/>
    <mergeCell ref="Q181:U181"/>
    <mergeCell ref="X181:Y181"/>
    <mergeCell ref="B182:K182"/>
    <mergeCell ref="L182:P182"/>
    <mergeCell ref="Q182:U182"/>
    <mergeCell ref="X182:Y182"/>
    <mergeCell ref="B183:K183"/>
    <mergeCell ref="L183:P183"/>
    <mergeCell ref="Q183:U183"/>
    <mergeCell ref="X183:Y183"/>
    <mergeCell ref="B184:K184"/>
    <mergeCell ref="L184:P184"/>
    <mergeCell ref="Q184:U184"/>
    <mergeCell ref="X184:Y184"/>
    <mergeCell ref="B185:K185"/>
    <mergeCell ref="L185:P185"/>
    <mergeCell ref="Q185:U185"/>
    <mergeCell ref="X185:Y185"/>
    <mergeCell ref="B186:K186"/>
    <mergeCell ref="L186:P186"/>
    <mergeCell ref="Q186:U186"/>
    <mergeCell ref="X186:Y186"/>
    <mergeCell ref="B187:K187"/>
    <mergeCell ref="L187:P187"/>
    <mergeCell ref="Q187:U187"/>
    <mergeCell ref="X187:Y187"/>
    <mergeCell ref="B188:K188"/>
    <mergeCell ref="L188:P188"/>
    <mergeCell ref="Q188:U188"/>
    <mergeCell ref="X188:Y188"/>
    <mergeCell ref="B189:K189"/>
    <mergeCell ref="L189:P189"/>
    <mergeCell ref="Q189:U189"/>
    <mergeCell ref="X189:Y189"/>
    <mergeCell ref="B190:K190"/>
    <mergeCell ref="L190:P190"/>
    <mergeCell ref="Q190:U190"/>
    <mergeCell ref="X190:Y190"/>
    <mergeCell ref="B191:K191"/>
    <mergeCell ref="L191:P191"/>
    <mergeCell ref="Q191:U191"/>
    <mergeCell ref="X191:Y191"/>
    <mergeCell ref="B192:K192"/>
    <mergeCell ref="L192:P192"/>
    <mergeCell ref="Q192:U192"/>
    <mergeCell ref="X192:Y192"/>
    <mergeCell ref="B193:K193"/>
    <mergeCell ref="L193:P193"/>
    <mergeCell ref="Q193:U193"/>
    <mergeCell ref="X193:Y193"/>
    <mergeCell ref="B194:K194"/>
    <mergeCell ref="L194:P194"/>
    <mergeCell ref="Q194:U194"/>
    <mergeCell ref="X194:Y194"/>
    <mergeCell ref="B195:K195"/>
    <mergeCell ref="L195:P195"/>
    <mergeCell ref="Q195:U195"/>
    <mergeCell ref="X195:Y195"/>
    <mergeCell ref="B196:K196"/>
    <mergeCell ref="L196:P196"/>
    <mergeCell ref="Q196:U196"/>
    <mergeCell ref="X196:Y196"/>
    <mergeCell ref="B197:K197"/>
    <mergeCell ref="L197:P197"/>
    <mergeCell ref="Q197:U197"/>
    <mergeCell ref="X197:Y197"/>
    <mergeCell ref="B198:K198"/>
    <mergeCell ref="L198:P198"/>
    <mergeCell ref="Q198:U198"/>
    <mergeCell ref="X198:Y198"/>
    <mergeCell ref="B199:K199"/>
    <mergeCell ref="L199:P199"/>
    <mergeCell ref="Q199:U199"/>
    <mergeCell ref="X199:Y199"/>
    <mergeCell ref="B200:K200"/>
    <mergeCell ref="L200:P200"/>
    <mergeCell ref="Q200:U200"/>
    <mergeCell ref="X200:Y200"/>
    <mergeCell ref="B201:K201"/>
    <mergeCell ref="L201:P201"/>
    <mergeCell ref="Q201:U201"/>
    <mergeCell ref="X201:Y201"/>
    <mergeCell ref="B202:K202"/>
    <mergeCell ref="L202:P202"/>
    <mergeCell ref="Q202:U202"/>
    <mergeCell ref="X202:Y202"/>
    <mergeCell ref="B203:K203"/>
    <mergeCell ref="L203:P203"/>
    <mergeCell ref="Q203:U203"/>
    <mergeCell ref="X203:Y203"/>
    <mergeCell ref="B204:K204"/>
    <mergeCell ref="L204:P204"/>
    <mergeCell ref="Q204:U204"/>
    <mergeCell ref="X204:Y204"/>
    <mergeCell ref="B205:K205"/>
    <mergeCell ref="L205:P205"/>
    <mergeCell ref="Q205:U205"/>
    <mergeCell ref="X205:Y205"/>
    <mergeCell ref="B206:K206"/>
    <mergeCell ref="L206:P206"/>
    <mergeCell ref="Q206:U206"/>
    <mergeCell ref="X206:Y206"/>
    <mergeCell ref="B207:K207"/>
    <mergeCell ref="L207:P207"/>
    <mergeCell ref="Q207:U207"/>
    <mergeCell ref="X207:Y207"/>
    <mergeCell ref="B208:K208"/>
    <mergeCell ref="L208:P208"/>
    <mergeCell ref="Q208:U208"/>
    <mergeCell ref="X208:Y208"/>
    <mergeCell ref="B209:K209"/>
    <mergeCell ref="L209:P209"/>
    <mergeCell ref="Q209:U209"/>
    <mergeCell ref="X209:Y209"/>
    <mergeCell ref="B210:K210"/>
    <mergeCell ref="L210:P210"/>
    <mergeCell ref="Q210:U210"/>
    <mergeCell ref="X210:Y210"/>
    <mergeCell ref="B211:K211"/>
    <mergeCell ref="L211:P211"/>
    <mergeCell ref="Q211:U211"/>
    <mergeCell ref="X211:Y211"/>
    <mergeCell ref="B212:K212"/>
    <mergeCell ref="L212:P212"/>
    <mergeCell ref="Q212:U212"/>
    <mergeCell ref="X212:Y212"/>
    <mergeCell ref="B213:K213"/>
    <mergeCell ref="L213:P213"/>
    <mergeCell ref="Q213:U213"/>
    <mergeCell ref="X213:Y213"/>
    <mergeCell ref="B214:K214"/>
    <mergeCell ref="L214:P214"/>
    <mergeCell ref="Q214:U214"/>
    <mergeCell ref="X214:Y214"/>
    <mergeCell ref="B215:K215"/>
    <mergeCell ref="L215:P215"/>
    <mergeCell ref="Q215:U215"/>
    <mergeCell ref="X215:Y215"/>
    <mergeCell ref="B216:K216"/>
    <mergeCell ref="L216:P216"/>
    <mergeCell ref="Q216:U216"/>
    <mergeCell ref="X216:Y216"/>
    <mergeCell ref="B217:K217"/>
    <mergeCell ref="L217:P217"/>
    <mergeCell ref="Q217:U217"/>
    <mergeCell ref="X217:Y217"/>
    <mergeCell ref="B218:K218"/>
    <mergeCell ref="L218:P218"/>
    <mergeCell ref="Q218:U218"/>
    <mergeCell ref="X218:Y218"/>
    <mergeCell ref="B219:K219"/>
    <mergeCell ref="L219:P219"/>
    <mergeCell ref="Q219:U219"/>
    <mergeCell ref="X219:Y219"/>
    <mergeCell ref="B220:K220"/>
    <mergeCell ref="L220:P220"/>
    <mergeCell ref="Q220:U220"/>
    <mergeCell ref="X220:Y220"/>
    <mergeCell ref="B221:K221"/>
    <mergeCell ref="L221:P221"/>
    <mergeCell ref="Q221:U221"/>
    <mergeCell ref="X221:Y221"/>
    <mergeCell ref="B222:K222"/>
    <mergeCell ref="L222:P222"/>
    <mergeCell ref="Q222:U222"/>
    <mergeCell ref="X222:Y222"/>
    <mergeCell ref="B223:K223"/>
    <mergeCell ref="L223:P223"/>
    <mergeCell ref="Q223:U223"/>
    <mergeCell ref="X223:Y223"/>
    <mergeCell ref="B224:K224"/>
    <mergeCell ref="L224:P224"/>
    <mergeCell ref="Q224:U224"/>
    <mergeCell ref="X224:Y224"/>
    <mergeCell ref="B225:K225"/>
    <mergeCell ref="L225:P225"/>
    <mergeCell ref="Q225:U225"/>
    <mergeCell ref="X225:Y225"/>
    <mergeCell ref="B226:K226"/>
    <mergeCell ref="L226:P226"/>
    <mergeCell ref="Q226:U226"/>
    <mergeCell ref="X226:Y226"/>
    <mergeCell ref="B227:K227"/>
    <mergeCell ref="L227:P227"/>
    <mergeCell ref="Q227:U227"/>
    <mergeCell ref="X227:Y227"/>
    <mergeCell ref="B228:K228"/>
    <mergeCell ref="L228:P228"/>
    <mergeCell ref="Q228:U228"/>
    <mergeCell ref="X228:Y228"/>
    <mergeCell ref="B229:K229"/>
    <mergeCell ref="L229:P229"/>
    <mergeCell ref="Q229:U229"/>
    <mergeCell ref="X229:Y229"/>
    <mergeCell ref="B230:K230"/>
    <mergeCell ref="L230:P230"/>
    <mergeCell ref="Q230:U230"/>
    <mergeCell ref="X230:Y230"/>
    <mergeCell ref="B231:K231"/>
    <mergeCell ref="L231:P231"/>
    <mergeCell ref="Q231:U231"/>
    <mergeCell ref="X231:Y231"/>
    <mergeCell ref="B232:K232"/>
    <mergeCell ref="L232:P232"/>
    <mergeCell ref="Q232:U232"/>
    <mergeCell ref="X232:Y232"/>
    <mergeCell ref="B233:K233"/>
    <mergeCell ref="L233:P233"/>
    <mergeCell ref="Q233:U233"/>
    <mergeCell ref="X233:Y233"/>
    <mergeCell ref="B234:K234"/>
    <mergeCell ref="L234:P234"/>
    <mergeCell ref="Q234:U234"/>
    <mergeCell ref="X234:Y234"/>
    <mergeCell ref="B235:K235"/>
    <mergeCell ref="L235:P235"/>
    <mergeCell ref="Q235:U235"/>
    <mergeCell ref="X235:Y235"/>
    <mergeCell ref="B236:K236"/>
    <mergeCell ref="L236:P236"/>
    <mergeCell ref="Q236:U236"/>
    <mergeCell ref="X236:Y236"/>
    <mergeCell ref="B237:K237"/>
    <mergeCell ref="L237:P237"/>
    <mergeCell ref="Q237:U237"/>
    <mergeCell ref="X237:Y237"/>
    <mergeCell ref="B238:K238"/>
    <mergeCell ref="L238:P238"/>
    <mergeCell ref="Q238:U238"/>
    <mergeCell ref="X238:Y238"/>
    <mergeCell ref="B239:K239"/>
    <mergeCell ref="L239:P239"/>
    <mergeCell ref="Q239:U239"/>
    <mergeCell ref="X239:Y239"/>
    <mergeCell ref="B240:K240"/>
    <mergeCell ref="L240:P240"/>
    <mergeCell ref="Q240:U240"/>
    <mergeCell ref="X240:Y240"/>
    <mergeCell ref="B241:K241"/>
    <mergeCell ref="L241:P241"/>
    <mergeCell ref="Q241:U241"/>
    <mergeCell ref="X241:Y241"/>
    <mergeCell ref="B242:K242"/>
    <mergeCell ref="L242:P242"/>
    <mergeCell ref="Q242:U242"/>
    <mergeCell ref="X242:Y242"/>
    <mergeCell ref="B243:K243"/>
    <mergeCell ref="L243:P243"/>
    <mergeCell ref="Q243:U243"/>
    <mergeCell ref="X243:Y243"/>
    <mergeCell ref="B244:K244"/>
    <mergeCell ref="L244:P244"/>
    <mergeCell ref="Q244:U244"/>
    <mergeCell ref="X244:Y244"/>
    <mergeCell ref="B245:K245"/>
    <mergeCell ref="L245:P245"/>
    <mergeCell ref="Q245:U245"/>
    <mergeCell ref="X245:Y245"/>
    <mergeCell ref="B246:K246"/>
    <mergeCell ref="L246:P246"/>
    <mergeCell ref="Q246:U246"/>
    <mergeCell ref="X246:Y246"/>
    <mergeCell ref="B247:K247"/>
    <mergeCell ref="L247:P247"/>
    <mergeCell ref="Q247:U247"/>
    <mergeCell ref="X247:Y247"/>
    <mergeCell ref="B248:K248"/>
    <mergeCell ref="L248:P248"/>
    <mergeCell ref="Q248:U248"/>
    <mergeCell ref="X248:Y248"/>
    <mergeCell ref="B249:K249"/>
    <mergeCell ref="L249:P249"/>
    <mergeCell ref="Q249:U249"/>
    <mergeCell ref="X249:Y249"/>
    <mergeCell ref="B250:K250"/>
    <mergeCell ref="L250:P250"/>
    <mergeCell ref="Q250:U250"/>
    <mergeCell ref="X250:Y250"/>
    <mergeCell ref="B251:K251"/>
    <mergeCell ref="L251:P251"/>
    <mergeCell ref="Q251:U251"/>
    <mergeCell ref="X251:Y251"/>
    <mergeCell ref="B252:K252"/>
    <mergeCell ref="L252:P252"/>
    <mergeCell ref="Q252:U252"/>
    <mergeCell ref="X252:Y252"/>
    <mergeCell ref="B253:K253"/>
    <mergeCell ref="L253:P253"/>
    <mergeCell ref="Q253:U253"/>
    <mergeCell ref="X253:Y253"/>
    <mergeCell ref="B254:K254"/>
    <mergeCell ref="L254:P254"/>
    <mergeCell ref="Q254:U254"/>
    <mergeCell ref="X254:Y254"/>
    <mergeCell ref="B255:K255"/>
    <mergeCell ref="L255:P255"/>
    <mergeCell ref="Q255:U255"/>
    <mergeCell ref="X255:Y255"/>
    <mergeCell ref="B256:K256"/>
    <mergeCell ref="L256:P256"/>
    <mergeCell ref="Q256:U256"/>
    <mergeCell ref="X256:Y256"/>
    <mergeCell ref="B257:K257"/>
    <mergeCell ref="L257:P257"/>
    <mergeCell ref="Q257:U257"/>
    <mergeCell ref="X257:Y257"/>
    <mergeCell ref="B258:K258"/>
    <mergeCell ref="L258:P258"/>
    <mergeCell ref="Q258:U258"/>
    <mergeCell ref="X258:Y258"/>
    <mergeCell ref="B259:K259"/>
    <mergeCell ref="L259:P259"/>
    <mergeCell ref="Q259:U259"/>
    <mergeCell ref="X259:Y259"/>
    <mergeCell ref="B260:K260"/>
    <mergeCell ref="L260:P260"/>
    <mergeCell ref="Q260:U260"/>
    <mergeCell ref="X260:Y260"/>
    <mergeCell ref="B261:K261"/>
    <mergeCell ref="L261:P261"/>
    <mergeCell ref="Q261:U261"/>
    <mergeCell ref="X261:Y261"/>
    <mergeCell ref="B262:K262"/>
    <mergeCell ref="L262:P262"/>
    <mergeCell ref="Q262:U262"/>
    <mergeCell ref="X262:Y262"/>
    <mergeCell ref="B263:K263"/>
    <mergeCell ref="L263:P263"/>
    <mergeCell ref="Q263:U263"/>
    <mergeCell ref="X263:Y263"/>
    <mergeCell ref="B264:K264"/>
    <mergeCell ref="L264:P264"/>
    <mergeCell ref="Q264:U264"/>
    <mergeCell ref="X264:Y264"/>
    <mergeCell ref="B265:K265"/>
    <mergeCell ref="L265:P265"/>
    <mergeCell ref="Q265:U265"/>
    <mergeCell ref="X265:Y265"/>
    <mergeCell ref="B266:K266"/>
    <mergeCell ref="L266:P266"/>
    <mergeCell ref="Q266:U266"/>
    <mergeCell ref="X266:Y266"/>
    <mergeCell ref="B267:K267"/>
    <mergeCell ref="L267:P267"/>
    <mergeCell ref="Q267:U267"/>
    <mergeCell ref="X267:Y267"/>
    <mergeCell ref="B268:K268"/>
    <mergeCell ref="L268:P268"/>
    <mergeCell ref="Q268:U268"/>
    <mergeCell ref="X268:Y268"/>
    <mergeCell ref="B269:K269"/>
    <mergeCell ref="L269:P269"/>
    <mergeCell ref="Q269:U269"/>
    <mergeCell ref="X269:Y269"/>
    <mergeCell ref="B270:K270"/>
    <mergeCell ref="L270:P270"/>
    <mergeCell ref="Q270:U270"/>
    <mergeCell ref="X270:Y270"/>
    <mergeCell ref="B271:K271"/>
    <mergeCell ref="L271:P271"/>
    <mergeCell ref="Q271:U271"/>
    <mergeCell ref="X271:Y271"/>
    <mergeCell ref="B272:K272"/>
    <mergeCell ref="L272:P272"/>
    <mergeCell ref="Q272:U272"/>
    <mergeCell ref="X272:Y272"/>
    <mergeCell ref="B273:K273"/>
    <mergeCell ref="L273:P273"/>
    <mergeCell ref="Q273:U273"/>
    <mergeCell ref="X273:Y273"/>
    <mergeCell ref="B274:K274"/>
    <mergeCell ref="L274:P274"/>
    <mergeCell ref="Q274:U274"/>
    <mergeCell ref="X274:Y274"/>
    <mergeCell ref="B275:K275"/>
    <mergeCell ref="L275:P275"/>
    <mergeCell ref="Q275:U275"/>
    <mergeCell ref="X275:Y275"/>
    <mergeCell ref="B276:K276"/>
    <mergeCell ref="L276:P276"/>
    <mergeCell ref="Q276:U276"/>
    <mergeCell ref="X276:Y276"/>
    <mergeCell ref="B277:K277"/>
    <mergeCell ref="L277:P277"/>
    <mergeCell ref="Q277:U277"/>
    <mergeCell ref="X277:Y277"/>
    <mergeCell ref="B278:K278"/>
    <mergeCell ref="L278:P278"/>
    <mergeCell ref="Q278:U278"/>
    <mergeCell ref="X278:Y278"/>
    <mergeCell ref="B279:K279"/>
    <mergeCell ref="L279:P279"/>
    <mergeCell ref="Q279:U279"/>
    <mergeCell ref="X279:Y279"/>
    <mergeCell ref="B280:K280"/>
    <mergeCell ref="L280:P280"/>
    <mergeCell ref="Q280:U280"/>
    <mergeCell ref="X280:Y280"/>
    <mergeCell ref="B281:K281"/>
    <mergeCell ref="L281:P281"/>
    <mergeCell ref="Q281:U281"/>
    <mergeCell ref="X281:Y281"/>
    <mergeCell ref="B282:K282"/>
    <mergeCell ref="L282:P282"/>
    <mergeCell ref="Q282:U282"/>
    <mergeCell ref="X282:Y282"/>
    <mergeCell ref="B283:K283"/>
    <mergeCell ref="L283:P283"/>
    <mergeCell ref="Q283:U283"/>
    <mergeCell ref="X283:Y283"/>
    <mergeCell ref="B284:K284"/>
    <mergeCell ref="L284:P284"/>
    <mergeCell ref="Q284:U284"/>
    <mergeCell ref="X284:Y284"/>
    <mergeCell ref="B285:K285"/>
    <mergeCell ref="L285:P285"/>
    <mergeCell ref="Q285:U285"/>
    <mergeCell ref="X285:Y285"/>
    <mergeCell ref="B286:K286"/>
    <mergeCell ref="L286:P286"/>
    <mergeCell ref="Q286:U286"/>
    <mergeCell ref="X286:Y286"/>
    <mergeCell ref="B287:K287"/>
    <mergeCell ref="L287:P287"/>
    <mergeCell ref="Q287:U287"/>
    <mergeCell ref="X287:Y287"/>
    <mergeCell ref="B288:K288"/>
    <mergeCell ref="L288:P288"/>
    <mergeCell ref="Q288:U288"/>
    <mergeCell ref="X288:Y288"/>
    <mergeCell ref="B289:K289"/>
    <mergeCell ref="L289:P289"/>
    <mergeCell ref="Q289:U289"/>
    <mergeCell ref="X289:Y289"/>
    <mergeCell ref="B290:K290"/>
    <mergeCell ref="L290:P290"/>
    <mergeCell ref="Q290:U290"/>
    <mergeCell ref="X290:Y290"/>
    <mergeCell ref="B291:K291"/>
    <mergeCell ref="L291:P291"/>
    <mergeCell ref="Q291:U291"/>
    <mergeCell ref="X291:Y291"/>
    <mergeCell ref="B292:K292"/>
    <mergeCell ref="L292:P292"/>
    <mergeCell ref="Q292:U292"/>
    <mergeCell ref="X292:Y292"/>
    <mergeCell ref="B293:K293"/>
    <mergeCell ref="L293:P293"/>
    <mergeCell ref="Q293:U293"/>
    <mergeCell ref="X293:Y293"/>
    <mergeCell ref="B294:K294"/>
    <mergeCell ref="L294:P294"/>
    <mergeCell ref="Q294:U294"/>
    <mergeCell ref="X294:Y294"/>
    <mergeCell ref="B295:K295"/>
    <mergeCell ref="L295:P295"/>
    <mergeCell ref="Q295:U295"/>
    <mergeCell ref="X295:Y295"/>
    <mergeCell ref="B296:K296"/>
    <mergeCell ref="L296:P296"/>
    <mergeCell ref="Q296:U296"/>
    <mergeCell ref="X296:Y296"/>
    <mergeCell ref="B297:K297"/>
    <mergeCell ref="L297:P297"/>
    <mergeCell ref="Q297:U297"/>
    <mergeCell ref="X297:Y297"/>
    <mergeCell ref="B298:K298"/>
    <mergeCell ref="L298:P298"/>
    <mergeCell ref="Q298:U298"/>
    <mergeCell ref="X298:Y298"/>
    <mergeCell ref="B299:K299"/>
    <mergeCell ref="L299:P299"/>
    <mergeCell ref="Q299:U299"/>
    <mergeCell ref="X299:Y299"/>
    <mergeCell ref="B300:K300"/>
    <mergeCell ref="L300:P300"/>
    <mergeCell ref="Q300:U300"/>
    <mergeCell ref="X300:Y300"/>
    <mergeCell ref="B301:K301"/>
    <mergeCell ref="L301:P301"/>
    <mergeCell ref="Q301:U301"/>
    <mergeCell ref="X301:Y301"/>
    <mergeCell ref="B302:K302"/>
    <mergeCell ref="L302:P302"/>
    <mergeCell ref="Q302:U302"/>
    <mergeCell ref="X302:Y302"/>
    <mergeCell ref="B303:K303"/>
    <mergeCell ref="L303:P303"/>
    <mergeCell ref="Q303:U303"/>
    <mergeCell ref="X303:Y303"/>
    <mergeCell ref="B304:K304"/>
    <mergeCell ref="L304:P304"/>
    <mergeCell ref="Q304:U304"/>
    <mergeCell ref="X304:Y304"/>
    <mergeCell ref="B305:K305"/>
    <mergeCell ref="L305:P305"/>
    <mergeCell ref="Q305:U305"/>
    <mergeCell ref="X305:Y305"/>
    <mergeCell ref="B306:K306"/>
    <mergeCell ref="L306:P306"/>
    <mergeCell ref="Q306:U306"/>
    <mergeCell ref="X306:Y306"/>
    <mergeCell ref="B307:K307"/>
    <mergeCell ref="L307:P307"/>
    <mergeCell ref="Q307:U307"/>
    <mergeCell ref="X307:Y307"/>
    <mergeCell ref="B308:K308"/>
    <mergeCell ref="L308:P308"/>
    <mergeCell ref="Q308:U308"/>
    <mergeCell ref="X308:Y308"/>
    <mergeCell ref="B309:K309"/>
    <mergeCell ref="L309:P309"/>
    <mergeCell ref="Q309:U309"/>
    <mergeCell ref="X309:Y309"/>
    <mergeCell ref="B310:K310"/>
    <mergeCell ref="L310:P310"/>
    <mergeCell ref="Q310:U310"/>
    <mergeCell ref="X310:Y310"/>
    <mergeCell ref="B311:K311"/>
    <mergeCell ref="L311:P311"/>
    <mergeCell ref="Q311:U311"/>
    <mergeCell ref="X311:Y311"/>
    <mergeCell ref="B312:K312"/>
    <mergeCell ref="L312:P312"/>
    <mergeCell ref="Q312:U312"/>
    <mergeCell ref="X312:Y312"/>
    <mergeCell ref="B313:K313"/>
    <mergeCell ref="L313:P313"/>
    <mergeCell ref="Q313:U313"/>
    <mergeCell ref="X313:Y313"/>
    <mergeCell ref="B314:K314"/>
    <mergeCell ref="L314:P314"/>
    <mergeCell ref="Q314:U314"/>
    <mergeCell ref="X314:Y314"/>
    <mergeCell ref="B315:K315"/>
    <mergeCell ref="L315:P315"/>
    <mergeCell ref="Q315:U315"/>
    <mergeCell ref="X315:Y315"/>
    <mergeCell ref="B316:K316"/>
    <mergeCell ref="L316:P316"/>
    <mergeCell ref="Q316:U316"/>
    <mergeCell ref="X316:Y316"/>
    <mergeCell ref="B317:K317"/>
    <mergeCell ref="L317:P317"/>
    <mergeCell ref="Q317:U317"/>
    <mergeCell ref="X317:Y317"/>
    <mergeCell ref="B318:K318"/>
    <mergeCell ref="L318:P318"/>
    <mergeCell ref="Q318:U318"/>
    <mergeCell ref="X318:Y318"/>
    <mergeCell ref="B319:K319"/>
    <mergeCell ref="L319:P319"/>
    <mergeCell ref="Q319:U319"/>
    <mergeCell ref="X319:Y319"/>
    <mergeCell ref="B320:K320"/>
    <mergeCell ref="L320:P320"/>
    <mergeCell ref="Q320:U320"/>
    <mergeCell ref="X320:Y320"/>
    <mergeCell ref="B321:K321"/>
    <mergeCell ref="L321:P321"/>
    <mergeCell ref="Q321:U321"/>
    <mergeCell ref="X321:Y321"/>
    <mergeCell ref="B322:K322"/>
    <mergeCell ref="L322:P322"/>
    <mergeCell ref="Q322:U322"/>
    <mergeCell ref="X322:Y322"/>
    <mergeCell ref="B323:K323"/>
    <mergeCell ref="L323:P323"/>
    <mergeCell ref="Q323:U323"/>
    <mergeCell ref="X323:Y323"/>
    <mergeCell ref="B324:K324"/>
    <mergeCell ref="L324:P324"/>
    <mergeCell ref="Q324:U324"/>
    <mergeCell ref="X324:Y324"/>
    <mergeCell ref="B325:K325"/>
    <mergeCell ref="L325:P325"/>
    <mergeCell ref="Q325:U325"/>
    <mergeCell ref="X325:Y325"/>
    <mergeCell ref="B326:K326"/>
    <mergeCell ref="L326:P326"/>
    <mergeCell ref="Q326:U326"/>
    <mergeCell ref="X326:Y326"/>
    <mergeCell ref="B327:K327"/>
    <mergeCell ref="L327:P327"/>
    <mergeCell ref="Q327:U327"/>
    <mergeCell ref="X327:Y327"/>
    <mergeCell ref="B328:K328"/>
    <mergeCell ref="L328:P328"/>
    <mergeCell ref="Q328:U328"/>
    <mergeCell ref="X328:Y328"/>
    <mergeCell ref="B329:K329"/>
    <mergeCell ref="L329:P329"/>
    <mergeCell ref="Q329:U329"/>
    <mergeCell ref="X329:Y329"/>
    <mergeCell ref="B330:K330"/>
    <mergeCell ref="L330:P330"/>
    <mergeCell ref="Q330:U330"/>
    <mergeCell ref="X330:Y330"/>
    <mergeCell ref="B331:K331"/>
    <mergeCell ref="L331:P331"/>
    <mergeCell ref="Q331:U331"/>
    <mergeCell ref="X331:Y331"/>
    <mergeCell ref="B332:K332"/>
    <mergeCell ref="L332:P332"/>
    <mergeCell ref="Q332:U332"/>
    <mergeCell ref="X332:Y332"/>
    <mergeCell ref="B333:K333"/>
    <mergeCell ref="L333:P333"/>
    <mergeCell ref="Q333:U333"/>
    <mergeCell ref="X333:Y333"/>
    <mergeCell ref="B334:K334"/>
    <mergeCell ref="L334:P334"/>
    <mergeCell ref="Q334:U334"/>
    <mergeCell ref="X334:Y334"/>
    <mergeCell ref="B335:K335"/>
    <mergeCell ref="L335:P335"/>
    <mergeCell ref="Q335:U335"/>
    <mergeCell ref="X335:Y335"/>
    <mergeCell ref="B336:K336"/>
    <mergeCell ref="L336:P336"/>
    <mergeCell ref="Q336:U336"/>
    <mergeCell ref="X336:Y336"/>
    <mergeCell ref="B337:K337"/>
    <mergeCell ref="L337:P337"/>
    <mergeCell ref="Q337:U337"/>
    <mergeCell ref="X337:Y337"/>
    <mergeCell ref="B338:K338"/>
    <mergeCell ref="L338:P338"/>
    <mergeCell ref="Q338:U338"/>
    <mergeCell ref="X338:Y338"/>
    <mergeCell ref="B339:K339"/>
    <mergeCell ref="L339:P339"/>
    <mergeCell ref="Q339:U339"/>
    <mergeCell ref="X339:Y339"/>
    <mergeCell ref="B340:K340"/>
    <mergeCell ref="L340:P340"/>
    <mergeCell ref="Q340:U340"/>
    <mergeCell ref="X340:Y340"/>
    <mergeCell ref="B341:K341"/>
    <mergeCell ref="L341:P341"/>
    <mergeCell ref="Q341:U341"/>
    <mergeCell ref="X341:Y341"/>
    <mergeCell ref="B342:K342"/>
    <mergeCell ref="L342:P342"/>
    <mergeCell ref="Q342:U342"/>
    <mergeCell ref="X342:Y342"/>
    <mergeCell ref="B343:K343"/>
    <mergeCell ref="L343:P343"/>
    <mergeCell ref="Q343:U343"/>
    <mergeCell ref="X343:Y343"/>
    <mergeCell ref="B344:K344"/>
    <mergeCell ref="L344:P344"/>
    <mergeCell ref="Q344:U344"/>
    <mergeCell ref="X344:Y344"/>
    <mergeCell ref="B345:K345"/>
    <mergeCell ref="L345:P345"/>
    <mergeCell ref="Q345:U345"/>
    <mergeCell ref="X345:Y345"/>
    <mergeCell ref="B346:K346"/>
    <mergeCell ref="L346:P346"/>
    <mergeCell ref="Q346:U346"/>
    <mergeCell ref="X346:Y346"/>
    <mergeCell ref="B347:K347"/>
    <mergeCell ref="L347:P347"/>
    <mergeCell ref="Q347:U347"/>
    <mergeCell ref="X347:Y347"/>
    <mergeCell ref="B348:K348"/>
    <mergeCell ref="L348:P348"/>
    <mergeCell ref="Q348:U348"/>
    <mergeCell ref="X348:Y348"/>
    <mergeCell ref="B349:K349"/>
    <mergeCell ref="L349:P349"/>
    <mergeCell ref="Q349:U349"/>
    <mergeCell ref="X349:Y349"/>
    <mergeCell ref="B350:K350"/>
    <mergeCell ref="L350:P350"/>
    <mergeCell ref="Q350:U350"/>
    <mergeCell ref="X350:Y350"/>
    <mergeCell ref="B351:K351"/>
    <mergeCell ref="L351:P351"/>
    <mergeCell ref="Q351:U351"/>
    <mergeCell ref="X351:Y351"/>
    <mergeCell ref="B352:K352"/>
    <mergeCell ref="L352:P352"/>
    <mergeCell ref="Q352:U352"/>
    <mergeCell ref="X352:Y352"/>
    <mergeCell ref="B353:K353"/>
    <mergeCell ref="L353:P353"/>
    <mergeCell ref="Q353:U353"/>
    <mergeCell ref="X353:Y353"/>
    <mergeCell ref="B354:K354"/>
    <mergeCell ref="L354:P354"/>
    <mergeCell ref="Q354:U354"/>
    <mergeCell ref="X354:Y354"/>
    <mergeCell ref="B355:K355"/>
    <mergeCell ref="L355:P355"/>
    <mergeCell ref="Q355:U355"/>
    <mergeCell ref="X355:Y355"/>
    <mergeCell ref="B356:K356"/>
    <mergeCell ref="L356:P356"/>
    <mergeCell ref="Q356:U356"/>
    <mergeCell ref="X356:Y356"/>
    <mergeCell ref="B357:K357"/>
    <mergeCell ref="L357:P357"/>
    <mergeCell ref="Q357:U357"/>
    <mergeCell ref="X357:Y357"/>
    <mergeCell ref="B358:K358"/>
    <mergeCell ref="L358:P358"/>
    <mergeCell ref="Q358:U358"/>
    <mergeCell ref="X358:Y358"/>
    <mergeCell ref="B359:K359"/>
    <mergeCell ref="L359:P359"/>
    <mergeCell ref="Q359:U359"/>
    <mergeCell ref="X359:Y359"/>
    <mergeCell ref="B360:K360"/>
    <mergeCell ref="L360:P360"/>
    <mergeCell ref="Q360:U360"/>
    <mergeCell ref="X360:Y360"/>
    <mergeCell ref="B361:K361"/>
    <mergeCell ref="L361:P361"/>
    <mergeCell ref="Q361:U361"/>
    <mergeCell ref="X361:Y361"/>
    <mergeCell ref="B362:K362"/>
    <mergeCell ref="L362:P362"/>
    <mergeCell ref="Q362:U362"/>
    <mergeCell ref="X362:Y362"/>
    <mergeCell ref="B363:K363"/>
    <mergeCell ref="L363:P363"/>
    <mergeCell ref="Q363:U363"/>
    <mergeCell ref="X363:Y363"/>
    <mergeCell ref="B364:K364"/>
    <mergeCell ref="L364:P364"/>
    <mergeCell ref="Q364:U364"/>
    <mergeCell ref="X364:Y364"/>
    <mergeCell ref="B365:K365"/>
    <mergeCell ref="L365:P365"/>
    <mergeCell ref="Q365:U365"/>
    <mergeCell ref="X365:Y365"/>
    <mergeCell ref="B366:K366"/>
    <mergeCell ref="L366:P366"/>
    <mergeCell ref="Q366:U366"/>
    <mergeCell ref="X366:Y366"/>
    <mergeCell ref="B367:K367"/>
    <mergeCell ref="L367:P367"/>
    <mergeCell ref="Q367:U367"/>
    <mergeCell ref="X367:Y367"/>
    <mergeCell ref="B368:K368"/>
    <mergeCell ref="L368:P368"/>
    <mergeCell ref="Q368:U368"/>
    <mergeCell ref="X368:Y368"/>
    <mergeCell ref="B369:K369"/>
    <mergeCell ref="L369:P369"/>
    <mergeCell ref="Q369:U369"/>
    <mergeCell ref="X369:Y369"/>
    <mergeCell ref="B370:K370"/>
    <mergeCell ref="L370:P370"/>
    <mergeCell ref="Q370:U370"/>
    <mergeCell ref="X370:Y370"/>
    <mergeCell ref="B371:K371"/>
    <mergeCell ref="L371:P371"/>
    <mergeCell ref="Q371:U371"/>
    <mergeCell ref="X371:Y371"/>
    <mergeCell ref="B372:K372"/>
    <mergeCell ref="L372:P372"/>
    <mergeCell ref="Q372:U372"/>
    <mergeCell ref="X372:Y372"/>
    <mergeCell ref="B373:K373"/>
    <mergeCell ref="L373:P373"/>
    <mergeCell ref="Q373:U373"/>
    <mergeCell ref="X373:Y373"/>
    <mergeCell ref="B374:K374"/>
    <mergeCell ref="L374:P374"/>
    <mergeCell ref="Q374:U374"/>
    <mergeCell ref="X374:Y374"/>
    <mergeCell ref="B375:K375"/>
    <mergeCell ref="L375:P375"/>
    <mergeCell ref="Q375:U375"/>
    <mergeCell ref="X375:Y375"/>
    <mergeCell ref="B376:K376"/>
    <mergeCell ref="L376:P376"/>
    <mergeCell ref="Q376:U376"/>
    <mergeCell ref="X376:Y376"/>
    <mergeCell ref="B377:K377"/>
    <mergeCell ref="L377:P377"/>
    <mergeCell ref="Q377:U377"/>
    <mergeCell ref="X377:Y377"/>
    <mergeCell ref="B378:K378"/>
    <mergeCell ref="L378:P378"/>
    <mergeCell ref="Q378:U378"/>
    <mergeCell ref="X378:Y378"/>
    <mergeCell ref="B379:K379"/>
    <mergeCell ref="L379:P379"/>
    <mergeCell ref="Q379:U379"/>
    <mergeCell ref="X379:Y379"/>
    <mergeCell ref="B380:K380"/>
    <mergeCell ref="L380:P380"/>
    <mergeCell ref="Q380:U380"/>
    <mergeCell ref="X380:Y380"/>
    <mergeCell ref="B381:K381"/>
    <mergeCell ref="L381:P381"/>
    <mergeCell ref="Q381:U381"/>
    <mergeCell ref="X381:Y381"/>
    <mergeCell ref="B382:K382"/>
    <mergeCell ref="L382:P382"/>
    <mergeCell ref="Q382:U382"/>
    <mergeCell ref="X382:Y382"/>
    <mergeCell ref="B383:K383"/>
    <mergeCell ref="L383:P383"/>
    <mergeCell ref="Q383:U383"/>
    <mergeCell ref="X383:Y383"/>
    <mergeCell ref="B384:K384"/>
    <mergeCell ref="L384:P384"/>
    <mergeCell ref="Q384:U384"/>
    <mergeCell ref="X384:Y384"/>
    <mergeCell ref="B385:K385"/>
    <mergeCell ref="L385:P385"/>
    <mergeCell ref="Q385:U385"/>
    <mergeCell ref="X385:Y385"/>
    <mergeCell ref="B386:K386"/>
    <mergeCell ref="L386:P386"/>
    <mergeCell ref="Q386:U386"/>
    <mergeCell ref="X386:Y386"/>
    <mergeCell ref="B387:K387"/>
    <mergeCell ref="L387:P387"/>
    <mergeCell ref="Q387:U387"/>
    <mergeCell ref="X387:Y387"/>
    <mergeCell ref="B388:K388"/>
    <mergeCell ref="L388:P388"/>
    <mergeCell ref="Q388:U388"/>
    <mergeCell ref="X388:Y388"/>
    <mergeCell ref="B389:K389"/>
    <mergeCell ref="L389:P389"/>
    <mergeCell ref="Q389:U389"/>
    <mergeCell ref="X389:Y389"/>
    <mergeCell ref="B390:K390"/>
    <mergeCell ref="L390:P390"/>
    <mergeCell ref="Q390:U390"/>
    <mergeCell ref="X390:Y390"/>
    <mergeCell ref="B391:K391"/>
    <mergeCell ref="L391:P391"/>
    <mergeCell ref="Q391:U391"/>
    <mergeCell ref="X391:Y391"/>
    <mergeCell ref="B392:K392"/>
    <mergeCell ref="L392:P392"/>
    <mergeCell ref="Q392:U392"/>
    <mergeCell ref="X392:Y392"/>
    <mergeCell ref="B393:K393"/>
    <mergeCell ref="L393:P393"/>
    <mergeCell ref="Q393:U393"/>
    <mergeCell ref="X393:Y393"/>
    <mergeCell ref="B394:K394"/>
    <mergeCell ref="L394:P394"/>
    <mergeCell ref="Q394:U394"/>
    <mergeCell ref="X394:Y394"/>
    <mergeCell ref="B395:K395"/>
    <mergeCell ref="L395:P395"/>
    <mergeCell ref="Q395:U395"/>
    <mergeCell ref="X395:Y395"/>
    <mergeCell ref="B396:K396"/>
    <mergeCell ref="L396:P396"/>
    <mergeCell ref="Q396:U396"/>
    <mergeCell ref="X396:Y396"/>
    <mergeCell ref="B397:K397"/>
    <mergeCell ref="L397:P397"/>
    <mergeCell ref="Q397:U397"/>
    <mergeCell ref="X397:Y397"/>
    <mergeCell ref="B398:K398"/>
    <mergeCell ref="L398:P398"/>
    <mergeCell ref="Q398:U398"/>
    <mergeCell ref="X398:Y398"/>
    <mergeCell ref="B399:K399"/>
    <mergeCell ref="L399:P399"/>
    <mergeCell ref="Q399:U399"/>
    <mergeCell ref="X399:Y399"/>
    <mergeCell ref="B400:K400"/>
    <mergeCell ref="L400:P400"/>
    <mergeCell ref="Q400:U400"/>
    <mergeCell ref="X400:Y400"/>
    <mergeCell ref="B401:K401"/>
    <mergeCell ref="L401:P401"/>
    <mergeCell ref="Q401:U401"/>
    <mergeCell ref="X401:Y401"/>
    <mergeCell ref="B402:K402"/>
    <mergeCell ref="L402:P402"/>
    <mergeCell ref="Q402:U402"/>
    <mergeCell ref="X402:Y402"/>
    <mergeCell ref="B403:K403"/>
    <mergeCell ref="L403:P403"/>
    <mergeCell ref="Q403:U403"/>
    <mergeCell ref="X403:Y403"/>
    <mergeCell ref="B404:K404"/>
    <mergeCell ref="L404:P404"/>
    <mergeCell ref="Q404:U404"/>
    <mergeCell ref="X404:Y404"/>
    <mergeCell ref="B405:K405"/>
    <mergeCell ref="L405:P405"/>
    <mergeCell ref="Q405:U405"/>
    <mergeCell ref="X405:Y405"/>
    <mergeCell ref="B406:K406"/>
    <mergeCell ref="L406:P406"/>
    <mergeCell ref="Q406:U406"/>
    <mergeCell ref="X406:Y406"/>
    <mergeCell ref="B407:K407"/>
    <mergeCell ref="L407:P407"/>
    <mergeCell ref="Q407:U407"/>
    <mergeCell ref="X407:Y407"/>
    <mergeCell ref="B408:K408"/>
    <mergeCell ref="L408:P408"/>
    <mergeCell ref="Q408:U408"/>
    <mergeCell ref="X408:Y408"/>
    <mergeCell ref="B409:K409"/>
    <mergeCell ref="L409:P409"/>
    <mergeCell ref="Q409:U409"/>
    <mergeCell ref="X409:Y409"/>
    <mergeCell ref="B410:K410"/>
    <mergeCell ref="L410:P410"/>
    <mergeCell ref="Q410:U410"/>
    <mergeCell ref="X410:Y410"/>
    <mergeCell ref="B411:K411"/>
    <mergeCell ref="L411:P411"/>
    <mergeCell ref="Q411:U411"/>
    <mergeCell ref="X411:Y411"/>
    <mergeCell ref="B412:K412"/>
    <mergeCell ref="L412:P412"/>
    <mergeCell ref="Q412:U412"/>
    <mergeCell ref="X412:Y412"/>
    <mergeCell ref="B413:K413"/>
    <mergeCell ref="L413:P413"/>
    <mergeCell ref="Q413:U413"/>
    <mergeCell ref="X413:Y413"/>
    <mergeCell ref="B414:K414"/>
    <mergeCell ref="L414:P414"/>
    <mergeCell ref="Q414:U414"/>
    <mergeCell ref="X414:Y414"/>
    <mergeCell ref="B415:K415"/>
    <mergeCell ref="L415:P415"/>
    <mergeCell ref="Q415:U415"/>
    <mergeCell ref="X415:Y415"/>
    <mergeCell ref="B416:K416"/>
    <mergeCell ref="L416:P416"/>
    <mergeCell ref="Q416:U416"/>
    <mergeCell ref="X416:Y416"/>
    <mergeCell ref="B417:K417"/>
    <mergeCell ref="L417:P417"/>
    <mergeCell ref="Q417:U417"/>
    <mergeCell ref="X417:Y417"/>
    <mergeCell ref="B418:K418"/>
    <mergeCell ref="L418:P418"/>
    <mergeCell ref="Q418:U418"/>
    <mergeCell ref="X418:Y418"/>
    <mergeCell ref="B419:K419"/>
    <mergeCell ref="L419:P419"/>
    <mergeCell ref="Q419:U419"/>
    <mergeCell ref="X419:Y419"/>
    <mergeCell ref="B420:K420"/>
    <mergeCell ref="L420:P420"/>
    <mergeCell ref="Q420:U420"/>
    <mergeCell ref="X420:Y420"/>
    <mergeCell ref="B421:K421"/>
    <mergeCell ref="L421:P421"/>
    <mergeCell ref="Q421:U421"/>
    <mergeCell ref="X421:Y421"/>
    <mergeCell ref="B422:K422"/>
    <mergeCell ref="L422:P422"/>
    <mergeCell ref="Q422:U422"/>
    <mergeCell ref="X422:Y422"/>
    <mergeCell ref="B423:K423"/>
    <mergeCell ref="L423:P423"/>
    <mergeCell ref="Q423:U423"/>
    <mergeCell ref="X423:Y423"/>
    <mergeCell ref="B424:K424"/>
    <mergeCell ref="L424:P424"/>
    <mergeCell ref="Q424:U424"/>
    <mergeCell ref="X424:Y424"/>
    <mergeCell ref="B425:K425"/>
    <mergeCell ref="L425:P425"/>
    <mergeCell ref="Q425:U425"/>
    <mergeCell ref="X425:Y425"/>
    <mergeCell ref="B426:K426"/>
    <mergeCell ref="L426:P426"/>
    <mergeCell ref="Q426:U426"/>
    <mergeCell ref="X426:Y426"/>
    <mergeCell ref="B427:K427"/>
    <mergeCell ref="L427:P427"/>
    <mergeCell ref="Q427:U427"/>
    <mergeCell ref="X427:Y427"/>
    <mergeCell ref="B428:K428"/>
    <mergeCell ref="L428:P428"/>
    <mergeCell ref="Q428:U428"/>
    <mergeCell ref="X428:Y428"/>
    <mergeCell ref="B429:K429"/>
    <mergeCell ref="L429:P429"/>
    <mergeCell ref="Q429:U429"/>
    <mergeCell ref="X429:Y429"/>
    <mergeCell ref="B430:K430"/>
    <mergeCell ref="L430:P430"/>
    <mergeCell ref="Q430:U430"/>
    <mergeCell ref="X430:Y430"/>
    <mergeCell ref="B431:K431"/>
    <mergeCell ref="L431:P431"/>
    <mergeCell ref="Q431:U431"/>
    <mergeCell ref="X431:Y431"/>
    <mergeCell ref="B432:K432"/>
    <mergeCell ref="L432:P432"/>
    <mergeCell ref="Q432:U432"/>
    <mergeCell ref="X432:Y432"/>
    <mergeCell ref="B433:K433"/>
    <mergeCell ref="L433:P433"/>
    <mergeCell ref="Q433:U433"/>
    <mergeCell ref="X433:Y433"/>
    <mergeCell ref="B434:K434"/>
    <mergeCell ref="L434:P434"/>
    <mergeCell ref="Q434:U434"/>
    <mergeCell ref="X434:Y434"/>
    <mergeCell ref="B435:K435"/>
    <mergeCell ref="L435:P435"/>
    <mergeCell ref="Q435:U435"/>
    <mergeCell ref="X435:Y435"/>
    <mergeCell ref="B436:K436"/>
    <mergeCell ref="L436:P436"/>
    <mergeCell ref="Q436:U436"/>
    <mergeCell ref="X436:Y436"/>
    <mergeCell ref="B437:K437"/>
    <mergeCell ref="L437:P437"/>
    <mergeCell ref="Q437:U437"/>
    <mergeCell ref="X437:Y437"/>
    <mergeCell ref="B438:K438"/>
    <mergeCell ref="L438:P438"/>
    <mergeCell ref="Q438:U438"/>
    <mergeCell ref="X438:Y438"/>
    <mergeCell ref="B439:K439"/>
    <mergeCell ref="L439:P439"/>
    <mergeCell ref="Q439:U439"/>
    <mergeCell ref="X439:Y439"/>
    <mergeCell ref="B440:K440"/>
    <mergeCell ref="L440:P440"/>
    <mergeCell ref="Q440:U440"/>
    <mergeCell ref="X440:Y440"/>
    <mergeCell ref="B441:K441"/>
    <mergeCell ref="L441:P441"/>
    <mergeCell ref="Q441:U441"/>
    <mergeCell ref="X441:Y441"/>
    <mergeCell ref="B442:K442"/>
    <mergeCell ref="L442:P442"/>
    <mergeCell ref="Q442:U442"/>
    <mergeCell ref="X442:Y442"/>
    <mergeCell ref="B443:K443"/>
    <mergeCell ref="L443:P443"/>
    <mergeCell ref="Q443:U443"/>
    <mergeCell ref="X443:Y443"/>
    <mergeCell ref="B444:K444"/>
    <mergeCell ref="L444:P444"/>
    <mergeCell ref="Q444:U444"/>
    <mergeCell ref="X444:Y444"/>
    <mergeCell ref="B445:K445"/>
    <mergeCell ref="L445:P445"/>
    <mergeCell ref="Q445:U445"/>
    <mergeCell ref="X445:Y445"/>
    <mergeCell ref="B446:K446"/>
    <mergeCell ref="L446:P446"/>
    <mergeCell ref="Q446:U446"/>
    <mergeCell ref="X446:Y446"/>
    <mergeCell ref="B447:K447"/>
    <mergeCell ref="L447:P447"/>
    <mergeCell ref="Q447:U447"/>
    <mergeCell ref="X447:Y447"/>
    <mergeCell ref="B448:K448"/>
    <mergeCell ref="L448:P448"/>
    <mergeCell ref="Q448:U448"/>
    <mergeCell ref="X448:Y448"/>
    <mergeCell ref="B449:K449"/>
    <mergeCell ref="L449:P449"/>
    <mergeCell ref="Q449:U449"/>
    <mergeCell ref="X449:Y449"/>
    <mergeCell ref="B450:K450"/>
    <mergeCell ref="L450:P450"/>
    <mergeCell ref="Q450:U450"/>
    <mergeCell ref="X450:Y450"/>
    <mergeCell ref="B451:K451"/>
    <mergeCell ref="L451:P451"/>
    <mergeCell ref="Q451:U451"/>
    <mergeCell ref="X451:Y451"/>
    <mergeCell ref="B452:K452"/>
    <mergeCell ref="L452:P452"/>
    <mergeCell ref="Q452:U452"/>
    <mergeCell ref="X452:Y452"/>
    <mergeCell ref="B453:K453"/>
    <mergeCell ref="L453:P453"/>
    <mergeCell ref="Q453:U453"/>
    <mergeCell ref="X453:Y453"/>
    <mergeCell ref="B454:K454"/>
    <mergeCell ref="L454:P454"/>
    <mergeCell ref="Q454:U454"/>
    <mergeCell ref="X454:Y454"/>
    <mergeCell ref="B455:K455"/>
    <mergeCell ref="L455:P455"/>
    <mergeCell ref="Q455:U455"/>
    <mergeCell ref="X455:Y455"/>
    <mergeCell ref="B456:K456"/>
    <mergeCell ref="L456:P456"/>
    <mergeCell ref="Q456:U456"/>
    <mergeCell ref="X456:Y456"/>
    <mergeCell ref="B457:K457"/>
    <mergeCell ref="L457:P457"/>
    <mergeCell ref="Q457:U457"/>
    <mergeCell ref="X457:Y457"/>
    <mergeCell ref="B458:K458"/>
    <mergeCell ref="L458:P458"/>
    <mergeCell ref="Q458:U458"/>
    <mergeCell ref="X458:Y458"/>
    <mergeCell ref="B459:K459"/>
    <mergeCell ref="L459:P459"/>
    <mergeCell ref="Q459:U459"/>
    <mergeCell ref="X459:Y459"/>
    <mergeCell ref="B460:K460"/>
    <mergeCell ref="L460:P460"/>
    <mergeCell ref="Q460:U460"/>
    <mergeCell ref="X460:Y460"/>
    <mergeCell ref="B461:K461"/>
    <mergeCell ref="L461:P461"/>
    <mergeCell ref="Q461:U461"/>
    <mergeCell ref="X461:Y461"/>
    <mergeCell ref="B462:K462"/>
    <mergeCell ref="L462:P462"/>
    <mergeCell ref="Q462:U462"/>
    <mergeCell ref="X462:Y462"/>
    <mergeCell ref="B463:K463"/>
    <mergeCell ref="L463:P463"/>
    <mergeCell ref="Q463:U463"/>
    <mergeCell ref="X463:Y463"/>
    <mergeCell ref="B464:K464"/>
    <mergeCell ref="L464:P464"/>
    <mergeCell ref="Q464:U464"/>
    <mergeCell ref="X464:Y464"/>
    <mergeCell ref="B465:K465"/>
    <mergeCell ref="L465:P465"/>
    <mergeCell ref="Q465:U465"/>
    <mergeCell ref="X465:Y465"/>
    <mergeCell ref="B466:K466"/>
    <mergeCell ref="L466:P466"/>
    <mergeCell ref="Q466:U466"/>
    <mergeCell ref="X466:Y466"/>
    <mergeCell ref="B467:K467"/>
    <mergeCell ref="L467:P467"/>
    <mergeCell ref="Q467:U467"/>
    <mergeCell ref="X467:Y467"/>
    <mergeCell ref="B468:K468"/>
    <mergeCell ref="L468:P468"/>
    <mergeCell ref="Q468:U468"/>
    <mergeCell ref="X468:Y468"/>
    <mergeCell ref="B469:K469"/>
    <mergeCell ref="L469:P469"/>
    <mergeCell ref="Q469:U469"/>
    <mergeCell ref="X469:Y469"/>
    <mergeCell ref="B470:K470"/>
    <mergeCell ref="L470:P470"/>
    <mergeCell ref="Q470:U470"/>
    <mergeCell ref="X470:Y470"/>
    <mergeCell ref="B471:K471"/>
    <mergeCell ref="L471:P471"/>
    <mergeCell ref="Q471:U471"/>
    <mergeCell ref="X471:Y471"/>
    <mergeCell ref="B472:K472"/>
    <mergeCell ref="L472:P472"/>
    <mergeCell ref="Q472:U472"/>
    <mergeCell ref="X472:Y472"/>
    <mergeCell ref="B473:K473"/>
    <mergeCell ref="L473:P473"/>
    <mergeCell ref="Q473:U473"/>
    <mergeCell ref="X473:Y473"/>
    <mergeCell ref="B474:K474"/>
    <mergeCell ref="L474:P474"/>
    <mergeCell ref="Q474:U474"/>
    <mergeCell ref="X474:Y474"/>
    <mergeCell ref="B475:K475"/>
    <mergeCell ref="L475:P475"/>
    <mergeCell ref="Q475:U475"/>
    <mergeCell ref="X475:Y475"/>
    <mergeCell ref="B476:K476"/>
    <mergeCell ref="L476:P476"/>
    <mergeCell ref="Q476:U476"/>
    <mergeCell ref="X476:Y476"/>
    <mergeCell ref="B477:K477"/>
    <mergeCell ref="L477:P477"/>
    <mergeCell ref="Q477:U477"/>
    <mergeCell ref="X477:Y477"/>
    <mergeCell ref="B478:K478"/>
    <mergeCell ref="L478:P478"/>
    <mergeCell ref="Q478:U478"/>
    <mergeCell ref="X478:Y478"/>
    <mergeCell ref="B479:K479"/>
    <mergeCell ref="L479:P479"/>
    <mergeCell ref="Q479:U479"/>
    <mergeCell ref="X479:Y479"/>
    <mergeCell ref="B480:K480"/>
    <mergeCell ref="L480:P480"/>
    <mergeCell ref="Q480:U480"/>
    <mergeCell ref="X480:Y480"/>
    <mergeCell ref="B481:K481"/>
    <mergeCell ref="L481:P481"/>
    <mergeCell ref="Q481:U481"/>
    <mergeCell ref="X481:Y481"/>
    <mergeCell ref="B482:K482"/>
    <mergeCell ref="L482:P482"/>
    <mergeCell ref="Q482:U482"/>
    <mergeCell ref="X482:Y482"/>
    <mergeCell ref="B483:K483"/>
    <mergeCell ref="L483:P483"/>
    <mergeCell ref="Q483:U483"/>
    <mergeCell ref="X483:Y483"/>
    <mergeCell ref="B484:K484"/>
    <mergeCell ref="L484:P484"/>
    <mergeCell ref="Q484:U484"/>
    <mergeCell ref="X484:Y484"/>
    <mergeCell ref="B485:K485"/>
    <mergeCell ref="L485:P485"/>
    <mergeCell ref="Q485:U485"/>
    <mergeCell ref="X485:Y485"/>
    <mergeCell ref="B486:K486"/>
    <mergeCell ref="L486:P486"/>
    <mergeCell ref="Q486:U486"/>
    <mergeCell ref="X486:Y486"/>
    <mergeCell ref="B487:K487"/>
    <mergeCell ref="L487:P487"/>
    <mergeCell ref="Q487:U487"/>
    <mergeCell ref="X487:Y487"/>
    <mergeCell ref="B488:K488"/>
    <mergeCell ref="L488:P488"/>
    <mergeCell ref="Q488:U488"/>
    <mergeCell ref="X488:Y488"/>
    <mergeCell ref="B489:K489"/>
    <mergeCell ref="L489:P489"/>
    <mergeCell ref="Q489:U489"/>
    <mergeCell ref="X489:Y489"/>
    <mergeCell ref="B490:K490"/>
    <mergeCell ref="L490:P490"/>
    <mergeCell ref="Q490:U490"/>
    <mergeCell ref="X490:Y490"/>
    <mergeCell ref="B491:K491"/>
    <mergeCell ref="L491:P491"/>
    <mergeCell ref="Q491:U491"/>
    <mergeCell ref="X491:Y491"/>
    <mergeCell ref="B492:K492"/>
    <mergeCell ref="L492:P492"/>
    <mergeCell ref="Q492:U492"/>
    <mergeCell ref="X492:Y492"/>
    <mergeCell ref="B493:K493"/>
    <mergeCell ref="L493:P493"/>
    <mergeCell ref="Q493:U493"/>
    <mergeCell ref="X493:Y493"/>
    <mergeCell ref="B494:K494"/>
    <mergeCell ref="L494:P494"/>
    <mergeCell ref="Q494:U494"/>
    <mergeCell ref="X494:Y494"/>
    <mergeCell ref="B495:K495"/>
    <mergeCell ref="L495:P495"/>
    <mergeCell ref="Q495:U495"/>
    <mergeCell ref="X495:Y495"/>
    <mergeCell ref="B496:K496"/>
    <mergeCell ref="L496:P496"/>
    <mergeCell ref="Q496:U496"/>
    <mergeCell ref="X496:Y496"/>
    <mergeCell ref="B497:K497"/>
    <mergeCell ref="L497:P497"/>
    <mergeCell ref="Q497:U497"/>
    <mergeCell ref="X497:Y497"/>
    <mergeCell ref="B498:K498"/>
    <mergeCell ref="L498:P498"/>
    <mergeCell ref="Q498:U498"/>
    <mergeCell ref="X498:Y498"/>
    <mergeCell ref="B499:K499"/>
    <mergeCell ref="L499:P499"/>
    <mergeCell ref="Q499:U499"/>
    <mergeCell ref="X499:Y499"/>
    <mergeCell ref="B500:K500"/>
    <mergeCell ref="L500:P500"/>
    <mergeCell ref="Q500:U500"/>
    <mergeCell ref="X500:Y500"/>
    <mergeCell ref="B501:K501"/>
    <mergeCell ref="L501:P501"/>
    <mergeCell ref="Q501:U501"/>
    <mergeCell ref="X501:Y501"/>
    <mergeCell ref="B502:K502"/>
    <mergeCell ref="L502:P502"/>
    <mergeCell ref="Q502:U502"/>
    <mergeCell ref="X502:Y502"/>
    <mergeCell ref="B503:K503"/>
    <mergeCell ref="L503:P503"/>
    <mergeCell ref="Q503:U503"/>
    <mergeCell ref="X503:Y503"/>
    <mergeCell ref="B504:K504"/>
    <mergeCell ref="L504:P504"/>
    <mergeCell ref="Q504:U504"/>
    <mergeCell ref="X504:Y504"/>
    <mergeCell ref="B505:K505"/>
    <mergeCell ref="L505:P505"/>
    <mergeCell ref="Q505:U505"/>
    <mergeCell ref="X505:Y505"/>
    <mergeCell ref="B506:K506"/>
    <mergeCell ref="L506:P506"/>
    <mergeCell ref="Q506:U506"/>
    <mergeCell ref="X506:Y506"/>
    <mergeCell ref="B507:K507"/>
    <mergeCell ref="L507:P507"/>
    <mergeCell ref="Q507:U507"/>
    <mergeCell ref="X507:Y507"/>
    <mergeCell ref="B508:K508"/>
    <mergeCell ref="L508:P508"/>
    <mergeCell ref="Q508:U508"/>
    <mergeCell ref="X508:Y508"/>
    <mergeCell ref="B509:K509"/>
    <mergeCell ref="L509:P509"/>
    <mergeCell ref="Q509:U509"/>
    <mergeCell ref="X509:Y509"/>
    <mergeCell ref="B510:K510"/>
    <mergeCell ref="L510:P510"/>
    <mergeCell ref="Q510:U510"/>
    <mergeCell ref="X510:Y510"/>
    <mergeCell ref="B511:K511"/>
    <mergeCell ref="L511:P511"/>
    <mergeCell ref="Q511:U511"/>
    <mergeCell ref="X511:Y511"/>
    <mergeCell ref="B512:K512"/>
    <mergeCell ref="L512:P512"/>
    <mergeCell ref="Q512:U512"/>
    <mergeCell ref="X512:Y512"/>
    <mergeCell ref="B513:K513"/>
    <mergeCell ref="L513:P513"/>
    <mergeCell ref="Q513:U513"/>
    <mergeCell ref="X513:Y513"/>
    <mergeCell ref="B514:K514"/>
    <mergeCell ref="L514:P514"/>
    <mergeCell ref="Q514:U514"/>
    <mergeCell ref="X514:Y514"/>
    <mergeCell ref="B515:K515"/>
    <mergeCell ref="L515:P515"/>
    <mergeCell ref="Q515:U515"/>
    <mergeCell ref="X515:Y515"/>
    <mergeCell ref="B516:K516"/>
    <mergeCell ref="L516:P516"/>
    <mergeCell ref="Q516:U516"/>
    <mergeCell ref="X516:Y516"/>
    <mergeCell ref="B517:K517"/>
    <mergeCell ref="L517:P517"/>
    <mergeCell ref="Q517:U517"/>
    <mergeCell ref="X517:Y517"/>
    <mergeCell ref="B518:K518"/>
    <mergeCell ref="L518:P518"/>
    <mergeCell ref="Q518:U518"/>
    <mergeCell ref="X518:Y518"/>
    <mergeCell ref="B519:K519"/>
    <mergeCell ref="L519:P519"/>
    <mergeCell ref="Q519:U519"/>
    <mergeCell ref="X519:Y519"/>
    <mergeCell ref="B520:K520"/>
    <mergeCell ref="L520:P520"/>
    <mergeCell ref="Q520:U520"/>
    <mergeCell ref="X520:Y520"/>
    <mergeCell ref="B521:K521"/>
    <mergeCell ref="L521:P521"/>
    <mergeCell ref="Q521:U521"/>
    <mergeCell ref="X521:Y521"/>
    <mergeCell ref="B522:K522"/>
    <mergeCell ref="L522:P522"/>
    <mergeCell ref="Q522:U522"/>
    <mergeCell ref="X522:Y522"/>
    <mergeCell ref="B523:K523"/>
    <mergeCell ref="L523:P523"/>
    <mergeCell ref="Q523:U523"/>
    <mergeCell ref="X523:Y523"/>
    <mergeCell ref="B524:K524"/>
    <mergeCell ref="L524:P524"/>
    <mergeCell ref="Q524:U524"/>
    <mergeCell ref="X524:Y524"/>
    <mergeCell ref="B525:K525"/>
    <mergeCell ref="L525:P525"/>
    <mergeCell ref="Q525:U525"/>
    <mergeCell ref="X525:Y525"/>
    <mergeCell ref="B526:K526"/>
    <mergeCell ref="L526:P526"/>
    <mergeCell ref="Q526:U526"/>
    <mergeCell ref="X526:Y526"/>
    <mergeCell ref="B527:K527"/>
    <mergeCell ref="L527:P527"/>
    <mergeCell ref="Q527:U527"/>
    <mergeCell ref="X527:Y527"/>
    <mergeCell ref="B528:K528"/>
    <mergeCell ref="L528:P528"/>
    <mergeCell ref="Q528:U528"/>
    <mergeCell ref="X528:Y528"/>
    <mergeCell ref="B529:K529"/>
    <mergeCell ref="L529:P529"/>
    <mergeCell ref="Q529:U529"/>
    <mergeCell ref="X529:Y529"/>
    <mergeCell ref="B530:K530"/>
    <mergeCell ref="L530:P530"/>
    <mergeCell ref="Q530:U530"/>
    <mergeCell ref="X530:Y530"/>
    <mergeCell ref="B531:K531"/>
    <mergeCell ref="L531:P531"/>
    <mergeCell ref="Q531:U531"/>
    <mergeCell ref="X531:Y531"/>
    <mergeCell ref="B532:K532"/>
    <mergeCell ref="L532:P532"/>
    <mergeCell ref="Q532:U532"/>
    <mergeCell ref="X532:Y532"/>
    <mergeCell ref="B533:K533"/>
    <mergeCell ref="L533:P533"/>
    <mergeCell ref="Q533:U533"/>
    <mergeCell ref="X533:Y533"/>
    <mergeCell ref="B534:K534"/>
    <mergeCell ref="L534:P534"/>
    <mergeCell ref="Q534:U534"/>
    <mergeCell ref="X534:Y534"/>
    <mergeCell ref="B535:K535"/>
    <mergeCell ref="L535:P535"/>
    <mergeCell ref="Q535:U535"/>
    <mergeCell ref="X535:Y535"/>
    <mergeCell ref="B536:K536"/>
    <mergeCell ref="L536:P536"/>
    <mergeCell ref="Q536:U536"/>
    <mergeCell ref="X536:Y536"/>
    <mergeCell ref="B537:K537"/>
    <mergeCell ref="L537:P537"/>
    <mergeCell ref="Q537:U537"/>
    <mergeCell ref="X537:Y537"/>
    <mergeCell ref="B538:K538"/>
    <mergeCell ref="L538:P538"/>
    <mergeCell ref="Q538:U538"/>
    <mergeCell ref="X538:Y538"/>
    <mergeCell ref="B539:K539"/>
    <mergeCell ref="L539:P539"/>
    <mergeCell ref="Q539:U539"/>
    <mergeCell ref="X539:Y539"/>
    <mergeCell ref="B541:Z5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AD140:AD321">
    <cfRule type="expression" dxfId="74" priority="1">
      <formula>$AD140="数式を削除して手入力"</formula>
    </cfRule>
  </conditionalFormatting>
  <conditionalFormatting sqref="AD76:AD139">
    <cfRule type="expression" dxfId="73" priority="4">
      <formula>$AD76="数式を削除して手入力"</formula>
    </cfRule>
  </conditionalFormatting>
  <conditionalFormatting sqref="AD75">
    <cfRule type="expression" dxfId="72" priority="5">
      <formula>$AD75="数式を削除して手入力"</formula>
    </cfRule>
  </conditionalFormatting>
  <conditionalFormatting sqref="V16:Z16">
    <cfRule type="expression" dxfId="71" priority="2020">
      <formula>$V$14="補助金様式を都道府県に提出"</formula>
    </cfRule>
  </conditionalFormatting>
  <conditionalFormatting sqref="AA16:AE16">
    <cfRule type="expression" dxfId="70" priority="10">
      <formula>$V$14="加算様式を指定権者に提出"</formula>
    </cfRule>
  </conditionalFormatting>
  <conditionalFormatting sqref="V16:AE16">
    <cfRule type="expression" dxfId="69" priority="9">
      <formula>$V$14=""</formula>
    </cfRule>
  </conditionalFormatting>
  <conditionalFormatting sqref="AD40:AD74">
    <cfRule type="expression" dxfId="68" priority="8">
      <formula>$AD40="数式を削除して手入力"</formula>
    </cfRule>
  </conditionalFormatting>
  <conditionalFormatting sqref="AD322:AD528">
    <cfRule type="expression" dxfId="67" priority="2">
      <formula>$AD322="数式を削除して手入力"</formula>
    </cfRule>
  </conditionalFormatting>
  <conditionalFormatting sqref="AD529:AD539">
    <cfRule type="expression" dxfId="66" priority="3">
      <formula>$AD529="数式を削除して手入力"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539">
      <formula1>10</formula1>
    </dataValidation>
    <dataValidation type="list" allowBlank="1" showDropDown="0" showInputMessage="1" showErrorMessage="1" sqref="V40:V5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539">
      <formula1>"○,×"</formula1>
    </dataValidation>
  </dataValidations>
  <pageMargins left="0.7" right="0.7" top="0.75" bottom="0.75" header="0.3" footer="0.3"/>
  <pageSetup paperSize="9" scale="76"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AE36</xm:sqref>
        </x14:dataValidation>
        <x14:dataValidation type="list" allowBlank="1" showDropDown="0" showInputMessage="1" showErrorMessage="1">
          <x14:formula1>
            <xm:f>'【参考】数式用'!$A$3:$A$46</xm:f>
          </x14:formula1>
          <xm:sqref>X40:X539</xm:sqref>
        </x14:dataValidation>
        <x14:dataValidation type="list" allowBlank="1" showDropDown="0" showInputMessage="1" showErrorMessage="1">
          <x14:formula1>
            <xm:f>'【参考】数式用'!$E$3:$E$50</xm:f>
          </x14:formula1>
          <xm:sqref>Q40:U539 AA16:AE16</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4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9">
    <tabColor rgb="FFFF0000"/>
  </sheetPr>
  <dimension ref="A1:BC112"/>
  <sheetViews>
    <sheetView view="pageBreakPreview" zoomScaleNormal="91" zoomScaleSheetLayoutView="100" workbookViewId="0">
      <selection activeCell="A17" sqref="A17"/>
    </sheetView>
  </sheetViews>
  <sheetFormatPr defaultColWidth="9" defaultRowHeight="13.5"/>
  <cols>
    <col min="1" max="1" width="3.44140625" style="1" bestFit="1" customWidth="1"/>
    <col min="2" max="2" width="4.44140625" style="1" customWidth="1"/>
    <col min="3" max="8" width="2.44140625" style="1" customWidth="1"/>
    <col min="9" max="10" width="3.44140625" style="1" customWidth="1"/>
    <col min="11" max="19" width="2.44140625" style="1" customWidth="1"/>
    <col min="20" max="20" width="3" style="1" customWidth="1"/>
    <col min="21" max="25" width="2.44140625" style="1" customWidth="1"/>
    <col min="26" max="26" width="14.6640625" style="1" customWidth="1"/>
    <col min="27" max="29" width="2.44140625" style="1" customWidth="1"/>
    <col min="30" max="30" width="4.88671875" style="1" customWidth="1"/>
    <col min="31" max="32" width="2.44140625" style="1" customWidth="1"/>
    <col min="33" max="33" width="3.44140625" style="1" customWidth="1"/>
    <col min="34" max="34" width="4" style="1" customWidth="1"/>
    <col min="35" max="35" width="2" style="1" customWidth="1"/>
    <col min="36" max="36" width="2.44140625" style="1" customWidth="1"/>
    <col min="37" max="37" width="6.44140625" style="1" hidden="1" customWidth="1"/>
    <col min="38" max="40" width="9.109375" style="1" hidden="1" customWidth="1"/>
    <col min="41" max="43" width="9.109375" style="1" customWidth="1"/>
    <col min="44" max="44" width="9.44140625" style="1" bestFit="1" customWidth="1"/>
    <col min="45" max="46" width="9" style="1"/>
    <col min="47" max="47" width="4.5546875" style="1" customWidth="1"/>
    <col min="48" max="48" width="9" style="1"/>
    <col min="49" max="55" width="9" style="1" hidden="1" customWidth="1"/>
    <col min="56" max="16384" width="9" style="1"/>
  </cols>
  <sheetData>
    <row r="1" spans="1:55" ht="27" customHeight="1">
      <c r="A1" s="130" t="s">
        <v>677</v>
      </c>
      <c r="B1" s="210"/>
      <c r="C1" s="210"/>
      <c r="D1" s="210"/>
      <c r="E1" s="210"/>
      <c r="F1" s="210"/>
      <c r="G1" s="210"/>
      <c r="H1" s="210"/>
      <c r="I1" s="210"/>
      <c r="K1" s="210"/>
      <c r="M1" s="210"/>
      <c r="N1" s="210"/>
      <c r="O1" s="210"/>
      <c r="P1" s="210"/>
      <c r="Q1" s="210"/>
      <c r="R1" s="210"/>
      <c r="S1" s="210"/>
      <c r="T1" s="210"/>
      <c r="U1" s="210"/>
      <c r="V1" s="210"/>
      <c r="W1" s="2"/>
      <c r="X1" s="2"/>
      <c r="Y1" s="2"/>
      <c r="Z1" s="2"/>
      <c r="AA1" s="2"/>
      <c r="AB1" s="302" t="s">
        <v>403</v>
      </c>
      <c r="AC1" s="305"/>
      <c r="AD1" s="305"/>
      <c r="AE1" s="302" t="str">
        <f>IF(基本情報入力シート!AA16&lt;&gt;"",基本情報入力シート!AA16,"")</f>
        <v/>
      </c>
      <c r="AF1" s="305"/>
      <c r="AG1" s="305"/>
      <c r="AH1" s="305"/>
      <c r="AI1" s="314"/>
      <c r="AJ1" s="2"/>
      <c r="AK1" s="332"/>
      <c r="AL1" s="343"/>
      <c r="AM1" s="343"/>
      <c r="AN1" s="343"/>
      <c r="AO1" s="343"/>
      <c r="AP1" s="343"/>
      <c r="AQ1" s="343"/>
      <c r="AR1" s="343"/>
      <c r="AS1" s="343"/>
      <c r="AT1" s="343"/>
      <c r="AU1" s="343"/>
      <c r="AV1" s="343"/>
      <c r="AW1" s="356"/>
      <c r="AX1" s="362"/>
      <c r="AY1" s="363" t="s">
        <v>406</v>
      </c>
      <c r="AZ1" s="363"/>
      <c r="BA1" s="363"/>
      <c r="BB1" s="363"/>
      <c r="BC1" s="363"/>
    </row>
    <row r="2" spans="1:55" ht="15" customHeight="1">
      <c r="A2" s="169" t="s">
        <v>2581</v>
      </c>
      <c r="B2" s="210"/>
      <c r="C2" s="210"/>
      <c r="D2" s="210"/>
      <c r="E2" s="210"/>
      <c r="F2" s="210"/>
      <c r="G2" s="210"/>
      <c r="I2" s="130"/>
      <c r="J2" s="210"/>
      <c r="K2" s="210"/>
      <c r="L2" s="210"/>
      <c r="M2" s="210"/>
      <c r="N2" s="210"/>
      <c r="O2" s="210"/>
      <c r="P2" s="210"/>
      <c r="Q2" s="210"/>
      <c r="R2" s="210"/>
      <c r="S2" s="210"/>
      <c r="T2" s="210"/>
      <c r="U2" s="210"/>
      <c r="V2" s="210"/>
      <c r="W2" s="2"/>
      <c r="X2" s="2"/>
      <c r="Y2" s="2"/>
      <c r="Z2" s="2"/>
      <c r="AA2" s="2"/>
      <c r="AB2" s="303"/>
      <c r="AC2" s="303"/>
      <c r="AD2" s="303"/>
      <c r="AE2" s="303"/>
      <c r="AF2" s="303"/>
      <c r="AG2" s="303"/>
      <c r="AH2" s="303"/>
      <c r="AI2" s="303"/>
      <c r="AJ2" s="2"/>
      <c r="AK2" s="333"/>
      <c r="AL2" s="344"/>
      <c r="AM2" s="344"/>
      <c r="AN2" s="344"/>
      <c r="AO2" s="344"/>
      <c r="AP2" s="344"/>
      <c r="AQ2" s="344"/>
      <c r="AR2" s="344"/>
      <c r="AS2" s="344"/>
      <c r="AT2" s="344"/>
      <c r="AU2" s="344"/>
      <c r="AV2" s="344"/>
      <c r="AW2" s="357"/>
      <c r="AX2" s="362"/>
      <c r="AY2" s="363"/>
      <c r="AZ2" s="363"/>
      <c r="BA2" s="363"/>
      <c r="BB2" s="363"/>
      <c r="BC2" s="363"/>
    </row>
    <row r="3" spans="1:55" ht="27" customHeight="1">
      <c r="A3" s="130"/>
      <c r="B3" s="210"/>
      <c r="C3" s="210"/>
      <c r="D3" s="210"/>
      <c r="E3" s="210"/>
      <c r="F3" s="210"/>
      <c r="H3" s="210"/>
      <c r="J3" s="210"/>
      <c r="L3" s="130" t="s">
        <v>2589</v>
      </c>
      <c r="M3" s="210"/>
      <c r="N3" s="210"/>
      <c r="O3" s="210"/>
      <c r="P3" s="210"/>
      <c r="Q3" s="210"/>
      <c r="R3" s="210"/>
      <c r="S3" s="210"/>
      <c r="T3" s="210"/>
      <c r="U3" s="210"/>
      <c r="V3" s="210"/>
      <c r="W3" s="2"/>
      <c r="X3" s="2"/>
      <c r="Y3" s="2"/>
      <c r="Z3" s="2"/>
      <c r="AA3" s="2"/>
      <c r="AB3" s="303"/>
      <c r="AC3" s="303"/>
      <c r="AD3" s="303"/>
      <c r="AE3" s="303"/>
      <c r="AF3" s="303"/>
      <c r="AG3" s="303"/>
      <c r="AH3" s="303"/>
      <c r="AI3" s="303"/>
      <c r="AJ3" s="2"/>
      <c r="AK3" s="333"/>
      <c r="AL3" s="344"/>
      <c r="AM3" s="344"/>
      <c r="AN3" s="344"/>
      <c r="AO3" s="344"/>
      <c r="AP3" s="344"/>
      <c r="AQ3" s="344"/>
      <c r="AR3" s="344"/>
      <c r="AS3" s="344"/>
      <c r="AT3" s="344"/>
      <c r="AU3" s="344"/>
      <c r="AV3" s="344"/>
      <c r="AW3" s="357"/>
      <c r="AX3" s="362"/>
      <c r="AY3" s="363"/>
      <c r="AZ3" s="363"/>
      <c r="BA3" s="363"/>
      <c r="BB3" s="363"/>
      <c r="BC3" s="363"/>
    </row>
    <row r="4" spans="1:55" ht="1.5" customHeight="1">
      <c r="A4" s="170" t="str">
        <f>IF(AY4="加算様式を指定権者に提出","！基本情報入力シート「１　提出の目的と提出先の自治体名」にて「加算様式を指定権者に提出」が選択されているため、この様式はグレーアウトされています。","")</f>
        <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326"/>
      <c r="AK4" s="334"/>
      <c r="AL4" s="345"/>
      <c r="AM4" s="345"/>
      <c r="AN4" s="345"/>
      <c r="AO4" s="345"/>
      <c r="AP4" s="345"/>
      <c r="AQ4" s="345"/>
      <c r="AR4" s="345"/>
      <c r="AS4" s="345"/>
      <c r="AT4" s="345"/>
      <c r="AU4" s="345"/>
      <c r="AV4" s="345"/>
      <c r="AW4" s="358"/>
      <c r="AY4" s="363" t="str">
        <f>IF(基本情報入力シート!V14="","",基本情報入力シート!V14)</f>
        <v/>
      </c>
      <c r="AZ4" s="363"/>
      <c r="BA4" s="363"/>
      <c r="BB4" s="363"/>
      <c r="BC4" s="363"/>
    </row>
    <row r="5" spans="1:55" ht="14.4" customHeight="1">
      <c r="A5" s="171" t="s">
        <v>412</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335"/>
      <c r="AL5" s="346"/>
      <c r="AM5" s="346"/>
      <c r="AN5" s="346"/>
      <c r="AO5" s="346"/>
      <c r="AP5" s="346"/>
      <c r="AQ5" s="346"/>
      <c r="AR5" s="346"/>
      <c r="AS5" s="346"/>
      <c r="AT5" s="346"/>
      <c r="AU5" s="346"/>
      <c r="AV5" s="346"/>
      <c r="AW5" s="359"/>
      <c r="AY5" s="363"/>
      <c r="AZ5" s="363"/>
      <c r="BA5" s="363"/>
      <c r="BB5" s="363"/>
      <c r="BC5" s="363"/>
    </row>
    <row r="6" spans="1:55" s="166" customFormat="1" ht="13.5" customHeight="1">
      <c r="A6" s="172" t="s">
        <v>3</v>
      </c>
      <c r="B6" s="211"/>
      <c r="C6" s="211"/>
      <c r="D6" s="211"/>
      <c r="E6" s="211"/>
      <c r="F6" s="248"/>
      <c r="G6" s="253" t="str">
        <f>IF(基本情報入力シート!L21="","",基本情報入力シート!L21)</f>
        <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327"/>
    </row>
    <row r="7" spans="1:55" s="166" customFormat="1" ht="14.25" customHeight="1">
      <c r="A7" s="173" t="s">
        <v>413</v>
      </c>
      <c r="B7" s="212"/>
      <c r="C7" s="212"/>
      <c r="D7" s="212"/>
      <c r="E7" s="212"/>
      <c r="F7" s="249"/>
      <c r="G7" s="254" t="str">
        <f>IF(基本情報入力シート!L22="","",基本情報入力シート!L22)</f>
        <v/>
      </c>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327"/>
    </row>
    <row r="8" spans="1:55" s="166" customFormat="1" ht="12.75" customHeight="1">
      <c r="A8" s="174" t="s">
        <v>416</v>
      </c>
      <c r="B8" s="213"/>
      <c r="C8" s="213"/>
      <c r="D8" s="213"/>
      <c r="E8" s="213"/>
      <c r="F8" s="250"/>
      <c r="G8" s="255" t="s">
        <v>97</v>
      </c>
      <c r="H8" s="263" t="str">
        <f>IF(基本情報入力シート!AM24="－","",基本情報入力シート!AM24)</f>
        <v>-</v>
      </c>
      <c r="I8" s="263"/>
      <c r="J8" s="263"/>
      <c r="K8" s="263"/>
      <c r="L8" s="263"/>
      <c r="M8" s="275"/>
      <c r="N8" s="277"/>
      <c r="O8" s="277"/>
      <c r="P8" s="277"/>
      <c r="Q8" s="277"/>
      <c r="R8" s="277"/>
      <c r="S8" s="277"/>
      <c r="T8" s="277"/>
      <c r="U8" s="277"/>
      <c r="V8" s="277"/>
      <c r="W8" s="277"/>
      <c r="X8" s="277"/>
      <c r="Y8" s="277"/>
      <c r="Z8" s="277"/>
      <c r="AA8" s="277"/>
      <c r="AB8" s="277"/>
      <c r="AC8" s="277"/>
      <c r="AD8" s="277"/>
      <c r="AE8" s="277"/>
      <c r="AF8" s="277"/>
      <c r="AG8" s="277"/>
      <c r="AH8" s="277"/>
      <c r="AI8" s="277"/>
      <c r="AJ8" s="210"/>
    </row>
    <row r="9" spans="1:55" s="166" customFormat="1" ht="14.4" customHeight="1">
      <c r="A9" s="175"/>
      <c r="B9" s="214"/>
      <c r="C9" s="214"/>
      <c r="D9" s="214"/>
      <c r="E9" s="214"/>
      <c r="F9" s="251"/>
      <c r="G9" s="256" t="str">
        <f>IF(基本情報入力シート!L24="","",基本情報入力シート!L24)</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327"/>
    </row>
    <row r="10" spans="1:55" s="166" customFormat="1" ht="14.4" customHeight="1">
      <c r="A10" s="175"/>
      <c r="B10" s="214"/>
      <c r="C10" s="214"/>
      <c r="D10" s="214"/>
      <c r="E10" s="214"/>
      <c r="F10" s="251"/>
      <c r="G10" s="257" t="str">
        <f>IF(基本情報入力シート!L25="","",基本情報入力シート!L25)</f>
        <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327"/>
    </row>
    <row r="11" spans="1:55" s="166" customFormat="1" ht="13.5" customHeight="1">
      <c r="A11" s="176" t="s">
        <v>3</v>
      </c>
      <c r="B11" s="215"/>
      <c r="C11" s="215"/>
      <c r="D11" s="215"/>
      <c r="E11" s="215"/>
      <c r="F11" s="252"/>
      <c r="G11" s="258" t="str">
        <f>IF(基本情報入力シート!L29="","",基本情報入力シート!L29)</f>
        <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327"/>
    </row>
    <row r="12" spans="1:55" s="166" customFormat="1">
      <c r="A12" s="175" t="s">
        <v>422</v>
      </c>
      <c r="B12" s="214"/>
      <c r="C12" s="214"/>
      <c r="D12" s="214"/>
      <c r="E12" s="214"/>
      <c r="F12" s="251"/>
      <c r="G12" s="259" t="str">
        <f>IF(基本情報入力シート!L30="","",基本情報入力シート!L30)</f>
        <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327"/>
    </row>
    <row r="13" spans="1:55" s="166" customFormat="1" ht="13.5" customHeight="1">
      <c r="A13" s="177" t="s">
        <v>425</v>
      </c>
      <c r="B13" s="177"/>
      <c r="C13" s="177"/>
      <c r="D13" s="177"/>
      <c r="E13" s="177"/>
      <c r="F13" s="177"/>
      <c r="G13" s="260" t="s">
        <v>138</v>
      </c>
      <c r="H13" s="268"/>
      <c r="I13" s="268"/>
      <c r="J13" s="268"/>
      <c r="K13" s="272" t="str">
        <f>IF(基本情報入力シート!L31="","",基本情報入力シート!L31)</f>
        <v/>
      </c>
      <c r="L13" s="273"/>
      <c r="M13" s="273"/>
      <c r="N13" s="273"/>
      <c r="O13" s="273"/>
      <c r="P13" s="273"/>
      <c r="Q13" s="273"/>
      <c r="R13" s="273"/>
      <c r="S13" s="273"/>
      <c r="T13" s="286"/>
      <c r="U13" s="288" t="s">
        <v>81</v>
      </c>
      <c r="V13" s="289"/>
      <c r="W13" s="289"/>
      <c r="X13" s="291"/>
      <c r="Y13" s="272" t="str">
        <f>IF(基本情報入力シート!L32="","",基本情報入力シート!L32)</f>
        <v/>
      </c>
      <c r="Z13" s="273"/>
      <c r="AA13" s="273"/>
      <c r="AB13" s="273"/>
      <c r="AC13" s="273"/>
      <c r="AD13" s="273"/>
      <c r="AE13" s="273"/>
      <c r="AF13" s="273"/>
      <c r="AG13" s="273"/>
      <c r="AH13" s="273"/>
      <c r="AI13" s="273"/>
      <c r="AJ13" s="327"/>
      <c r="AT13" s="352"/>
      <c r="AU13" s="352"/>
    </row>
    <row r="14" spans="1:55" s="166" customFormat="1" ht="7.2" customHeight="1">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210"/>
      <c r="AT14" s="352"/>
      <c r="AU14" s="352"/>
    </row>
    <row r="15" spans="1:55" ht="23.4" customHeight="1">
      <c r="A15" s="179" t="s">
        <v>865</v>
      </c>
      <c r="B15" s="216"/>
      <c r="C15" s="216"/>
      <c r="D15" s="216"/>
      <c r="E15" s="216"/>
      <c r="F15" s="216"/>
      <c r="G15" s="216"/>
      <c r="H15" s="216"/>
      <c r="I15" s="216"/>
      <c r="J15" s="216"/>
      <c r="K15" s="216"/>
      <c r="L15" s="216"/>
      <c r="M15" s="216"/>
      <c r="N15" s="216"/>
      <c r="O15" s="281"/>
      <c r="P15" s="281"/>
      <c r="Q15" s="281"/>
      <c r="R15" s="281"/>
      <c r="S15" s="281"/>
      <c r="T15" s="281"/>
      <c r="U15" s="216"/>
      <c r="V15" s="216"/>
      <c r="W15" s="216"/>
      <c r="X15" s="216"/>
      <c r="Y15" s="216"/>
      <c r="Z15" s="216"/>
      <c r="AA15" s="216"/>
      <c r="AB15" s="216"/>
      <c r="AC15" s="216"/>
      <c r="AD15" s="216"/>
      <c r="AE15" s="216"/>
      <c r="AF15" s="216"/>
      <c r="AG15" s="216"/>
      <c r="AH15" s="311" t="str">
        <f>IF(G7="","",IF(AND(OR(A17="✓",A18="✓",A19="✓"),OR(A21="✓",AND(A22="✓",M23&lt;&gt;""))),"○","×"))</f>
        <v/>
      </c>
      <c r="AI15" s="315"/>
      <c r="AK15" s="336" t="s">
        <v>835</v>
      </c>
      <c r="AL15" s="347"/>
      <c r="AM15" s="347"/>
      <c r="AN15" s="347"/>
      <c r="AO15" s="347"/>
      <c r="AP15" s="347"/>
      <c r="AQ15" s="347"/>
      <c r="AR15" s="347"/>
      <c r="AS15" s="347"/>
      <c r="AT15" s="347"/>
      <c r="AU15" s="347"/>
      <c r="AV15" s="353"/>
    </row>
    <row r="16" spans="1:55" ht="27.6" customHeight="1">
      <c r="A16" s="180" t="s">
        <v>233</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97"/>
      <c r="AJ16" s="210"/>
      <c r="AR16" s="350"/>
    </row>
    <row r="17" spans="1:48" ht="19.95" customHeight="1">
      <c r="A17" s="181"/>
      <c r="B17" s="189" t="s">
        <v>2573</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316"/>
      <c r="AJ17" s="210"/>
      <c r="AR17" s="350"/>
    </row>
    <row r="18" spans="1:48" ht="19.95" customHeight="1">
      <c r="A18" s="182"/>
      <c r="B18" s="217" t="s">
        <v>2574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97"/>
      <c r="AJ18" s="210"/>
      <c r="AR18" s="350"/>
    </row>
    <row r="19" spans="1:48" ht="19.95" customHeight="1">
      <c r="A19" s="183"/>
      <c r="B19" s="217" t="s">
        <v>2575</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97"/>
      <c r="AJ19" s="210"/>
      <c r="AR19" s="350"/>
    </row>
    <row r="20" spans="1:48" ht="27.6" customHeight="1">
      <c r="A20" s="184" t="s">
        <v>23</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97"/>
      <c r="AJ20" s="210"/>
      <c r="AR20" s="350"/>
    </row>
    <row r="21" spans="1:48" ht="19.95" customHeight="1">
      <c r="A21" s="181"/>
      <c r="B21" s="217" t="s">
        <v>2576</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97"/>
      <c r="AJ21" s="210"/>
      <c r="AR21" s="350"/>
    </row>
    <row r="22" spans="1:48" ht="19.95" customHeight="1">
      <c r="A22" s="183"/>
      <c r="B22" s="15" t="s">
        <v>2577</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317"/>
      <c r="AJ22" s="210"/>
      <c r="AR22" s="350"/>
    </row>
    <row r="23" spans="1:48" ht="29.4" customHeight="1">
      <c r="A23" s="185" t="s">
        <v>868</v>
      </c>
      <c r="B23" s="218"/>
      <c r="C23" s="218"/>
      <c r="D23" s="218"/>
      <c r="E23" s="218"/>
      <c r="F23" s="218"/>
      <c r="G23" s="218"/>
      <c r="H23" s="218"/>
      <c r="I23" s="218"/>
      <c r="J23" s="218"/>
      <c r="K23" s="218"/>
      <c r="L23" s="218"/>
      <c r="M23" s="276"/>
      <c r="N23" s="278"/>
      <c r="O23" s="278"/>
      <c r="P23" s="278"/>
      <c r="Q23" s="278"/>
      <c r="R23" s="278"/>
      <c r="S23" s="278"/>
      <c r="T23" s="278"/>
      <c r="U23" s="278"/>
      <c r="V23" s="278"/>
      <c r="W23" s="278"/>
      <c r="X23" s="278"/>
      <c r="Y23" s="278"/>
      <c r="Z23" s="278"/>
      <c r="AA23" s="278"/>
      <c r="AB23" s="278"/>
      <c r="AC23" s="278"/>
      <c r="AD23" s="278"/>
      <c r="AE23" s="278"/>
      <c r="AF23" s="278"/>
      <c r="AG23" s="278"/>
      <c r="AH23" s="278"/>
      <c r="AI23" s="318"/>
      <c r="AJ23" s="210"/>
      <c r="AR23" s="350"/>
    </row>
    <row r="24" spans="1:48" ht="107.4" customHeight="1">
      <c r="A24" s="186" t="s">
        <v>2579</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210"/>
      <c r="AR24" s="350"/>
    </row>
    <row r="25" spans="1:48" ht="3.6"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293"/>
      <c r="AA25" s="293"/>
      <c r="AB25" s="293"/>
      <c r="AC25" s="293"/>
      <c r="AD25" s="293"/>
      <c r="AE25" s="293"/>
      <c r="AF25" s="293"/>
      <c r="AG25" s="309"/>
      <c r="AH25" s="309"/>
      <c r="AI25" s="200"/>
      <c r="AJ25" s="210"/>
      <c r="AK25" s="2"/>
      <c r="AL25" s="2"/>
      <c r="AM25" s="2"/>
      <c r="AR25" s="350"/>
    </row>
    <row r="26" spans="1:48" ht="21.75" customHeight="1">
      <c r="A26" s="188" t="s">
        <v>873</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2"/>
    </row>
    <row r="27" spans="1:48" ht="17.25" customHeight="1">
      <c r="A27" s="189" t="s">
        <v>674</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310"/>
      <c r="AH27" s="312" t="str">
        <f t="array" ref="AH27">IF(G7="","",IF(AND(PRODUCT((A30:A35="✓")*1),OR(A21="",AND(A21="✓",A29="✓"))),"○","×"))</f>
        <v/>
      </c>
      <c r="AI27" s="319"/>
      <c r="AJ27" s="193"/>
      <c r="AK27" s="337" t="s">
        <v>226</v>
      </c>
      <c r="AL27" s="348"/>
      <c r="AM27" s="348"/>
      <c r="AN27" s="348"/>
      <c r="AO27" s="348"/>
      <c r="AP27" s="348"/>
      <c r="AQ27" s="348"/>
      <c r="AR27" s="348"/>
      <c r="AS27" s="348"/>
      <c r="AT27" s="348"/>
      <c r="AU27" s="348"/>
      <c r="AV27" s="354"/>
    </row>
    <row r="28" spans="1:48" ht="14.25" customHeight="1">
      <c r="A28" s="190" t="s">
        <v>877</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94"/>
      <c r="AA28" s="298" t="s">
        <v>880</v>
      </c>
      <c r="AB28" s="304"/>
      <c r="AC28" s="304"/>
      <c r="AD28" s="304"/>
      <c r="AE28" s="304"/>
      <c r="AF28" s="304"/>
      <c r="AG28" s="304"/>
      <c r="AH28" s="313"/>
      <c r="AI28" s="320"/>
      <c r="AJ28" s="2"/>
      <c r="AL28" s="338"/>
    </row>
    <row r="29" spans="1:48" ht="19.95" customHeight="1">
      <c r="A29" s="181"/>
      <c r="B29" s="220" t="s">
        <v>881</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95"/>
      <c r="AA29" s="299" t="s">
        <v>203</v>
      </c>
      <c r="AB29" s="299"/>
      <c r="AC29" s="299"/>
      <c r="AD29" s="299"/>
      <c r="AE29" s="299"/>
      <c r="AF29" s="299"/>
      <c r="AG29" s="299"/>
      <c r="AH29" s="299"/>
      <c r="AI29" s="299"/>
      <c r="AJ29" s="328"/>
    </row>
    <row r="30" spans="1:48" ht="30" customHeight="1">
      <c r="A30" s="182"/>
      <c r="B30" s="220" t="s">
        <v>884</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95"/>
      <c r="AA30" s="300" t="s">
        <v>885</v>
      </c>
      <c r="AB30" s="300"/>
      <c r="AC30" s="300"/>
      <c r="AD30" s="300"/>
      <c r="AE30" s="300"/>
      <c r="AF30" s="300"/>
      <c r="AG30" s="300"/>
      <c r="AH30" s="300"/>
      <c r="AI30" s="300"/>
      <c r="AJ30" s="328"/>
    </row>
    <row r="31" spans="1:48" ht="30" customHeight="1">
      <c r="A31" s="182"/>
      <c r="B31" s="221" t="s">
        <v>341</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96"/>
      <c r="AA31" s="300" t="s">
        <v>886</v>
      </c>
      <c r="AB31" s="300"/>
      <c r="AC31" s="300"/>
      <c r="AD31" s="300"/>
      <c r="AE31" s="300"/>
      <c r="AF31" s="300"/>
      <c r="AG31" s="300"/>
      <c r="AH31" s="300"/>
      <c r="AI31" s="300"/>
      <c r="AJ31" s="193"/>
    </row>
    <row r="32" spans="1:48" ht="30" customHeight="1">
      <c r="A32" s="182"/>
      <c r="B32" s="220" t="s">
        <v>695</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95"/>
      <c r="AA32" s="299" t="s">
        <v>203</v>
      </c>
      <c r="AB32" s="299"/>
      <c r="AC32" s="299"/>
      <c r="AD32" s="299"/>
      <c r="AE32" s="299"/>
      <c r="AF32" s="299"/>
      <c r="AG32" s="299"/>
      <c r="AH32" s="299"/>
      <c r="AI32" s="299"/>
      <c r="AJ32" s="193"/>
      <c r="AK32" s="338"/>
    </row>
    <row r="33" spans="1:52" ht="30" customHeight="1">
      <c r="A33" s="182"/>
      <c r="B33" s="220" t="s">
        <v>696</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95"/>
      <c r="AA33" s="300" t="s">
        <v>156</v>
      </c>
      <c r="AB33" s="300"/>
      <c r="AC33" s="300"/>
      <c r="AD33" s="300"/>
      <c r="AE33" s="300"/>
      <c r="AF33" s="300"/>
      <c r="AG33" s="300"/>
      <c r="AH33" s="300"/>
      <c r="AI33" s="300"/>
      <c r="AJ33" s="193"/>
      <c r="AK33" s="338"/>
      <c r="AL33" s="167"/>
    </row>
    <row r="34" spans="1:52" ht="19.95" customHeight="1">
      <c r="A34" s="182"/>
      <c r="B34" s="221" t="s">
        <v>890</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96"/>
      <c r="AA34" s="301" t="s">
        <v>587</v>
      </c>
      <c r="AB34" s="301"/>
      <c r="AC34" s="301"/>
      <c r="AD34" s="301"/>
      <c r="AE34" s="301"/>
      <c r="AF34" s="301"/>
      <c r="AG34" s="301"/>
      <c r="AH34" s="301"/>
      <c r="AI34" s="301"/>
      <c r="AJ34" s="193"/>
      <c r="AK34" s="338"/>
      <c r="AL34" s="167"/>
    </row>
    <row r="35" spans="1:52" ht="30" customHeight="1">
      <c r="A35" s="191"/>
      <c r="B35" s="217" t="s">
        <v>649</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97"/>
      <c r="AA35" s="299" t="s">
        <v>203</v>
      </c>
      <c r="AB35" s="299"/>
      <c r="AC35" s="299"/>
      <c r="AD35" s="299"/>
      <c r="AE35" s="299"/>
      <c r="AF35" s="299"/>
      <c r="AG35" s="299"/>
      <c r="AH35" s="299"/>
      <c r="AI35" s="299"/>
      <c r="AJ35" s="193"/>
      <c r="AK35" s="338"/>
      <c r="AL35" s="167"/>
    </row>
    <row r="36" spans="1:52" s="2" customFormat="1" ht="10.199999999999999" customHeight="1">
      <c r="A36" s="193"/>
      <c r="B36" s="193"/>
      <c r="C36" s="227"/>
      <c r="D36" s="193"/>
      <c r="E36" s="193"/>
      <c r="F36" s="193"/>
      <c r="G36" s="193"/>
      <c r="H36" s="193"/>
      <c r="I36" s="193"/>
      <c r="J36" s="193"/>
      <c r="K36" s="193"/>
      <c r="L36" s="193"/>
      <c r="M36" s="193"/>
      <c r="N36" s="193"/>
      <c r="O36" s="193"/>
      <c r="P36" s="193"/>
      <c r="Q36" s="193"/>
      <c r="R36" s="193"/>
      <c r="S36" s="193"/>
      <c r="T36" s="193"/>
      <c r="U36" s="193"/>
      <c r="V36" s="193"/>
      <c r="W36" s="193"/>
      <c r="X36" s="193"/>
      <c r="Y36" s="193"/>
      <c r="Z36" s="227"/>
      <c r="AA36" s="227"/>
      <c r="AB36" s="227"/>
      <c r="AC36" s="227"/>
      <c r="AD36" s="227"/>
      <c r="AE36" s="227"/>
      <c r="AF36" s="227"/>
      <c r="AG36" s="227"/>
      <c r="AH36" s="227"/>
      <c r="AI36" s="193"/>
      <c r="AJ36" s="193"/>
    </row>
    <row r="37" spans="1:52" ht="25.95" customHeight="1">
      <c r="A37" s="193"/>
      <c r="B37" s="193"/>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311" t="str">
        <f>IF(G7="","",IF(AND(OR(AND(B42="✓",B43=""),AND(B42="",B43="✓")),B39="✓",G45&lt;&gt;"",J45&lt;&gt;""),"○","×"))</f>
        <v/>
      </c>
      <c r="AI37" s="315"/>
      <c r="AJ37" s="239"/>
      <c r="AK37" s="339" t="s">
        <v>891</v>
      </c>
      <c r="AL37" s="349"/>
      <c r="AM37" s="349"/>
      <c r="AN37" s="349"/>
      <c r="AO37" s="349"/>
      <c r="AP37" s="349"/>
      <c r="AQ37" s="349"/>
      <c r="AR37" s="349"/>
      <c r="AS37" s="349"/>
      <c r="AT37" s="349"/>
      <c r="AU37" s="349"/>
      <c r="AV37" s="355"/>
      <c r="AW37" s="360"/>
    </row>
    <row r="38" spans="1:52" ht="10.199999999999999" customHeight="1">
      <c r="A38" s="192"/>
      <c r="B38" s="222"/>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9"/>
      <c r="AI38" s="321"/>
      <c r="AJ38" s="239"/>
      <c r="AK38" s="340"/>
    </row>
    <row r="39" spans="1:52" ht="24.6" customHeight="1">
      <c r="A39" s="194"/>
      <c r="B39" s="223"/>
      <c r="C39" s="240" t="s">
        <v>893</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322"/>
      <c r="AJ39" s="329"/>
    </row>
    <row r="40" spans="1:52" ht="6" customHeight="1">
      <c r="A40" s="194"/>
      <c r="B40" s="224"/>
      <c r="C40" s="239"/>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322"/>
      <c r="AJ40" s="329"/>
    </row>
    <row r="41" spans="1:52" ht="15.6" customHeight="1">
      <c r="A41" s="194"/>
      <c r="B41" s="225" t="s">
        <v>371</v>
      </c>
      <c r="C41" s="225"/>
      <c r="D41" s="225"/>
      <c r="E41" s="225"/>
      <c r="F41" s="225"/>
      <c r="G41" s="225"/>
      <c r="H41" s="225"/>
      <c r="I41" s="225"/>
      <c r="J41" s="225"/>
      <c r="K41" s="225"/>
      <c r="L41" s="225"/>
      <c r="M41" s="225"/>
      <c r="N41" s="225"/>
      <c r="O41" s="225"/>
      <c r="P41" s="225"/>
      <c r="Q41" s="225"/>
      <c r="R41" s="225"/>
      <c r="S41" s="225"/>
      <c r="T41" s="225"/>
      <c r="U41" s="225"/>
      <c r="V41" s="225"/>
      <c r="W41" s="246"/>
      <c r="X41" s="246"/>
      <c r="Y41" s="246"/>
      <c r="Z41" s="246"/>
      <c r="AA41" s="246"/>
      <c r="AB41" s="246"/>
      <c r="AC41" s="246"/>
      <c r="AD41" s="246"/>
      <c r="AE41" s="246"/>
      <c r="AF41" s="246"/>
      <c r="AG41" s="246"/>
      <c r="AH41" s="246"/>
      <c r="AI41" s="322"/>
      <c r="AJ41" s="329"/>
    </row>
    <row r="42" spans="1:52" ht="40.200000000000003" customHeight="1">
      <c r="A42" s="194"/>
      <c r="B42" s="226"/>
      <c r="C42" s="240" t="s">
        <v>896</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323"/>
      <c r="AJ42" s="193"/>
      <c r="AK42" s="341"/>
    </row>
    <row r="43" spans="1:52" ht="25.95" customHeight="1">
      <c r="A43" s="194"/>
      <c r="B43" s="223"/>
      <c r="C43" s="241" t="s">
        <v>897</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323"/>
      <c r="AJ43" s="193"/>
      <c r="AK43" s="341"/>
    </row>
    <row r="44" spans="1:52" ht="9.6" customHeight="1">
      <c r="A44" s="195"/>
      <c r="B44" s="227"/>
      <c r="C44" s="239"/>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324"/>
      <c r="AJ44" s="239"/>
    </row>
    <row r="45" spans="1:52" s="167" customFormat="1" ht="17.399999999999999" customHeight="1">
      <c r="A45" s="196"/>
      <c r="B45" s="228"/>
      <c r="C45" s="242"/>
      <c r="D45" s="242"/>
      <c r="E45" s="247"/>
      <c r="F45" s="244" t="s">
        <v>311</v>
      </c>
      <c r="G45" s="228"/>
      <c r="H45" s="269"/>
      <c r="I45" s="244" t="s">
        <v>532</v>
      </c>
      <c r="J45" s="228"/>
      <c r="K45" s="269"/>
      <c r="L45" s="244" t="s">
        <v>679</v>
      </c>
      <c r="M45" s="193"/>
      <c r="N45" s="279" t="s">
        <v>413</v>
      </c>
      <c r="O45" s="279"/>
      <c r="P45" s="279"/>
      <c r="Q45" s="282" t="str">
        <f>IF(G7="","",G7)</f>
        <v/>
      </c>
      <c r="R45" s="282"/>
      <c r="S45" s="282"/>
      <c r="T45" s="282"/>
      <c r="U45" s="282"/>
      <c r="V45" s="282"/>
      <c r="W45" s="282"/>
      <c r="X45" s="282"/>
      <c r="Y45" s="282"/>
      <c r="Z45" s="282"/>
      <c r="AA45" s="282"/>
      <c r="AB45" s="282"/>
      <c r="AC45" s="282"/>
      <c r="AD45" s="282"/>
      <c r="AE45" s="282"/>
      <c r="AF45" s="282"/>
      <c r="AG45" s="282"/>
      <c r="AH45" s="282"/>
      <c r="AI45" s="324"/>
      <c r="AJ45" s="239"/>
    </row>
    <row r="46" spans="1:52" s="167" customFormat="1" ht="18" customHeight="1">
      <c r="A46" s="196"/>
      <c r="B46" s="230"/>
      <c r="C46" s="244"/>
      <c r="D46" s="244"/>
      <c r="E46" s="244"/>
      <c r="F46" s="244"/>
      <c r="G46" s="244"/>
      <c r="H46" s="244"/>
      <c r="I46" s="244"/>
      <c r="J46" s="244"/>
      <c r="K46" s="244"/>
      <c r="L46" s="244"/>
      <c r="M46" s="244"/>
      <c r="N46" s="280" t="s">
        <v>6</v>
      </c>
      <c r="O46" s="280"/>
      <c r="P46" s="280"/>
      <c r="Q46" s="283" t="s">
        <v>80</v>
      </c>
      <c r="R46" s="283"/>
      <c r="S46" s="285" t="str">
        <f>IF(基本情報入力シート!L26="","",基本情報入力シート!L26)</f>
        <v/>
      </c>
      <c r="T46" s="285"/>
      <c r="U46" s="285"/>
      <c r="V46" s="285"/>
      <c r="W46" s="285"/>
      <c r="X46" s="292"/>
      <c r="Y46" s="292"/>
      <c r="Z46" s="285" t="str">
        <f>IF(基本情報入力シート!L27="","",基本情報入力シート!L27)</f>
        <v/>
      </c>
      <c r="AA46" s="285"/>
      <c r="AB46" s="285"/>
      <c r="AC46" s="285"/>
      <c r="AD46" s="285"/>
      <c r="AE46" s="285"/>
      <c r="AF46" s="285"/>
      <c r="AG46" s="285"/>
      <c r="AH46" s="285"/>
      <c r="AI46" s="324"/>
      <c r="AJ46" s="239"/>
    </row>
    <row r="47" spans="1:52" s="167" customFormat="1" ht="10.199999999999999" customHeight="1">
      <c r="A47" s="197"/>
      <c r="B47" s="229"/>
      <c r="C47" s="243"/>
      <c r="D47" s="243"/>
      <c r="E47" s="243"/>
      <c r="F47" s="243"/>
      <c r="G47" s="243"/>
      <c r="H47" s="243"/>
      <c r="I47" s="243"/>
      <c r="J47" s="243"/>
      <c r="K47" s="243"/>
      <c r="L47" s="243"/>
      <c r="M47" s="243"/>
      <c r="N47" s="243"/>
      <c r="O47" s="243"/>
      <c r="P47" s="229"/>
      <c r="Q47" s="243"/>
      <c r="R47" s="284"/>
      <c r="S47" s="284"/>
      <c r="T47" s="284"/>
      <c r="U47" s="284"/>
      <c r="V47" s="284"/>
      <c r="W47" s="290"/>
      <c r="X47" s="290"/>
      <c r="Y47" s="290"/>
      <c r="Z47" s="290"/>
      <c r="AA47" s="290"/>
      <c r="AB47" s="290"/>
      <c r="AC47" s="290"/>
      <c r="AD47" s="290"/>
      <c r="AE47" s="290"/>
      <c r="AF47" s="290"/>
      <c r="AG47" s="290"/>
      <c r="AH47" s="290"/>
      <c r="AI47" s="325"/>
      <c r="AJ47" s="239"/>
    </row>
    <row r="48" spans="1:52" ht="42" customHeight="1">
      <c r="A48" s="198" t="s">
        <v>529</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330"/>
      <c r="AK48" s="342"/>
      <c r="AL48" s="342"/>
      <c r="AM48" s="342"/>
      <c r="AN48" s="342"/>
      <c r="AO48" s="342"/>
      <c r="AP48" s="342"/>
      <c r="AQ48" s="342"/>
      <c r="AR48" s="342"/>
      <c r="AS48" s="342"/>
      <c r="AT48" s="342"/>
      <c r="AU48" s="342"/>
      <c r="AV48" s="342"/>
      <c r="AW48" s="361"/>
      <c r="AX48" s="361"/>
      <c r="AY48" s="361"/>
      <c r="AZ48" s="361"/>
    </row>
    <row r="49" spans="1:53" ht="4.2" customHeight="1">
      <c r="A49" s="2"/>
      <c r="B49" s="23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53" ht="21" customHeight="1">
      <c r="A50" s="199" t="s">
        <v>118</v>
      </c>
      <c r="B50" s="231"/>
      <c r="C50" s="200"/>
      <c r="D50" s="200"/>
      <c r="E50" s="130"/>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53">
      <c r="A51" s="200" t="s">
        <v>212</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row>
    <row r="52" spans="1:53" ht="10.5" customHeight="1">
      <c r="A52" s="201"/>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row>
    <row r="53" spans="1:53" ht="15" customHeight="1">
      <c r="A53" s="202" t="s">
        <v>329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331"/>
      <c r="BA53" s="360" t="s">
        <v>900</v>
      </c>
    </row>
    <row r="54" spans="1:53">
      <c r="A54" s="203" t="s">
        <v>443</v>
      </c>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307" t="str">
        <f>IF(G7="","",IF(AH15="○","〇","×"))</f>
        <v/>
      </c>
      <c r="AF54" s="307"/>
      <c r="AG54" s="307"/>
      <c r="AH54" s="307"/>
      <c r="AI54" s="307"/>
      <c r="AJ54" s="307"/>
      <c r="BA54" s="360">
        <f>COUNTIF(A54:AJ59,"×")</f>
        <v>0</v>
      </c>
    </row>
    <row r="55" spans="1:53" ht="15" customHeight="1">
      <c r="A55" s="202" t="s">
        <v>902</v>
      </c>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331"/>
    </row>
    <row r="56" spans="1:53">
      <c r="A56" s="204" t="s">
        <v>903</v>
      </c>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307" t="str">
        <f>AH27</f>
        <v/>
      </c>
      <c r="AF56" s="307"/>
      <c r="AG56" s="307"/>
      <c r="AH56" s="307"/>
      <c r="AI56" s="307"/>
      <c r="AJ56" s="307"/>
    </row>
    <row r="57" spans="1:53">
      <c r="A57" s="205" t="s">
        <v>904</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307" t="str">
        <f>AH37</f>
        <v/>
      </c>
      <c r="AF57" s="307"/>
      <c r="AG57" s="307"/>
      <c r="AH57" s="307"/>
      <c r="AI57" s="307"/>
      <c r="AJ57" s="307"/>
    </row>
    <row r="58" spans="1:53" ht="15" customHeight="1">
      <c r="A58" s="206" t="s">
        <v>1735</v>
      </c>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2"/>
      <c r="AF58" s="232"/>
      <c r="AG58" s="232"/>
      <c r="AH58" s="232"/>
      <c r="AI58" s="232"/>
      <c r="AJ58" s="331"/>
    </row>
    <row r="59" spans="1:53">
      <c r="A59" s="207" t="s">
        <v>913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306"/>
      <c r="AE59" s="308" t="str">
        <f>'【静岡県提出用】様式第3号 '!R10</f>
        <v/>
      </c>
      <c r="AF59" s="307"/>
      <c r="AG59" s="307"/>
      <c r="AH59" s="307"/>
      <c r="AI59" s="307"/>
      <c r="AJ59" s="307"/>
      <c r="AR59" s="351"/>
    </row>
    <row r="60" spans="1:53" ht="14.4" customHeight="1">
      <c r="A60" s="208"/>
      <c r="B60" s="208"/>
      <c r="C60" s="208"/>
      <c r="D60" s="208"/>
      <c r="E60" s="208"/>
      <c r="F60" s="208"/>
      <c r="G60" s="208"/>
      <c r="H60" s="208"/>
      <c r="I60" s="208"/>
      <c r="J60" s="208"/>
      <c r="K60" s="208"/>
      <c r="L60" s="274"/>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row>
    <row r="61" spans="1:53" ht="24.6" customHeight="1"/>
    <row r="62" spans="1:53" ht="24.6" customHeight="1"/>
    <row r="63" spans="1:53" ht="61.2" customHeight="1"/>
    <row r="64" spans="1:53" s="168" customFormat="1" ht="29.4" customHeight="1"/>
    <row r="65" spans="1:36" ht="13.95" customHeight="1"/>
    <row r="66" spans="1:36" ht="13.95" customHeight="1"/>
    <row r="67" spans="1:36" ht="13.95" customHeight="1">
      <c r="A67" s="209"/>
      <c r="B67" s="209"/>
      <c r="C67" s="245"/>
      <c r="D67" s="245"/>
      <c r="E67" s="245"/>
      <c r="F67" s="245"/>
      <c r="G67" s="245"/>
      <c r="H67" s="270"/>
      <c r="I67" s="270"/>
      <c r="J67" s="270"/>
      <c r="K67" s="270"/>
      <c r="L67" s="270"/>
      <c r="M67" s="270"/>
      <c r="N67" s="270"/>
      <c r="O67" s="270"/>
      <c r="P67" s="270"/>
      <c r="Q67" s="270"/>
      <c r="R67" s="270"/>
      <c r="S67" s="270"/>
      <c r="T67" s="287"/>
      <c r="U67" s="287"/>
      <c r="V67" s="287"/>
      <c r="W67" s="287"/>
      <c r="X67" s="287"/>
      <c r="Y67" s="287"/>
      <c r="Z67" s="287"/>
      <c r="AA67" s="287"/>
      <c r="AB67" s="287"/>
      <c r="AC67" s="287"/>
      <c r="AD67" s="287"/>
      <c r="AE67" s="287"/>
      <c r="AF67" s="287"/>
      <c r="AG67" s="287"/>
      <c r="AH67" s="287"/>
      <c r="AI67" s="287"/>
      <c r="AJ67" s="287"/>
    </row>
    <row r="68" spans="1:36" ht="13.95" customHeight="1">
      <c r="A68" s="209"/>
      <c r="B68" s="209"/>
      <c r="C68" s="245"/>
      <c r="D68" s="245"/>
      <c r="E68" s="245"/>
      <c r="F68" s="245"/>
      <c r="G68" s="245"/>
      <c r="H68" s="270"/>
      <c r="I68" s="270"/>
      <c r="J68" s="270"/>
      <c r="K68" s="270"/>
      <c r="L68" s="270"/>
      <c r="M68" s="270"/>
      <c r="N68" s="270"/>
      <c r="O68" s="270"/>
      <c r="P68" s="270"/>
      <c r="Q68" s="270"/>
      <c r="R68" s="270"/>
      <c r="S68" s="270"/>
      <c r="T68" s="287"/>
      <c r="U68" s="287"/>
      <c r="V68" s="287"/>
      <c r="W68" s="287"/>
      <c r="X68" s="287"/>
      <c r="Y68" s="287"/>
      <c r="Z68" s="287"/>
      <c r="AA68" s="287"/>
      <c r="AB68" s="287"/>
      <c r="AC68" s="287"/>
      <c r="AD68" s="287"/>
      <c r="AE68" s="287"/>
      <c r="AF68" s="287"/>
      <c r="AG68" s="287"/>
      <c r="AH68" s="287"/>
      <c r="AI68" s="287"/>
      <c r="AJ68" s="287"/>
    </row>
    <row r="69" spans="1:36" ht="13.95" customHeight="1">
      <c r="A69" s="209"/>
      <c r="B69" s="209"/>
      <c r="C69" s="245"/>
      <c r="D69" s="245"/>
      <c r="E69" s="245"/>
      <c r="F69" s="245"/>
      <c r="G69" s="245"/>
      <c r="H69" s="270"/>
      <c r="I69" s="270"/>
      <c r="J69" s="270"/>
      <c r="K69" s="270"/>
      <c r="L69" s="270"/>
      <c r="M69" s="270"/>
      <c r="N69" s="270"/>
      <c r="O69" s="270"/>
      <c r="P69" s="270"/>
      <c r="Q69" s="270"/>
      <c r="R69" s="270"/>
      <c r="S69" s="270"/>
      <c r="T69" s="287"/>
      <c r="U69" s="287"/>
      <c r="V69" s="287"/>
      <c r="W69" s="287"/>
      <c r="X69" s="287"/>
      <c r="Y69" s="287"/>
      <c r="Z69" s="287"/>
      <c r="AA69" s="287"/>
      <c r="AB69" s="287"/>
      <c r="AC69" s="287"/>
      <c r="AD69" s="287"/>
      <c r="AE69" s="287"/>
      <c r="AF69" s="287"/>
      <c r="AG69" s="287"/>
      <c r="AH69" s="287"/>
      <c r="AI69" s="287"/>
      <c r="AJ69" s="287"/>
    </row>
    <row r="70" spans="1:36" ht="13.95" customHeight="1">
      <c r="A70" s="209"/>
      <c r="B70" s="209"/>
      <c r="C70" s="245"/>
      <c r="D70" s="245"/>
      <c r="E70" s="245"/>
      <c r="F70" s="245"/>
      <c r="G70" s="245"/>
      <c r="H70" s="270"/>
      <c r="I70" s="270"/>
      <c r="J70" s="270"/>
      <c r="K70" s="270"/>
      <c r="L70" s="270"/>
      <c r="M70" s="270"/>
      <c r="N70" s="270"/>
      <c r="O70" s="270"/>
      <c r="P70" s="270"/>
      <c r="Q70" s="270"/>
      <c r="R70" s="270"/>
      <c r="S70" s="270"/>
      <c r="T70" s="287"/>
      <c r="U70" s="287"/>
      <c r="V70" s="287"/>
      <c r="W70" s="287"/>
      <c r="X70" s="287"/>
      <c r="Y70" s="287"/>
      <c r="Z70" s="287"/>
      <c r="AA70" s="287"/>
      <c r="AB70" s="287"/>
      <c r="AC70" s="287"/>
      <c r="AD70" s="287"/>
      <c r="AE70" s="287"/>
      <c r="AF70" s="287"/>
      <c r="AG70" s="287"/>
      <c r="AH70" s="287"/>
      <c r="AI70" s="287"/>
      <c r="AJ70" s="287"/>
    </row>
    <row r="71" spans="1:36" ht="13.95" customHeight="1">
      <c r="A71" s="209"/>
      <c r="B71" s="209"/>
      <c r="C71" s="245"/>
      <c r="D71" s="245"/>
      <c r="E71" s="245"/>
      <c r="F71" s="245"/>
      <c r="G71" s="245"/>
      <c r="H71" s="270"/>
      <c r="I71" s="270"/>
      <c r="J71" s="270"/>
      <c r="K71" s="270"/>
      <c r="L71" s="270"/>
      <c r="M71" s="270"/>
      <c r="N71" s="270"/>
      <c r="O71" s="270"/>
      <c r="P71" s="270"/>
      <c r="Q71" s="270"/>
      <c r="R71" s="270"/>
      <c r="S71" s="270"/>
      <c r="T71" s="287"/>
      <c r="U71" s="287"/>
      <c r="V71" s="287"/>
      <c r="W71" s="287"/>
      <c r="X71" s="287"/>
      <c r="Y71" s="287"/>
      <c r="Z71" s="287"/>
      <c r="AA71" s="287"/>
      <c r="AB71" s="287"/>
      <c r="AC71" s="287"/>
      <c r="AD71" s="287"/>
      <c r="AE71" s="287"/>
      <c r="AF71" s="287"/>
      <c r="AG71" s="287"/>
      <c r="AH71" s="287"/>
      <c r="AI71" s="287"/>
      <c r="AJ71" s="287"/>
    </row>
    <row r="72" spans="1:36" ht="13.95" customHeight="1">
      <c r="A72" s="209"/>
      <c r="B72" s="209"/>
      <c r="C72" s="245"/>
      <c r="D72" s="245"/>
      <c r="E72" s="245"/>
      <c r="F72" s="245"/>
      <c r="G72" s="245"/>
      <c r="H72" s="270"/>
      <c r="I72" s="270"/>
      <c r="J72" s="270"/>
      <c r="K72" s="270"/>
      <c r="L72" s="270"/>
      <c r="M72" s="270"/>
      <c r="N72" s="270"/>
      <c r="O72" s="270"/>
      <c r="P72" s="270"/>
      <c r="Q72" s="270"/>
      <c r="R72" s="270"/>
      <c r="S72" s="270"/>
      <c r="T72" s="287"/>
      <c r="U72" s="287"/>
      <c r="V72" s="287"/>
      <c r="W72" s="287"/>
      <c r="X72" s="287"/>
      <c r="Y72" s="287"/>
      <c r="Z72" s="287"/>
      <c r="AA72" s="287"/>
      <c r="AB72" s="287"/>
      <c r="AC72" s="287"/>
      <c r="AD72" s="287"/>
      <c r="AE72" s="287"/>
      <c r="AF72" s="287"/>
      <c r="AG72" s="287"/>
      <c r="AH72" s="287"/>
      <c r="AI72" s="287"/>
      <c r="AJ72" s="287"/>
    </row>
    <row r="73" spans="1:36" ht="13.95" customHeight="1">
      <c r="A73" s="209"/>
      <c r="B73" s="209"/>
      <c r="C73" s="245"/>
      <c r="D73" s="245"/>
      <c r="E73" s="245"/>
      <c r="F73" s="245"/>
      <c r="G73" s="245"/>
      <c r="H73" s="270"/>
      <c r="I73" s="270"/>
      <c r="J73" s="270"/>
      <c r="K73" s="270"/>
      <c r="L73" s="270"/>
      <c r="M73" s="270"/>
      <c r="N73" s="270"/>
      <c r="O73" s="270"/>
      <c r="P73" s="270"/>
      <c r="Q73" s="270"/>
      <c r="R73" s="270"/>
      <c r="S73" s="270"/>
      <c r="T73" s="287"/>
      <c r="U73" s="287"/>
      <c r="V73" s="287"/>
      <c r="W73" s="287"/>
      <c r="X73" s="287"/>
      <c r="Y73" s="287"/>
      <c r="Z73" s="287"/>
      <c r="AA73" s="287"/>
      <c r="AB73" s="287"/>
      <c r="AC73" s="287"/>
      <c r="AD73" s="287"/>
      <c r="AE73" s="287"/>
      <c r="AF73" s="287"/>
      <c r="AG73" s="287"/>
      <c r="AH73" s="287"/>
      <c r="AI73" s="287"/>
      <c r="AJ73" s="287"/>
    </row>
    <row r="74" spans="1:36" ht="13.95" customHeight="1">
      <c r="A74" s="209"/>
      <c r="B74" s="209"/>
      <c r="C74" s="245"/>
      <c r="D74" s="245"/>
      <c r="E74" s="245"/>
      <c r="F74" s="245"/>
      <c r="G74" s="245"/>
      <c r="H74" s="270"/>
      <c r="I74" s="270"/>
      <c r="J74" s="270"/>
      <c r="K74" s="270"/>
      <c r="L74" s="270"/>
      <c r="M74" s="270"/>
      <c r="N74" s="270"/>
      <c r="O74" s="270"/>
      <c r="P74" s="270"/>
      <c r="Q74" s="270"/>
      <c r="R74" s="270"/>
      <c r="S74" s="270"/>
      <c r="T74" s="287"/>
      <c r="U74" s="287"/>
      <c r="V74" s="287"/>
      <c r="W74" s="287"/>
      <c r="X74" s="287"/>
      <c r="Y74" s="287"/>
      <c r="Z74" s="287"/>
      <c r="AA74" s="287"/>
      <c r="AB74" s="287"/>
      <c r="AC74" s="287"/>
      <c r="AD74" s="287"/>
      <c r="AE74" s="287"/>
      <c r="AF74" s="287"/>
      <c r="AG74" s="287"/>
      <c r="AH74" s="287"/>
      <c r="AI74" s="287"/>
      <c r="AJ74" s="287"/>
    </row>
    <row r="75" spans="1:36" ht="13.95" customHeight="1">
      <c r="A75" s="209"/>
      <c r="B75" s="209"/>
      <c r="C75" s="245"/>
      <c r="D75" s="245"/>
      <c r="E75" s="245"/>
      <c r="F75" s="245"/>
      <c r="G75" s="245"/>
      <c r="H75" s="270"/>
      <c r="I75" s="270"/>
      <c r="J75" s="270"/>
      <c r="K75" s="270"/>
      <c r="L75" s="270"/>
      <c r="M75" s="270"/>
      <c r="N75" s="270"/>
      <c r="O75" s="270"/>
      <c r="P75" s="270"/>
      <c r="Q75" s="270"/>
      <c r="R75" s="270"/>
      <c r="S75" s="270"/>
      <c r="T75" s="287"/>
      <c r="U75" s="287"/>
      <c r="V75" s="287"/>
      <c r="W75" s="287"/>
      <c r="X75" s="287"/>
      <c r="Y75" s="287"/>
      <c r="Z75" s="287"/>
      <c r="AA75" s="287"/>
      <c r="AB75" s="287"/>
      <c r="AC75" s="287"/>
      <c r="AD75" s="287"/>
      <c r="AE75" s="287"/>
      <c r="AF75" s="287"/>
      <c r="AG75" s="287"/>
      <c r="AH75" s="287"/>
      <c r="AI75" s="287"/>
      <c r="AJ75" s="287"/>
    </row>
    <row r="76" spans="1:36" ht="13.95" customHeight="1">
      <c r="A76" s="209"/>
      <c r="B76" s="209"/>
      <c r="C76" s="245"/>
      <c r="D76" s="245"/>
      <c r="E76" s="245"/>
      <c r="F76" s="245"/>
      <c r="G76" s="245"/>
      <c r="H76" s="270"/>
      <c r="I76" s="270"/>
      <c r="J76" s="270"/>
      <c r="K76" s="270"/>
      <c r="L76" s="270"/>
      <c r="M76" s="270"/>
      <c r="N76" s="270"/>
      <c r="O76" s="270"/>
      <c r="P76" s="270"/>
      <c r="Q76" s="270"/>
      <c r="R76" s="270"/>
      <c r="S76" s="270"/>
      <c r="T76" s="287"/>
      <c r="U76" s="287"/>
      <c r="V76" s="287"/>
      <c r="W76" s="287"/>
      <c r="X76" s="287"/>
      <c r="Y76" s="287"/>
      <c r="Z76" s="287"/>
      <c r="AA76" s="287"/>
      <c r="AB76" s="287"/>
      <c r="AC76" s="287"/>
      <c r="AD76" s="287"/>
      <c r="AE76" s="287"/>
      <c r="AF76" s="287"/>
      <c r="AG76" s="287"/>
      <c r="AH76" s="287"/>
      <c r="AI76" s="287"/>
      <c r="AJ76" s="287"/>
    </row>
    <row r="77" spans="1:36" ht="13.95" customHeight="1">
      <c r="A77" s="209"/>
      <c r="B77" s="209"/>
      <c r="C77" s="245"/>
      <c r="D77" s="245"/>
      <c r="E77" s="245"/>
      <c r="F77" s="245"/>
      <c r="G77" s="245"/>
      <c r="H77" s="270"/>
      <c r="I77" s="270"/>
      <c r="J77" s="270"/>
      <c r="K77" s="270"/>
      <c r="L77" s="270"/>
      <c r="M77" s="270"/>
      <c r="N77" s="270"/>
      <c r="O77" s="270"/>
      <c r="P77" s="270"/>
      <c r="Q77" s="270"/>
      <c r="R77" s="270"/>
      <c r="S77" s="270"/>
      <c r="T77" s="287"/>
      <c r="U77" s="287"/>
      <c r="V77" s="287"/>
      <c r="W77" s="287"/>
      <c r="X77" s="287"/>
      <c r="Y77" s="287"/>
      <c r="Z77" s="287"/>
      <c r="AA77" s="287"/>
      <c r="AB77" s="287"/>
      <c r="AC77" s="287"/>
      <c r="AD77" s="287"/>
      <c r="AE77" s="287"/>
      <c r="AF77" s="287"/>
      <c r="AG77" s="287"/>
      <c r="AH77" s="287"/>
      <c r="AI77" s="287"/>
      <c r="AJ77" s="287"/>
    </row>
    <row r="78" spans="1:36" ht="13.95" customHeight="1">
      <c r="A78" s="209"/>
      <c r="B78" s="209"/>
      <c r="C78" s="245"/>
      <c r="D78" s="245"/>
      <c r="E78" s="245"/>
      <c r="F78" s="245"/>
      <c r="G78" s="245"/>
      <c r="H78" s="270"/>
      <c r="I78" s="270"/>
      <c r="J78" s="270"/>
      <c r="K78" s="270"/>
      <c r="L78" s="270"/>
      <c r="M78" s="270"/>
      <c r="N78" s="270"/>
      <c r="O78" s="270"/>
      <c r="P78" s="270"/>
      <c r="Q78" s="270"/>
      <c r="R78" s="270"/>
      <c r="S78" s="270"/>
      <c r="T78" s="287"/>
      <c r="U78" s="287"/>
      <c r="V78" s="287"/>
      <c r="W78" s="287"/>
      <c r="X78" s="287"/>
      <c r="Y78" s="287"/>
      <c r="Z78" s="287"/>
      <c r="AA78" s="287"/>
      <c r="AB78" s="287"/>
      <c r="AC78" s="287"/>
      <c r="AD78" s="287"/>
      <c r="AE78" s="287"/>
      <c r="AF78" s="287"/>
      <c r="AG78" s="287"/>
      <c r="AH78" s="287"/>
      <c r="AI78" s="287"/>
      <c r="AJ78" s="287"/>
    </row>
    <row r="79" spans="1:36" ht="13.95" customHeight="1">
      <c r="A79" s="209"/>
      <c r="B79" s="209"/>
      <c r="C79" s="245"/>
      <c r="D79" s="245"/>
      <c r="E79" s="245"/>
      <c r="F79" s="245"/>
      <c r="G79" s="245"/>
      <c r="H79" s="270"/>
      <c r="I79" s="270"/>
      <c r="J79" s="270"/>
      <c r="K79" s="270"/>
      <c r="L79" s="270"/>
      <c r="M79" s="270"/>
      <c r="N79" s="270"/>
      <c r="O79" s="270"/>
      <c r="P79" s="270"/>
      <c r="Q79" s="270"/>
      <c r="R79" s="270"/>
      <c r="S79" s="270"/>
      <c r="T79" s="287"/>
      <c r="U79" s="287"/>
      <c r="V79" s="287"/>
      <c r="W79" s="287"/>
      <c r="X79" s="287"/>
      <c r="Y79" s="287"/>
      <c r="Z79" s="287"/>
      <c r="AA79" s="287"/>
      <c r="AB79" s="287"/>
      <c r="AC79" s="287"/>
      <c r="AD79" s="287"/>
      <c r="AE79" s="287"/>
      <c r="AF79" s="287"/>
      <c r="AG79" s="287"/>
      <c r="AH79" s="287"/>
      <c r="AI79" s="287"/>
      <c r="AJ79" s="287"/>
    </row>
    <row r="80" spans="1:36" ht="13.95" customHeight="1">
      <c r="A80" s="209"/>
      <c r="B80" s="209"/>
      <c r="C80" s="245"/>
      <c r="D80" s="245"/>
      <c r="E80" s="245"/>
      <c r="F80" s="245"/>
      <c r="G80" s="245"/>
      <c r="H80" s="270"/>
      <c r="I80" s="270"/>
      <c r="J80" s="270"/>
      <c r="K80" s="270"/>
      <c r="L80" s="270"/>
      <c r="M80" s="270"/>
      <c r="N80" s="270"/>
      <c r="O80" s="270"/>
      <c r="P80" s="270"/>
      <c r="Q80" s="270"/>
      <c r="R80" s="270"/>
      <c r="S80" s="270"/>
      <c r="T80" s="287"/>
      <c r="U80" s="287"/>
      <c r="V80" s="287"/>
      <c r="W80" s="287"/>
      <c r="X80" s="287"/>
      <c r="Y80" s="287"/>
      <c r="Z80" s="287"/>
      <c r="AA80" s="287"/>
      <c r="AB80" s="287"/>
      <c r="AC80" s="287"/>
      <c r="AD80" s="287"/>
      <c r="AE80" s="287"/>
      <c r="AF80" s="287"/>
      <c r="AG80" s="287"/>
      <c r="AH80" s="287"/>
      <c r="AI80" s="287"/>
      <c r="AJ80" s="287"/>
    </row>
    <row r="81" spans="1:36" ht="13.95" customHeight="1">
      <c r="A81" s="209"/>
      <c r="B81" s="209"/>
      <c r="C81" s="245"/>
      <c r="D81" s="245"/>
      <c r="E81" s="245"/>
      <c r="F81" s="245"/>
      <c r="G81" s="245"/>
      <c r="H81" s="270"/>
      <c r="I81" s="270"/>
      <c r="J81" s="270"/>
      <c r="K81" s="270"/>
      <c r="L81" s="270"/>
      <c r="M81" s="270"/>
      <c r="N81" s="270"/>
      <c r="O81" s="270"/>
      <c r="P81" s="270"/>
      <c r="Q81" s="270"/>
      <c r="R81" s="270"/>
      <c r="S81" s="270"/>
      <c r="T81" s="287"/>
      <c r="U81" s="287"/>
      <c r="V81" s="287"/>
      <c r="W81" s="287"/>
      <c r="X81" s="287"/>
      <c r="Y81" s="287"/>
      <c r="Z81" s="287"/>
      <c r="AA81" s="287"/>
      <c r="AB81" s="287"/>
      <c r="AC81" s="287"/>
      <c r="AD81" s="287"/>
      <c r="AE81" s="287"/>
      <c r="AF81" s="287"/>
      <c r="AG81" s="287"/>
      <c r="AH81" s="287"/>
      <c r="AI81" s="287"/>
      <c r="AJ81" s="287"/>
    </row>
    <row r="82" spans="1:36" ht="13.95" customHeight="1">
      <c r="A82" s="209"/>
      <c r="B82" s="209"/>
      <c r="C82" s="245"/>
      <c r="D82" s="245"/>
      <c r="E82" s="245"/>
      <c r="F82" s="245"/>
      <c r="G82" s="245"/>
      <c r="H82" s="270"/>
      <c r="I82" s="270"/>
      <c r="J82" s="270"/>
      <c r="K82" s="270"/>
      <c r="L82" s="270"/>
      <c r="M82" s="270"/>
      <c r="N82" s="270"/>
      <c r="O82" s="270"/>
      <c r="P82" s="270"/>
      <c r="Q82" s="270"/>
      <c r="R82" s="270"/>
      <c r="S82" s="270"/>
      <c r="T82" s="287"/>
      <c r="U82" s="287"/>
      <c r="V82" s="287"/>
      <c r="W82" s="287"/>
      <c r="X82" s="287"/>
      <c r="Y82" s="287"/>
      <c r="Z82" s="287"/>
      <c r="AA82" s="287"/>
      <c r="AB82" s="287"/>
      <c r="AC82" s="287"/>
      <c r="AD82" s="287"/>
      <c r="AE82" s="287"/>
      <c r="AF82" s="287"/>
      <c r="AG82" s="287"/>
      <c r="AH82" s="287"/>
      <c r="AI82" s="287"/>
      <c r="AJ82" s="287"/>
    </row>
    <row r="83" spans="1:36" ht="13.95" customHeight="1">
      <c r="A83" s="209"/>
      <c r="B83" s="209"/>
      <c r="C83" s="245"/>
      <c r="D83" s="245"/>
      <c r="E83" s="245"/>
      <c r="F83" s="245"/>
      <c r="G83" s="245"/>
      <c r="H83" s="270"/>
      <c r="I83" s="270"/>
      <c r="J83" s="270"/>
      <c r="K83" s="270"/>
      <c r="L83" s="270"/>
      <c r="M83" s="270"/>
      <c r="N83" s="270"/>
      <c r="O83" s="270"/>
      <c r="P83" s="270"/>
      <c r="Q83" s="270"/>
      <c r="R83" s="270"/>
      <c r="S83" s="270"/>
      <c r="T83" s="287"/>
      <c r="U83" s="287"/>
      <c r="V83" s="287"/>
      <c r="W83" s="287"/>
      <c r="X83" s="287"/>
      <c r="Y83" s="287"/>
      <c r="Z83" s="287"/>
      <c r="AA83" s="287"/>
      <c r="AB83" s="287"/>
      <c r="AC83" s="287"/>
      <c r="AD83" s="287"/>
      <c r="AE83" s="287"/>
      <c r="AF83" s="287"/>
      <c r="AG83" s="287"/>
      <c r="AH83" s="287"/>
      <c r="AI83" s="287"/>
      <c r="AJ83" s="287"/>
    </row>
    <row r="84" spans="1:36" ht="13.95" customHeight="1">
      <c r="A84" s="209"/>
      <c r="B84" s="209"/>
      <c r="C84" s="245"/>
      <c r="D84" s="245"/>
      <c r="E84" s="245"/>
      <c r="F84" s="245"/>
      <c r="G84" s="245"/>
      <c r="H84" s="270"/>
      <c r="I84" s="270"/>
      <c r="J84" s="270"/>
      <c r="K84" s="270"/>
      <c r="L84" s="270"/>
      <c r="M84" s="270"/>
      <c r="N84" s="270"/>
      <c r="O84" s="270"/>
      <c r="P84" s="270"/>
      <c r="Q84" s="270"/>
      <c r="R84" s="270"/>
      <c r="S84" s="270"/>
      <c r="T84" s="287"/>
      <c r="U84" s="287"/>
      <c r="V84" s="287"/>
      <c r="W84" s="287"/>
      <c r="X84" s="287"/>
      <c r="Y84" s="287"/>
      <c r="Z84" s="287"/>
      <c r="AA84" s="287"/>
      <c r="AB84" s="287"/>
      <c r="AC84" s="287"/>
      <c r="AD84" s="287"/>
      <c r="AE84" s="287"/>
      <c r="AF84" s="287"/>
      <c r="AG84" s="287"/>
      <c r="AH84" s="287"/>
      <c r="AI84" s="287"/>
      <c r="AJ84" s="287"/>
    </row>
    <row r="85" spans="1:36" ht="13.95" customHeight="1">
      <c r="A85" s="209"/>
      <c r="B85" s="209"/>
      <c r="C85" s="245"/>
      <c r="D85" s="245"/>
      <c r="E85" s="245"/>
      <c r="F85" s="245"/>
      <c r="G85" s="245"/>
      <c r="H85" s="270"/>
      <c r="I85" s="270"/>
      <c r="J85" s="270"/>
      <c r="K85" s="270"/>
      <c r="L85" s="270"/>
      <c r="M85" s="270"/>
      <c r="N85" s="270"/>
      <c r="O85" s="270"/>
      <c r="P85" s="270"/>
      <c r="Q85" s="270"/>
      <c r="R85" s="270"/>
      <c r="S85" s="270"/>
      <c r="T85" s="287"/>
      <c r="U85" s="287"/>
      <c r="V85" s="287"/>
      <c r="W85" s="287"/>
      <c r="X85" s="287"/>
      <c r="Y85" s="287"/>
      <c r="Z85" s="287"/>
      <c r="AA85" s="287"/>
      <c r="AB85" s="287"/>
      <c r="AC85" s="287"/>
      <c r="AD85" s="287"/>
      <c r="AE85" s="287"/>
      <c r="AF85" s="287"/>
      <c r="AG85" s="287"/>
      <c r="AH85" s="287"/>
      <c r="AI85" s="287"/>
      <c r="AJ85" s="287"/>
    </row>
    <row r="86" spans="1:36" ht="13.95" customHeight="1">
      <c r="A86" s="209"/>
      <c r="B86" s="209"/>
      <c r="C86" s="245"/>
      <c r="D86" s="245"/>
      <c r="E86" s="245"/>
      <c r="F86" s="245"/>
      <c r="G86" s="245"/>
      <c r="H86" s="270"/>
      <c r="I86" s="270"/>
      <c r="J86" s="270"/>
      <c r="K86" s="270"/>
      <c r="L86" s="270"/>
      <c r="M86" s="270"/>
      <c r="N86" s="270"/>
      <c r="O86" s="270"/>
      <c r="P86" s="270"/>
      <c r="Q86" s="270"/>
      <c r="R86" s="270"/>
      <c r="S86" s="270"/>
      <c r="T86" s="287"/>
      <c r="U86" s="287"/>
      <c r="V86" s="287"/>
      <c r="W86" s="287"/>
      <c r="X86" s="287"/>
      <c r="Y86" s="287"/>
      <c r="Z86" s="287"/>
      <c r="AA86" s="287"/>
      <c r="AB86" s="287"/>
      <c r="AC86" s="287"/>
      <c r="AD86" s="287"/>
      <c r="AE86" s="287"/>
      <c r="AF86" s="287"/>
      <c r="AG86" s="287"/>
      <c r="AH86" s="287"/>
      <c r="AI86" s="287"/>
      <c r="AJ86" s="287"/>
    </row>
    <row r="87" spans="1:36" ht="13.95" customHeight="1">
      <c r="A87" s="209"/>
      <c r="B87" s="209"/>
      <c r="C87" s="245"/>
      <c r="D87" s="245"/>
      <c r="E87" s="245"/>
      <c r="F87" s="245"/>
      <c r="G87" s="245"/>
      <c r="H87" s="270"/>
      <c r="I87" s="270"/>
      <c r="J87" s="270"/>
      <c r="K87" s="270"/>
      <c r="L87" s="270"/>
      <c r="M87" s="270"/>
      <c r="N87" s="270"/>
      <c r="O87" s="270"/>
      <c r="P87" s="270"/>
      <c r="Q87" s="270"/>
      <c r="R87" s="270"/>
      <c r="S87" s="270"/>
      <c r="T87" s="287"/>
      <c r="U87" s="287"/>
      <c r="V87" s="287"/>
      <c r="W87" s="287"/>
      <c r="X87" s="287"/>
      <c r="Y87" s="287"/>
      <c r="Z87" s="287"/>
      <c r="AA87" s="287"/>
      <c r="AB87" s="287"/>
      <c r="AC87" s="287"/>
      <c r="AD87" s="287"/>
      <c r="AE87" s="287"/>
      <c r="AF87" s="287"/>
      <c r="AG87" s="287"/>
      <c r="AH87" s="287"/>
      <c r="AI87" s="287"/>
      <c r="AJ87" s="287"/>
    </row>
    <row r="88" spans="1:36" ht="13.95" customHeight="1">
      <c r="A88" s="209"/>
      <c r="B88" s="209"/>
      <c r="C88" s="245"/>
      <c r="D88" s="245"/>
      <c r="E88" s="245"/>
      <c r="F88" s="245"/>
      <c r="G88" s="245"/>
      <c r="H88" s="270"/>
      <c r="I88" s="270"/>
      <c r="J88" s="270"/>
      <c r="K88" s="270"/>
      <c r="L88" s="270"/>
      <c r="M88" s="270"/>
      <c r="N88" s="270"/>
      <c r="O88" s="270"/>
      <c r="P88" s="270"/>
      <c r="Q88" s="270"/>
      <c r="R88" s="270"/>
      <c r="S88" s="270"/>
      <c r="T88" s="287"/>
      <c r="U88" s="287"/>
      <c r="V88" s="287"/>
      <c r="W88" s="287"/>
      <c r="X88" s="287"/>
      <c r="Y88" s="287"/>
      <c r="Z88" s="287"/>
      <c r="AA88" s="287"/>
      <c r="AB88" s="287"/>
      <c r="AC88" s="287"/>
      <c r="AD88" s="287"/>
      <c r="AE88" s="287"/>
      <c r="AF88" s="287"/>
      <c r="AG88" s="287"/>
      <c r="AH88" s="287"/>
      <c r="AI88" s="287"/>
      <c r="AJ88" s="287"/>
    </row>
    <row r="89" spans="1:36" ht="13.95" customHeight="1">
      <c r="A89" s="209"/>
      <c r="B89" s="209"/>
      <c r="C89" s="245"/>
      <c r="D89" s="245"/>
      <c r="E89" s="245"/>
      <c r="F89" s="245"/>
      <c r="G89" s="245"/>
      <c r="H89" s="270"/>
      <c r="I89" s="270"/>
      <c r="J89" s="270"/>
      <c r="K89" s="270"/>
      <c r="L89" s="270"/>
      <c r="M89" s="270"/>
      <c r="N89" s="270"/>
      <c r="O89" s="270"/>
      <c r="P89" s="270"/>
      <c r="Q89" s="270"/>
      <c r="R89" s="270"/>
      <c r="S89" s="270"/>
      <c r="T89" s="287"/>
      <c r="U89" s="287"/>
      <c r="V89" s="287"/>
      <c r="W89" s="287"/>
      <c r="X89" s="287"/>
      <c r="Y89" s="287"/>
      <c r="Z89" s="287"/>
      <c r="AA89" s="287"/>
      <c r="AB89" s="287"/>
      <c r="AC89" s="287"/>
      <c r="AD89" s="287"/>
      <c r="AE89" s="287"/>
      <c r="AF89" s="287"/>
      <c r="AG89" s="287"/>
      <c r="AH89" s="287"/>
      <c r="AI89" s="287"/>
      <c r="AJ89" s="287"/>
    </row>
    <row r="90" spans="1:36" ht="13.95" customHeight="1">
      <c r="A90" s="209"/>
      <c r="B90" s="209"/>
      <c r="C90" s="245"/>
      <c r="D90" s="245"/>
      <c r="E90" s="245"/>
      <c r="F90" s="245"/>
      <c r="G90" s="245"/>
      <c r="H90" s="270"/>
      <c r="I90" s="270"/>
      <c r="J90" s="270"/>
      <c r="K90" s="270"/>
      <c r="L90" s="270"/>
      <c r="M90" s="270"/>
      <c r="N90" s="270"/>
      <c r="O90" s="270"/>
      <c r="P90" s="270"/>
      <c r="Q90" s="270"/>
      <c r="R90" s="270"/>
      <c r="S90" s="270"/>
      <c r="T90" s="287"/>
      <c r="U90" s="287"/>
      <c r="V90" s="287"/>
      <c r="W90" s="287"/>
      <c r="X90" s="287"/>
      <c r="Y90" s="287"/>
      <c r="Z90" s="287"/>
      <c r="AA90" s="287"/>
      <c r="AB90" s="287"/>
      <c r="AC90" s="287"/>
      <c r="AD90" s="287"/>
      <c r="AE90" s="287"/>
      <c r="AF90" s="287"/>
      <c r="AG90" s="287"/>
      <c r="AH90" s="287"/>
      <c r="AI90" s="287"/>
      <c r="AJ90" s="287"/>
    </row>
    <row r="91" spans="1:36" ht="13.95" customHeight="1">
      <c r="A91" s="209"/>
      <c r="B91" s="209"/>
      <c r="C91" s="245"/>
      <c r="D91" s="245"/>
      <c r="E91" s="245"/>
      <c r="F91" s="245"/>
      <c r="G91" s="245"/>
      <c r="H91" s="270"/>
      <c r="I91" s="270"/>
      <c r="J91" s="270"/>
      <c r="K91" s="270"/>
      <c r="L91" s="270"/>
      <c r="M91" s="270"/>
      <c r="N91" s="270"/>
      <c r="O91" s="270"/>
      <c r="P91" s="270"/>
      <c r="Q91" s="270"/>
      <c r="R91" s="270"/>
      <c r="S91" s="270"/>
      <c r="T91" s="287"/>
      <c r="U91" s="287"/>
      <c r="V91" s="287"/>
      <c r="W91" s="287"/>
      <c r="X91" s="287"/>
      <c r="Y91" s="287"/>
      <c r="Z91" s="287"/>
      <c r="AA91" s="287"/>
      <c r="AB91" s="287"/>
      <c r="AC91" s="287"/>
      <c r="AD91" s="287"/>
      <c r="AE91" s="287"/>
      <c r="AF91" s="287"/>
      <c r="AG91" s="287"/>
      <c r="AH91" s="287"/>
      <c r="AI91" s="287"/>
      <c r="AJ91" s="287"/>
    </row>
    <row r="92" spans="1:36" ht="13.95" customHeight="1">
      <c r="A92" s="209"/>
      <c r="B92" s="209"/>
      <c r="C92" s="245"/>
      <c r="D92" s="245"/>
      <c r="E92" s="245"/>
      <c r="F92" s="245"/>
      <c r="G92" s="245"/>
      <c r="H92" s="270"/>
      <c r="I92" s="270"/>
      <c r="J92" s="270"/>
      <c r="K92" s="270"/>
      <c r="L92" s="270"/>
      <c r="M92" s="270"/>
      <c r="N92" s="270"/>
      <c r="O92" s="270"/>
      <c r="P92" s="270"/>
      <c r="Q92" s="270"/>
      <c r="R92" s="270"/>
      <c r="S92" s="270"/>
      <c r="T92" s="287"/>
      <c r="U92" s="287"/>
      <c r="V92" s="287"/>
      <c r="W92" s="287"/>
      <c r="X92" s="287"/>
      <c r="Y92" s="287"/>
      <c r="Z92" s="287"/>
      <c r="AA92" s="287"/>
      <c r="AB92" s="287"/>
      <c r="AC92" s="287"/>
      <c r="AD92" s="287"/>
      <c r="AE92" s="287"/>
      <c r="AF92" s="287"/>
      <c r="AG92" s="287"/>
      <c r="AH92" s="287"/>
      <c r="AI92" s="287"/>
      <c r="AJ92" s="287"/>
    </row>
    <row r="93" spans="1:36" ht="13.95" customHeight="1">
      <c r="A93" s="209"/>
      <c r="B93" s="209"/>
      <c r="C93" s="245"/>
      <c r="D93" s="245"/>
      <c r="E93" s="245"/>
      <c r="F93" s="245"/>
      <c r="G93" s="245"/>
      <c r="H93" s="270"/>
      <c r="I93" s="270"/>
      <c r="J93" s="270"/>
      <c r="K93" s="270"/>
      <c r="L93" s="270"/>
      <c r="M93" s="270"/>
      <c r="N93" s="270"/>
      <c r="O93" s="270"/>
      <c r="P93" s="270"/>
      <c r="Q93" s="270"/>
      <c r="R93" s="270"/>
      <c r="S93" s="270"/>
      <c r="T93" s="287"/>
      <c r="U93" s="287"/>
      <c r="V93" s="287"/>
      <c r="W93" s="287"/>
      <c r="X93" s="287"/>
      <c r="Y93" s="287"/>
      <c r="Z93" s="287"/>
      <c r="AA93" s="287"/>
      <c r="AB93" s="287"/>
      <c r="AC93" s="287"/>
      <c r="AD93" s="287"/>
      <c r="AE93" s="287"/>
      <c r="AF93" s="287"/>
      <c r="AG93" s="287"/>
      <c r="AH93" s="287"/>
      <c r="AI93" s="287"/>
      <c r="AJ93" s="287"/>
    </row>
    <row r="94" spans="1:36" ht="13.95" customHeight="1">
      <c r="A94" s="209"/>
      <c r="B94" s="209"/>
      <c r="C94" s="245"/>
      <c r="D94" s="245"/>
      <c r="E94" s="245"/>
      <c r="F94" s="245"/>
      <c r="G94" s="245"/>
      <c r="H94" s="270"/>
      <c r="I94" s="270"/>
      <c r="J94" s="270"/>
      <c r="K94" s="270"/>
      <c r="L94" s="270"/>
      <c r="M94" s="270"/>
      <c r="N94" s="270"/>
      <c r="O94" s="270"/>
      <c r="P94" s="270"/>
      <c r="Q94" s="270"/>
      <c r="R94" s="270"/>
      <c r="S94" s="270"/>
      <c r="T94" s="287"/>
      <c r="U94" s="287"/>
      <c r="V94" s="287"/>
      <c r="W94" s="287"/>
      <c r="X94" s="287"/>
      <c r="Y94" s="287"/>
      <c r="Z94" s="287"/>
      <c r="AA94" s="287"/>
      <c r="AB94" s="287"/>
      <c r="AC94" s="287"/>
      <c r="AD94" s="287"/>
      <c r="AE94" s="287"/>
      <c r="AF94" s="287"/>
      <c r="AG94" s="287"/>
      <c r="AH94" s="287"/>
      <c r="AI94" s="287"/>
      <c r="AJ94" s="287"/>
    </row>
    <row r="95" spans="1:36" ht="13.95" customHeight="1">
      <c r="A95" s="209"/>
      <c r="B95" s="209"/>
      <c r="C95" s="245"/>
      <c r="D95" s="245"/>
      <c r="E95" s="245"/>
      <c r="F95" s="245"/>
      <c r="G95" s="245"/>
      <c r="H95" s="270"/>
      <c r="I95" s="270"/>
      <c r="J95" s="270"/>
      <c r="K95" s="270"/>
      <c r="L95" s="270"/>
      <c r="M95" s="270"/>
      <c r="N95" s="270"/>
      <c r="O95" s="270"/>
      <c r="P95" s="270"/>
      <c r="Q95" s="270"/>
      <c r="R95" s="270"/>
      <c r="S95" s="270"/>
      <c r="T95" s="287"/>
      <c r="U95" s="287"/>
      <c r="V95" s="287"/>
      <c r="W95" s="287"/>
      <c r="X95" s="287"/>
      <c r="Y95" s="287"/>
      <c r="Z95" s="287"/>
      <c r="AA95" s="287"/>
      <c r="AB95" s="287"/>
      <c r="AC95" s="287"/>
      <c r="AD95" s="287"/>
      <c r="AE95" s="287"/>
      <c r="AF95" s="287"/>
      <c r="AG95" s="287"/>
      <c r="AH95" s="287"/>
      <c r="AI95" s="287"/>
      <c r="AJ95" s="287"/>
    </row>
    <row r="96" spans="1:36" ht="13.95" customHeight="1">
      <c r="A96" s="209"/>
      <c r="B96" s="209"/>
      <c r="C96" s="245"/>
      <c r="D96" s="245"/>
      <c r="E96" s="245"/>
      <c r="F96" s="245"/>
      <c r="G96" s="245"/>
      <c r="H96" s="270"/>
      <c r="I96" s="270"/>
      <c r="J96" s="270"/>
      <c r="K96" s="270"/>
      <c r="L96" s="270"/>
      <c r="M96" s="270"/>
      <c r="N96" s="270"/>
      <c r="O96" s="270"/>
      <c r="P96" s="270"/>
      <c r="Q96" s="270"/>
      <c r="R96" s="270"/>
      <c r="S96" s="270"/>
      <c r="T96" s="287"/>
      <c r="U96" s="287"/>
      <c r="V96" s="287"/>
      <c r="W96" s="287"/>
      <c r="X96" s="287"/>
      <c r="Y96" s="287"/>
      <c r="Z96" s="287"/>
      <c r="AA96" s="287"/>
      <c r="AB96" s="287"/>
      <c r="AC96" s="287"/>
      <c r="AD96" s="287"/>
      <c r="AE96" s="287"/>
      <c r="AF96" s="287"/>
      <c r="AG96" s="287"/>
      <c r="AH96" s="287"/>
      <c r="AI96" s="287"/>
      <c r="AJ96" s="287"/>
    </row>
    <row r="97" spans="1:36" ht="13.95" customHeight="1">
      <c r="A97" s="209"/>
      <c r="B97" s="209"/>
      <c r="C97" s="245"/>
      <c r="D97" s="245"/>
      <c r="E97" s="245"/>
      <c r="F97" s="245"/>
      <c r="G97" s="245"/>
      <c r="H97" s="270"/>
      <c r="I97" s="270"/>
      <c r="J97" s="270"/>
      <c r="K97" s="270"/>
      <c r="L97" s="270"/>
      <c r="M97" s="270"/>
      <c r="N97" s="270"/>
      <c r="O97" s="270"/>
      <c r="P97" s="270"/>
      <c r="Q97" s="270"/>
      <c r="R97" s="270"/>
      <c r="S97" s="270"/>
      <c r="T97" s="287"/>
      <c r="U97" s="287"/>
      <c r="V97" s="287"/>
      <c r="W97" s="287"/>
      <c r="X97" s="287"/>
      <c r="Y97" s="287"/>
      <c r="Z97" s="287"/>
      <c r="AA97" s="287"/>
      <c r="AB97" s="287"/>
      <c r="AC97" s="287"/>
      <c r="AD97" s="287"/>
      <c r="AE97" s="287"/>
      <c r="AF97" s="287"/>
      <c r="AG97" s="287"/>
      <c r="AH97" s="287"/>
      <c r="AI97" s="287"/>
      <c r="AJ97" s="287"/>
    </row>
    <row r="98" spans="1:36" ht="13.95" customHeight="1">
      <c r="A98" s="209"/>
      <c r="B98" s="209"/>
      <c r="C98" s="245"/>
      <c r="D98" s="245"/>
      <c r="E98" s="245"/>
      <c r="F98" s="245"/>
      <c r="G98" s="245"/>
      <c r="H98" s="270"/>
      <c r="I98" s="270"/>
      <c r="J98" s="270"/>
      <c r="K98" s="270"/>
      <c r="L98" s="270"/>
      <c r="M98" s="270"/>
      <c r="N98" s="270"/>
      <c r="O98" s="270"/>
      <c r="P98" s="270"/>
      <c r="Q98" s="270"/>
      <c r="R98" s="270"/>
      <c r="S98" s="270"/>
      <c r="T98" s="287"/>
      <c r="U98" s="287"/>
      <c r="V98" s="287"/>
      <c r="W98" s="287"/>
      <c r="X98" s="287"/>
      <c r="Y98" s="287"/>
      <c r="Z98" s="287"/>
      <c r="AA98" s="287"/>
      <c r="AB98" s="287"/>
      <c r="AC98" s="287"/>
      <c r="AD98" s="287"/>
      <c r="AE98" s="287"/>
      <c r="AF98" s="287"/>
      <c r="AG98" s="287"/>
      <c r="AH98" s="287"/>
      <c r="AI98" s="287"/>
      <c r="AJ98" s="287"/>
    </row>
    <row r="99" spans="1:36" ht="13.95" customHeight="1">
      <c r="A99" s="209"/>
      <c r="B99" s="209"/>
      <c r="C99" s="245"/>
      <c r="D99" s="245"/>
      <c r="E99" s="245"/>
      <c r="F99" s="245"/>
      <c r="G99" s="245"/>
      <c r="H99" s="270"/>
      <c r="I99" s="270"/>
      <c r="J99" s="270"/>
      <c r="K99" s="270"/>
      <c r="L99" s="270"/>
      <c r="M99" s="270"/>
      <c r="N99" s="270"/>
      <c r="O99" s="270"/>
      <c r="P99" s="270"/>
      <c r="Q99" s="270"/>
      <c r="R99" s="270"/>
      <c r="S99" s="270"/>
      <c r="T99" s="287"/>
      <c r="U99" s="287"/>
      <c r="V99" s="287"/>
      <c r="W99" s="287"/>
      <c r="X99" s="287"/>
      <c r="Y99" s="287"/>
      <c r="Z99" s="287"/>
      <c r="AA99" s="287"/>
      <c r="AB99" s="287"/>
      <c r="AC99" s="287"/>
      <c r="AD99" s="287"/>
      <c r="AE99" s="287"/>
      <c r="AF99" s="287"/>
      <c r="AG99" s="287"/>
      <c r="AH99" s="287"/>
      <c r="AI99" s="287"/>
      <c r="AJ99" s="287"/>
    </row>
    <row r="100" spans="1:36" ht="13.95" customHeight="1">
      <c r="A100" s="209"/>
      <c r="B100" s="209"/>
      <c r="C100" s="245"/>
      <c r="D100" s="245"/>
      <c r="E100" s="245"/>
      <c r="F100" s="245"/>
      <c r="G100" s="245"/>
      <c r="H100" s="270"/>
      <c r="I100" s="270"/>
      <c r="J100" s="270"/>
      <c r="K100" s="270"/>
      <c r="L100" s="270"/>
      <c r="M100" s="270"/>
      <c r="N100" s="270"/>
      <c r="O100" s="270"/>
      <c r="P100" s="270"/>
      <c r="Q100" s="270"/>
      <c r="R100" s="270"/>
      <c r="S100" s="270"/>
      <c r="T100" s="287"/>
      <c r="U100" s="287"/>
      <c r="V100" s="287"/>
      <c r="W100" s="287"/>
      <c r="X100" s="287"/>
      <c r="Y100" s="287"/>
      <c r="Z100" s="287"/>
      <c r="AA100" s="287"/>
      <c r="AB100" s="287"/>
      <c r="AC100" s="287"/>
      <c r="AD100" s="287"/>
      <c r="AE100" s="287"/>
      <c r="AF100" s="287"/>
      <c r="AG100" s="287"/>
      <c r="AH100" s="287"/>
      <c r="AI100" s="287"/>
      <c r="AJ100" s="287"/>
    </row>
    <row r="101" spans="1:36" ht="13.95" customHeight="1">
      <c r="A101" s="209"/>
      <c r="B101" s="209"/>
      <c r="C101" s="245"/>
      <c r="D101" s="245"/>
      <c r="E101" s="245"/>
      <c r="F101" s="245"/>
      <c r="G101" s="245"/>
      <c r="H101" s="270"/>
      <c r="I101" s="270"/>
      <c r="J101" s="270"/>
      <c r="K101" s="270"/>
      <c r="L101" s="270"/>
      <c r="M101" s="270"/>
      <c r="N101" s="270"/>
      <c r="O101" s="270"/>
      <c r="P101" s="270"/>
      <c r="Q101" s="270"/>
      <c r="R101" s="270"/>
      <c r="S101" s="270"/>
      <c r="T101" s="287"/>
      <c r="U101" s="287"/>
      <c r="V101" s="287"/>
      <c r="W101" s="287"/>
      <c r="X101" s="287"/>
      <c r="Y101" s="287"/>
      <c r="Z101" s="287"/>
      <c r="AA101" s="287"/>
      <c r="AB101" s="287"/>
      <c r="AC101" s="287"/>
      <c r="AD101" s="287"/>
      <c r="AE101" s="287"/>
      <c r="AF101" s="287"/>
      <c r="AG101" s="287"/>
      <c r="AH101" s="287"/>
      <c r="AI101" s="287"/>
      <c r="AJ101" s="287"/>
    </row>
    <row r="102" spans="1:36" ht="13.95" customHeight="1">
      <c r="A102" s="209"/>
      <c r="B102" s="209"/>
      <c r="C102" s="245"/>
      <c r="D102" s="245"/>
      <c r="E102" s="245"/>
      <c r="F102" s="245"/>
      <c r="G102" s="245"/>
      <c r="H102" s="270"/>
      <c r="I102" s="270"/>
      <c r="J102" s="270"/>
      <c r="K102" s="270"/>
      <c r="L102" s="270"/>
      <c r="M102" s="270"/>
      <c r="N102" s="270"/>
      <c r="O102" s="270"/>
      <c r="P102" s="270"/>
      <c r="Q102" s="270"/>
      <c r="R102" s="270"/>
      <c r="S102" s="270"/>
      <c r="T102" s="287"/>
      <c r="U102" s="287"/>
      <c r="V102" s="287"/>
      <c r="W102" s="287"/>
      <c r="X102" s="287"/>
      <c r="Y102" s="287"/>
      <c r="Z102" s="287"/>
      <c r="AA102" s="287"/>
      <c r="AB102" s="287"/>
      <c r="AC102" s="287"/>
      <c r="AD102" s="287"/>
      <c r="AE102" s="287"/>
      <c r="AF102" s="287"/>
      <c r="AG102" s="287"/>
      <c r="AH102" s="287"/>
      <c r="AI102" s="287"/>
      <c r="AJ102" s="287"/>
    </row>
    <row r="103" spans="1:36" ht="13.95" customHeight="1">
      <c r="A103" s="209"/>
      <c r="B103" s="209"/>
      <c r="C103" s="245"/>
      <c r="D103" s="245"/>
      <c r="E103" s="245"/>
      <c r="F103" s="245"/>
      <c r="G103" s="245"/>
      <c r="H103" s="270"/>
      <c r="I103" s="270"/>
      <c r="J103" s="270"/>
      <c r="K103" s="270"/>
      <c r="L103" s="270"/>
      <c r="M103" s="270"/>
      <c r="N103" s="270"/>
      <c r="O103" s="270"/>
      <c r="P103" s="270"/>
      <c r="Q103" s="270"/>
      <c r="R103" s="270"/>
      <c r="S103" s="270"/>
      <c r="T103" s="287"/>
      <c r="U103" s="287"/>
      <c r="V103" s="287"/>
      <c r="W103" s="287"/>
      <c r="X103" s="287"/>
      <c r="Y103" s="287"/>
      <c r="Z103" s="287"/>
      <c r="AA103" s="287"/>
      <c r="AB103" s="287"/>
      <c r="AC103" s="287"/>
      <c r="AD103" s="287"/>
      <c r="AE103" s="287"/>
      <c r="AF103" s="287"/>
      <c r="AG103" s="287"/>
      <c r="AH103" s="287"/>
      <c r="AI103" s="287"/>
      <c r="AJ103" s="287"/>
    </row>
    <row r="104" spans="1:36" ht="13.95" customHeight="1">
      <c r="A104" s="209"/>
      <c r="B104" s="209"/>
      <c r="C104" s="245"/>
      <c r="D104" s="245"/>
      <c r="E104" s="245"/>
      <c r="F104" s="245"/>
      <c r="G104" s="245"/>
      <c r="H104" s="270"/>
      <c r="I104" s="270"/>
      <c r="J104" s="270"/>
      <c r="K104" s="270"/>
      <c r="L104" s="270"/>
      <c r="M104" s="270"/>
      <c r="N104" s="270"/>
      <c r="O104" s="270"/>
      <c r="P104" s="270"/>
      <c r="Q104" s="270"/>
      <c r="R104" s="270"/>
      <c r="S104" s="270"/>
      <c r="T104" s="287"/>
      <c r="U104" s="287"/>
      <c r="V104" s="287"/>
      <c r="W104" s="287"/>
      <c r="X104" s="287"/>
      <c r="Y104" s="287"/>
      <c r="Z104" s="287"/>
      <c r="AA104" s="287"/>
      <c r="AB104" s="287"/>
      <c r="AC104" s="287"/>
      <c r="AD104" s="287"/>
      <c r="AE104" s="287"/>
      <c r="AF104" s="287"/>
      <c r="AG104" s="287"/>
      <c r="AH104" s="287"/>
      <c r="AI104" s="287"/>
      <c r="AJ104" s="287"/>
    </row>
    <row r="105" spans="1:36" ht="13.95" customHeight="1">
      <c r="A105" s="209"/>
      <c r="B105" s="209"/>
      <c r="C105" s="245"/>
      <c r="D105" s="245"/>
      <c r="E105" s="245"/>
      <c r="F105" s="245"/>
      <c r="G105" s="245"/>
      <c r="H105" s="270"/>
      <c r="I105" s="270"/>
      <c r="J105" s="270"/>
      <c r="K105" s="270"/>
      <c r="L105" s="270"/>
      <c r="M105" s="270"/>
      <c r="N105" s="270"/>
      <c r="O105" s="270"/>
      <c r="P105" s="270"/>
      <c r="Q105" s="270"/>
      <c r="R105" s="270"/>
      <c r="S105" s="270"/>
      <c r="T105" s="287"/>
      <c r="U105" s="287"/>
      <c r="V105" s="287"/>
      <c r="W105" s="287"/>
      <c r="X105" s="287"/>
      <c r="Y105" s="287"/>
      <c r="Z105" s="287"/>
      <c r="AA105" s="287"/>
      <c r="AB105" s="287"/>
      <c r="AC105" s="287"/>
      <c r="AD105" s="287"/>
      <c r="AE105" s="287"/>
      <c r="AF105" s="287"/>
      <c r="AG105" s="287"/>
      <c r="AH105" s="287"/>
      <c r="AI105" s="287"/>
      <c r="AJ105" s="287"/>
    </row>
    <row r="106" spans="1:36" ht="13.95" customHeight="1">
      <c r="A106" s="209"/>
      <c r="B106" s="209"/>
      <c r="C106" s="245"/>
      <c r="D106" s="245"/>
      <c r="E106" s="245"/>
      <c r="F106" s="245"/>
      <c r="G106" s="245"/>
      <c r="H106" s="270"/>
      <c r="I106" s="270"/>
      <c r="J106" s="270"/>
      <c r="K106" s="270"/>
      <c r="L106" s="270"/>
      <c r="M106" s="270"/>
      <c r="N106" s="270"/>
      <c r="O106" s="270"/>
      <c r="P106" s="270"/>
      <c r="Q106" s="270"/>
      <c r="R106" s="270"/>
      <c r="S106" s="270"/>
      <c r="T106" s="287"/>
      <c r="U106" s="287"/>
      <c r="V106" s="287"/>
      <c r="W106" s="287"/>
      <c r="X106" s="287"/>
      <c r="Y106" s="287"/>
      <c r="Z106" s="287"/>
      <c r="AA106" s="287"/>
      <c r="AB106" s="287"/>
      <c r="AC106" s="287"/>
      <c r="AD106" s="287"/>
      <c r="AE106" s="287"/>
      <c r="AF106" s="287"/>
      <c r="AG106" s="287"/>
      <c r="AH106" s="287"/>
      <c r="AI106" s="287"/>
      <c r="AJ106" s="287"/>
    </row>
    <row r="107" spans="1:36" ht="13.95" customHeight="1">
      <c r="A107" s="209"/>
      <c r="B107" s="209"/>
      <c r="C107" s="245"/>
      <c r="D107" s="245"/>
      <c r="E107" s="245"/>
      <c r="F107" s="245"/>
      <c r="G107" s="245"/>
      <c r="H107" s="270"/>
      <c r="I107" s="270"/>
      <c r="J107" s="270"/>
      <c r="K107" s="270"/>
      <c r="L107" s="270"/>
      <c r="M107" s="270"/>
      <c r="N107" s="270"/>
      <c r="O107" s="270"/>
      <c r="P107" s="270"/>
      <c r="Q107" s="270"/>
      <c r="R107" s="270"/>
      <c r="S107" s="270"/>
      <c r="T107" s="287"/>
      <c r="U107" s="287"/>
      <c r="V107" s="287"/>
      <c r="W107" s="287"/>
      <c r="X107" s="287"/>
      <c r="Y107" s="287"/>
      <c r="Z107" s="287"/>
      <c r="AA107" s="287"/>
      <c r="AB107" s="287"/>
      <c r="AC107" s="287"/>
      <c r="AD107" s="287"/>
      <c r="AE107" s="287"/>
      <c r="AF107" s="287"/>
      <c r="AG107" s="287"/>
      <c r="AH107" s="287"/>
      <c r="AI107" s="287"/>
      <c r="AJ107" s="287"/>
    </row>
    <row r="108" spans="1:36" ht="13.95" customHeight="1">
      <c r="A108" s="209"/>
      <c r="B108" s="209"/>
      <c r="C108" s="245"/>
      <c r="D108" s="245"/>
      <c r="E108" s="245"/>
      <c r="F108" s="245"/>
      <c r="G108" s="245"/>
      <c r="H108" s="270"/>
      <c r="I108" s="270"/>
      <c r="J108" s="270"/>
      <c r="K108" s="270"/>
      <c r="L108" s="270"/>
      <c r="M108" s="270"/>
      <c r="N108" s="270"/>
      <c r="O108" s="270"/>
      <c r="P108" s="270"/>
      <c r="Q108" s="270"/>
      <c r="R108" s="270"/>
      <c r="S108" s="270"/>
      <c r="T108" s="287"/>
      <c r="U108" s="287"/>
      <c r="V108" s="287"/>
      <c r="W108" s="287"/>
      <c r="X108" s="287"/>
      <c r="Y108" s="287"/>
      <c r="Z108" s="287"/>
      <c r="AA108" s="287"/>
      <c r="AB108" s="287"/>
      <c r="AC108" s="287"/>
      <c r="AD108" s="287"/>
      <c r="AE108" s="287"/>
      <c r="AF108" s="287"/>
      <c r="AG108" s="287"/>
      <c r="AH108" s="287"/>
      <c r="AI108" s="287"/>
      <c r="AJ108" s="287"/>
    </row>
    <row r="109" spans="1:36" ht="13.95" customHeight="1">
      <c r="A109" s="209"/>
      <c r="B109" s="209"/>
      <c r="C109" s="245"/>
      <c r="D109" s="245"/>
      <c r="E109" s="245"/>
      <c r="F109" s="245"/>
      <c r="G109" s="245"/>
      <c r="H109" s="270"/>
      <c r="I109" s="270"/>
      <c r="J109" s="270"/>
      <c r="K109" s="270"/>
      <c r="L109" s="270"/>
      <c r="M109" s="270"/>
      <c r="N109" s="270"/>
      <c r="O109" s="270"/>
      <c r="P109" s="270"/>
      <c r="Q109" s="270"/>
      <c r="R109" s="270"/>
      <c r="S109" s="270"/>
      <c r="T109" s="287"/>
      <c r="U109" s="287"/>
      <c r="V109" s="287"/>
      <c r="W109" s="287"/>
      <c r="X109" s="287"/>
      <c r="Y109" s="287"/>
      <c r="Z109" s="287"/>
      <c r="AA109" s="287"/>
      <c r="AB109" s="287"/>
      <c r="AC109" s="287"/>
      <c r="AD109" s="287"/>
      <c r="AE109" s="287"/>
      <c r="AF109" s="287"/>
      <c r="AG109" s="287"/>
      <c r="AH109" s="287"/>
      <c r="AI109" s="287"/>
      <c r="AJ109" s="287"/>
    </row>
    <row r="110" spans="1:36" ht="13.95" customHeight="1">
      <c r="A110" s="209"/>
      <c r="B110" s="209"/>
      <c r="C110" s="245"/>
      <c r="D110" s="245"/>
      <c r="E110" s="245"/>
      <c r="F110" s="245"/>
      <c r="G110" s="245"/>
      <c r="H110" s="270"/>
      <c r="I110" s="270"/>
      <c r="J110" s="270"/>
      <c r="K110" s="270"/>
      <c r="L110" s="270"/>
      <c r="M110" s="270"/>
      <c r="N110" s="270"/>
      <c r="O110" s="270"/>
      <c r="P110" s="270"/>
      <c r="Q110" s="270"/>
      <c r="R110" s="270"/>
      <c r="S110" s="270"/>
      <c r="T110" s="287"/>
      <c r="U110" s="287"/>
      <c r="V110" s="287"/>
      <c r="W110" s="287"/>
      <c r="X110" s="287"/>
      <c r="Y110" s="287"/>
      <c r="Z110" s="287"/>
      <c r="AA110" s="287"/>
      <c r="AB110" s="287"/>
      <c r="AC110" s="287"/>
      <c r="AD110" s="287"/>
      <c r="AE110" s="287"/>
      <c r="AF110" s="287"/>
      <c r="AG110" s="287"/>
      <c r="AH110" s="287"/>
      <c r="AI110" s="287"/>
      <c r="AJ110" s="287"/>
    </row>
    <row r="111" spans="1:36" ht="13.95" customHeight="1">
      <c r="A111" s="209"/>
      <c r="B111" s="209"/>
      <c r="C111" s="245"/>
      <c r="D111" s="245"/>
      <c r="E111" s="245"/>
      <c r="F111" s="245"/>
      <c r="G111" s="245"/>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sheetData>
  <sheetProtection password="CC6B" sheet="1" objects="1" scenarios="1" selectLockedCells="1"/>
  <mergeCells count="305">
    <mergeCell ref="AB1:AD1"/>
    <mergeCell ref="AE1:AI1"/>
    <mergeCell ref="AY1:BC1"/>
    <mergeCell ref="A4:AJ4"/>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H15:AI15"/>
    <mergeCell ref="AK15:AV15"/>
    <mergeCell ref="A16:AI16"/>
    <mergeCell ref="B17:AI17"/>
    <mergeCell ref="B18:AI18"/>
    <mergeCell ref="B19:AI19"/>
    <mergeCell ref="A20:AI20"/>
    <mergeCell ref="B21:AI21"/>
    <mergeCell ref="B22:AI22"/>
    <mergeCell ref="A23:L23"/>
    <mergeCell ref="M23:AI23"/>
    <mergeCell ref="A24:AI24"/>
    <mergeCell ref="A26:AI26"/>
    <mergeCell ref="A27:AG27"/>
    <mergeCell ref="AH27:AI27"/>
    <mergeCell ref="AK27:AV27"/>
    <mergeCell ref="A28:Z28"/>
    <mergeCell ref="AA28:AI28"/>
    <mergeCell ref="B29:Z29"/>
    <mergeCell ref="AA29:AI29"/>
    <mergeCell ref="B30:Z30"/>
    <mergeCell ref="AA30:AI30"/>
    <mergeCell ref="B31:Z31"/>
    <mergeCell ref="AA31:AI31"/>
    <mergeCell ref="B32:Z32"/>
    <mergeCell ref="AA32:AI32"/>
    <mergeCell ref="B33:Z33"/>
    <mergeCell ref="AA33:AI33"/>
    <mergeCell ref="B34:Z34"/>
    <mergeCell ref="AA34:AI34"/>
    <mergeCell ref="B35:Z35"/>
    <mergeCell ref="AA35:AI35"/>
    <mergeCell ref="AH37:AI37"/>
    <mergeCell ref="AK37:AV37"/>
    <mergeCell ref="C39:AH39"/>
    <mergeCell ref="B41:V41"/>
    <mergeCell ref="C42:AH42"/>
    <mergeCell ref="C43:AH43"/>
    <mergeCell ref="B45:E45"/>
    <mergeCell ref="G45:H45"/>
    <mergeCell ref="J45:K45"/>
    <mergeCell ref="N45:P45"/>
    <mergeCell ref="Q45:AH45"/>
    <mergeCell ref="N46:P46"/>
    <mergeCell ref="Q46:R46"/>
    <mergeCell ref="S46:W46"/>
    <mergeCell ref="X46:Y46"/>
    <mergeCell ref="Z46:AH46"/>
    <mergeCell ref="A48:AI48"/>
    <mergeCell ref="AK48:AV48"/>
    <mergeCell ref="A53:AJ53"/>
    <mergeCell ref="A54:AD54"/>
    <mergeCell ref="AE54:AJ54"/>
    <mergeCell ref="A55:AJ55"/>
    <mergeCell ref="A56:AD56"/>
    <mergeCell ref="AE56:AJ56"/>
    <mergeCell ref="A57:AD57"/>
    <mergeCell ref="AE57:AJ57"/>
    <mergeCell ref="A58:AJ58"/>
    <mergeCell ref="A59:AD59"/>
    <mergeCell ref="AE59:AJ59"/>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AY4:BC5"/>
    <mergeCell ref="A8:F10"/>
  </mergeCells>
  <phoneticPr fontId="21"/>
  <conditionalFormatting sqref="B45">
    <cfRule type="expression" dxfId="65" priority="1">
      <formula>$A$4&lt;&gt;""</formula>
    </cfRule>
  </conditionalFormatting>
  <conditionalFormatting sqref="AK1:AW5">
    <cfRule type="expression" dxfId="64" priority="6">
      <formula>$AK$1=""</formula>
    </cfRule>
  </conditionalFormatting>
  <conditionalFormatting sqref="Z22">
    <cfRule type="expression" dxfId="63" priority="9">
      <formula>$Z$21&gt;0</formula>
    </cfRule>
  </conditionalFormatting>
  <conditionalFormatting sqref="B42:C43">
    <cfRule type="expression" dxfId="62" priority="8">
      <formula>$AW$37="○"</formula>
    </cfRule>
  </conditionalFormatting>
  <conditionalFormatting sqref="C5:E44 F5:AJ60 C46:E60 B5:B44 B46:B60 A5:A60">
    <cfRule type="expression" dxfId="61" priority="5">
      <formula>$A$4&lt;&gt;""</formula>
    </cfRule>
  </conditionalFormatting>
  <conditionalFormatting sqref="A29:AI29">
    <cfRule type="expression" dxfId="60" priority="7">
      <formula>AND($G$7&lt;&gt;"",$A$21="")</formula>
    </cfRule>
  </conditionalFormatting>
  <conditionalFormatting sqref="A23:AI23">
    <cfRule type="expression" dxfId="59" priority="2">
      <formula>AND($G$7&lt;&gt;"",$A$22="")</formula>
    </cfRule>
  </conditionalFormatting>
  <dataValidations count="3">
    <dataValidation imeMode="hiragana" allowBlank="1" showDropDown="0" showInputMessage="1" showErrorMessage="1" sqref="W47 S46"/>
    <dataValidation imeMode="halfAlpha" allowBlank="1" showDropDown="0" showInputMessage="1" showErrorMessage="1" sqref="K13 A13 G45:H45 J45:K45"/>
    <dataValidation type="list" allowBlank="1" showDropDown="0" showInputMessage="1" showErrorMessage="1" sqref="B45:E45">
      <formula1>"令和　　７,令和　　８"</formula1>
    </dataValidation>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7"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A29:A35 B42:B43 B39:B40 A17:A19 A21:A22</xm:sqref>
        </x14:dataValidation>
        <x14:dataValidation type="list" allowBlank="1" showDropDown="0" showInputMessage="1" showErrorMessage="1">
          <x14:formula1>
            <xm:f>'【参考】数式用'!$AA$3:$AA$7</xm:f>
          </x14:formula1>
          <xm:sqref>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
    <tabColor rgb="FFFF0000"/>
    <pageSetUpPr fitToPage="1"/>
  </sheetPr>
  <dimension ref="A1:AJ684"/>
  <sheetViews>
    <sheetView view="pageBreakPreview" zoomScale="85" zoomScaleNormal="46" zoomScaleSheetLayoutView="85" workbookViewId="0">
      <selection activeCell="N13" sqref="N13"/>
    </sheetView>
  </sheetViews>
  <sheetFormatPr defaultColWidth="2.44140625" defaultRowHeight="13.5"/>
  <cols>
    <col min="1" max="1" width="5.44140625" style="1" customWidth="1"/>
    <col min="2" max="2" width="15.109375" style="1" customWidth="1"/>
    <col min="3" max="3" width="16.5546875" style="168" customWidth="1"/>
    <col min="4" max="4" width="11.44140625" style="1" customWidth="1"/>
    <col min="5" max="5" width="15.88671875" style="1" customWidth="1"/>
    <col min="6" max="6" width="28.109375" style="1" customWidth="1"/>
    <col min="7" max="7" width="32.44140625" style="1" customWidth="1"/>
    <col min="8" max="8" width="3.44140625" style="1" customWidth="1"/>
    <col min="9" max="9" width="15.6640625" style="1" customWidth="1"/>
    <col min="10" max="10" width="17" style="1" customWidth="1"/>
    <col min="11" max="11" width="13.6640625" style="1" customWidth="1"/>
    <col min="12" max="12" width="7.109375" style="1" customWidth="1"/>
    <col min="13" max="13" width="16.88671875" style="168" customWidth="1"/>
    <col min="14" max="14" width="6" style="364" customWidth="1"/>
    <col min="15" max="15" width="5.625" style="1" customWidth="1"/>
    <col min="16" max="16" width="5.6640625" style="1" customWidth="1"/>
    <col min="17" max="17" width="5.88671875" style="1" customWidth="1"/>
    <col min="18" max="18" width="10.88671875" style="1" customWidth="1"/>
    <col min="19" max="28" width="7" style="1" customWidth="1"/>
    <col min="29" max="29" width="17" style="1" customWidth="1"/>
    <col min="30" max="30" width="27.44140625" style="1" customWidth="1"/>
    <col min="31" max="31" width="11" style="1" hidden="1" bestFit="1" customWidth="1"/>
    <col min="32" max="32" width="12.875" style="365" hidden="1" bestFit="1" customWidth="1"/>
    <col min="33" max="33" width="21.25" style="1" hidden="1" bestFit="1" customWidth="1"/>
    <col min="34" max="34" width="15.25" style="168" hidden="1" bestFit="1" customWidth="1"/>
    <col min="35" max="35" width="2.44140625" style="1"/>
    <col min="36" max="36" width="7.44140625" style="1" customWidth="1"/>
    <col min="37" max="16384" width="2.44140625" style="1"/>
  </cols>
  <sheetData>
    <row r="1" spans="1:36" ht="23.25" customHeight="1">
      <c r="A1" s="11" t="s">
        <v>635</v>
      </c>
      <c r="B1" s="2"/>
      <c r="C1" s="383"/>
      <c r="D1" s="2"/>
      <c r="E1" s="2"/>
      <c r="F1" s="2"/>
      <c r="G1" s="2"/>
      <c r="H1" s="2"/>
      <c r="I1" s="2"/>
      <c r="J1" s="419"/>
      <c r="K1" s="2"/>
      <c r="L1" s="430"/>
      <c r="M1" s="436" t="s">
        <v>403</v>
      </c>
      <c r="N1" s="305"/>
      <c r="O1" s="449"/>
      <c r="P1" s="302" t="str">
        <f>IF(基本情報入力シート!AA16&lt;&gt;"",基本情報入力シート!AA16,"")</f>
        <v/>
      </c>
      <c r="Q1" s="305"/>
      <c r="R1" s="314"/>
      <c r="S1" s="462"/>
      <c r="T1" s="462"/>
      <c r="U1" s="462"/>
      <c r="V1" s="462"/>
      <c r="W1" s="462"/>
      <c r="X1" s="462"/>
      <c r="Y1" s="462"/>
      <c r="Z1" s="462"/>
      <c r="AA1" s="462"/>
      <c r="AB1" s="462"/>
      <c r="AC1" s="462"/>
      <c r="AD1" s="360"/>
      <c r="AE1" s="360"/>
      <c r="AF1" s="363" t="s">
        <v>406</v>
      </c>
      <c r="AG1" s="363"/>
      <c r="AH1" s="363"/>
      <c r="AI1" s="363"/>
      <c r="AJ1" s="363"/>
    </row>
    <row r="2" spans="1:36" ht="16.5" customHeight="1">
      <c r="A2" s="366" t="s">
        <v>2582</v>
      </c>
      <c r="B2" s="2"/>
      <c r="C2" s="383"/>
      <c r="D2" s="2"/>
      <c r="E2" s="2"/>
      <c r="F2" s="2"/>
      <c r="G2" s="2"/>
      <c r="H2" s="2"/>
      <c r="I2" s="2"/>
      <c r="J2" s="419"/>
      <c r="K2" s="2"/>
      <c r="L2" s="430"/>
      <c r="M2" s="303"/>
      <c r="N2" s="303"/>
      <c r="O2" s="303"/>
      <c r="P2" s="303"/>
      <c r="Q2" s="303"/>
      <c r="R2" s="303"/>
      <c r="S2" s="462"/>
      <c r="T2" s="462"/>
      <c r="U2" s="462"/>
      <c r="V2" s="462"/>
      <c r="W2" s="462"/>
      <c r="X2" s="462"/>
      <c r="Y2" s="462"/>
      <c r="Z2" s="462"/>
      <c r="AA2" s="462"/>
      <c r="AB2" s="462"/>
      <c r="AC2" s="462"/>
      <c r="AD2" s="360"/>
      <c r="AE2" s="360"/>
      <c r="AF2" s="363"/>
      <c r="AG2" s="363"/>
      <c r="AH2" s="363"/>
      <c r="AI2" s="363"/>
      <c r="AJ2" s="363"/>
    </row>
    <row r="3" spans="1:36" ht="23.25" customHeight="1">
      <c r="A3" s="11"/>
      <c r="B3" s="2"/>
      <c r="C3" s="383"/>
      <c r="F3" s="11" t="s">
        <v>1199</v>
      </c>
      <c r="G3" s="2"/>
      <c r="H3" s="2"/>
      <c r="I3" s="2"/>
      <c r="J3" s="419"/>
      <c r="K3" s="2"/>
      <c r="L3" s="430"/>
      <c r="M3" s="303"/>
      <c r="N3" s="303"/>
      <c r="O3" s="303"/>
      <c r="P3" s="303"/>
      <c r="Q3" s="303"/>
      <c r="R3" s="303"/>
      <c r="S3" s="462"/>
      <c r="T3" s="462"/>
      <c r="U3" s="462"/>
      <c r="V3" s="462"/>
      <c r="W3" s="462"/>
      <c r="X3" s="462"/>
      <c r="Y3" s="462"/>
      <c r="Z3" s="462"/>
      <c r="AA3" s="462"/>
      <c r="AB3" s="462"/>
      <c r="AC3" s="462"/>
      <c r="AD3" s="360"/>
      <c r="AE3" s="360"/>
      <c r="AF3" s="363"/>
      <c r="AG3" s="363"/>
      <c r="AH3" s="363"/>
      <c r="AI3" s="363"/>
      <c r="AJ3" s="363"/>
    </row>
    <row r="4" spans="1:36" ht="9.75" customHeight="1">
      <c r="A4" s="367" t="str">
        <f>IF(AF4="加算様式を指定権者に提出","！基本情報入力シート「１　提出の目的と提出先の自治体名」にて「加算様式を指定権者に提出」が選択されているため、この様式はグレーアウトされています。","")</f>
        <v/>
      </c>
      <c r="B4" s="367"/>
      <c r="C4" s="367"/>
      <c r="D4" s="367"/>
      <c r="E4" s="367"/>
      <c r="F4" s="367"/>
      <c r="G4" s="367"/>
      <c r="H4" s="367"/>
      <c r="I4" s="367"/>
      <c r="J4" s="367"/>
      <c r="K4" s="367"/>
      <c r="L4" s="419"/>
      <c r="M4" s="419"/>
      <c r="N4" s="419"/>
      <c r="O4" s="2"/>
      <c r="P4" s="2"/>
      <c r="Q4" s="2"/>
      <c r="R4" s="456"/>
      <c r="S4" s="462"/>
      <c r="T4" s="462"/>
      <c r="U4" s="462"/>
      <c r="V4" s="462"/>
      <c r="W4" s="462"/>
      <c r="X4" s="462"/>
      <c r="Y4" s="462"/>
      <c r="Z4" s="462"/>
      <c r="AA4" s="462"/>
      <c r="AB4" s="462"/>
      <c r="AC4" s="462"/>
      <c r="AF4" s="363" t="str">
        <f>IF(基本情報入力シート!V14="","",基本情報入力シート!V14)</f>
        <v/>
      </c>
      <c r="AG4" s="363"/>
      <c r="AH4" s="363"/>
      <c r="AI4" s="363"/>
      <c r="AJ4" s="363"/>
    </row>
    <row r="5" spans="1:36" ht="31.2" customHeight="1">
      <c r="A5" s="368" t="s">
        <v>413</v>
      </c>
      <c r="B5" s="376"/>
      <c r="C5" s="384" t="str">
        <f>IF(基本情報入力シート!L22="","",基本情報入力シート!L22)</f>
        <v/>
      </c>
      <c r="D5" s="392"/>
      <c r="E5" s="392"/>
      <c r="F5" s="400"/>
      <c r="G5" s="406"/>
      <c r="H5" s="411" t="s">
        <v>2583</v>
      </c>
      <c r="I5" s="411"/>
      <c r="J5" s="411"/>
      <c r="K5" s="411"/>
      <c r="L5" s="411"/>
      <c r="M5" s="411"/>
      <c r="N5" s="411"/>
      <c r="O5" s="411"/>
      <c r="P5" s="411"/>
      <c r="Q5" s="411"/>
      <c r="R5" s="457"/>
      <c r="AF5" s="363"/>
      <c r="AG5" s="363"/>
      <c r="AH5" s="363"/>
      <c r="AI5" s="363"/>
      <c r="AJ5" s="363"/>
    </row>
    <row r="6" spans="1:36" ht="54.6" customHeight="1">
      <c r="A6" s="126"/>
      <c r="B6" s="126"/>
      <c r="C6" s="385"/>
      <c r="D6" s="393"/>
      <c r="E6" s="393"/>
      <c r="F6" s="393"/>
      <c r="G6" s="407"/>
      <c r="H6" s="411"/>
      <c r="I6" s="411"/>
      <c r="J6" s="411"/>
      <c r="K6" s="411"/>
      <c r="L6" s="411"/>
      <c r="M6" s="411"/>
      <c r="N6" s="411"/>
      <c r="O6" s="411"/>
      <c r="P6" s="411"/>
      <c r="Q6" s="411"/>
      <c r="R6" s="457"/>
    </row>
    <row r="7" spans="1:36" ht="37.200000000000003" customHeight="1">
      <c r="A7" s="369" t="s">
        <v>172</v>
      </c>
      <c r="B7" s="369"/>
      <c r="C7" s="369"/>
      <c r="D7" s="369"/>
      <c r="E7" s="397"/>
      <c r="F7" s="401">
        <f>IFERROR(SUM(M:M),"")</f>
        <v>0</v>
      </c>
      <c r="G7" s="407"/>
      <c r="H7" s="411"/>
      <c r="I7" s="411"/>
      <c r="J7" s="411"/>
      <c r="K7" s="411"/>
      <c r="L7" s="411"/>
      <c r="M7" s="411"/>
      <c r="N7" s="411"/>
      <c r="O7" s="411"/>
      <c r="P7" s="411"/>
      <c r="Q7" s="411"/>
      <c r="R7" s="457"/>
    </row>
    <row r="8" spans="1:36" ht="36" customHeight="1">
      <c r="A8" s="370" t="s">
        <v>76</v>
      </c>
      <c r="B8" s="377"/>
      <c r="C8" s="377"/>
      <c r="D8" s="377"/>
      <c r="E8" s="377"/>
      <c r="F8" s="402">
        <f>IF(C5="",0,IF(P1="","提出先未選択",SUMIF(D:D,P1,M:M)))</f>
        <v>0</v>
      </c>
      <c r="G8" s="407"/>
      <c r="H8" s="411"/>
      <c r="I8" s="411"/>
      <c r="J8" s="411"/>
      <c r="K8" s="411"/>
      <c r="L8" s="411"/>
      <c r="M8" s="411"/>
      <c r="N8" s="411"/>
      <c r="O8" s="411"/>
      <c r="P8" s="411"/>
      <c r="Q8" s="411"/>
      <c r="R8" s="457"/>
    </row>
    <row r="9" spans="1:36" ht="32.4" customHeight="1">
      <c r="A9" s="2"/>
      <c r="B9" s="2"/>
      <c r="C9" s="383"/>
      <c r="D9" s="2"/>
      <c r="E9" s="2"/>
      <c r="F9" s="2"/>
      <c r="G9" s="2"/>
      <c r="H9" s="2"/>
      <c r="I9" s="2"/>
      <c r="J9" s="2"/>
      <c r="K9" s="2"/>
      <c r="L9" s="2"/>
      <c r="M9" s="437"/>
      <c r="N9" s="443"/>
      <c r="O9" s="443"/>
      <c r="P9" s="208"/>
      <c r="Q9" s="208"/>
      <c r="R9" s="456"/>
      <c r="S9" s="456"/>
      <c r="U9" s="365"/>
      <c r="W9" s="168"/>
      <c r="AF9" s="1"/>
      <c r="AH9" s="1"/>
    </row>
    <row r="10" spans="1:36" ht="42.75" customHeight="1">
      <c r="A10" s="371" t="s">
        <v>935</v>
      </c>
      <c r="B10" s="378" t="s">
        <v>418</v>
      </c>
      <c r="C10" s="386" t="s">
        <v>163</v>
      </c>
      <c r="D10" s="394" t="s">
        <v>49</v>
      </c>
      <c r="E10" s="398"/>
      <c r="F10" s="403" t="s">
        <v>800</v>
      </c>
      <c r="G10" s="408" t="s">
        <v>164</v>
      </c>
      <c r="H10" s="412" t="s">
        <v>44</v>
      </c>
      <c r="I10" s="386" t="s">
        <v>939</v>
      </c>
      <c r="J10" s="420" t="s">
        <v>673</v>
      </c>
      <c r="K10" s="425" t="s">
        <v>942</v>
      </c>
      <c r="L10" s="431" t="s">
        <v>405</v>
      </c>
      <c r="M10" s="438" t="s">
        <v>279</v>
      </c>
      <c r="N10" s="444" t="s">
        <v>943</v>
      </c>
      <c r="O10" s="450"/>
      <c r="P10" s="450"/>
      <c r="Q10" s="452"/>
      <c r="R10" s="458" t="str">
        <f>IF(C5="","",IF(COUNTIF(I13:I512,"○")=COUNTIF(AF13:AF512,"○"),"○","×"))</f>
        <v/>
      </c>
      <c r="S10" s="463" t="s">
        <v>554</v>
      </c>
      <c r="T10" s="467"/>
      <c r="U10" s="467"/>
      <c r="V10" s="467"/>
      <c r="W10" s="467"/>
      <c r="X10" s="467"/>
      <c r="Y10" s="467"/>
      <c r="Z10" s="467"/>
      <c r="AA10" s="467"/>
      <c r="AB10" s="467"/>
      <c r="AC10" s="468"/>
      <c r="AD10" s="456"/>
      <c r="AE10" s="456"/>
      <c r="AF10" s="470"/>
    </row>
    <row r="11" spans="1:36" ht="82.95" customHeight="1">
      <c r="A11" s="372"/>
      <c r="B11" s="379"/>
      <c r="C11" s="387"/>
      <c r="D11" s="395"/>
      <c r="E11" s="399"/>
      <c r="F11" s="404"/>
      <c r="G11" s="409"/>
      <c r="H11" s="413"/>
      <c r="I11" s="387"/>
      <c r="J11" s="421"/>
      <c r="K11" s="426"/>
      <c r="L11" s="432"/>
      <c r="M11" s="439"/>
      <c r="N11" s="445"/>
      <c r="O11" s="451"/>
      <c r="P11" s="451"/>
      <c r="Q11" s="453"/>
      <c r="R11" s="459"/>
      <c r="S11" s="464"/>
      <c r="T11" s="464"/>
      <c r="U11" s="464"/>
      <c r="V11" s="464"/>
      <c r="W11" s="464"/>
      <c r="X11" s="464"/>
      <c r="Y11" s="464"/>
      <c r="Z11" s="464"/>
      <c r="AA11" s="464"/>
      <c r="AB11" s="464"/>
      <c r="AC11" s="464"/>
      <c r="AD11" s="456"/>
      <c r="AE11" s="456"/>
      <c r="AF11" s="470"/>
    </row>
    <row r="12" spans="1:36" ht="47.25" customHeight="1">
      <c r="A12" s="373"/>
      <c r="B12" s="380"/>
      <c r="C12" s="388"/>
      <c r="D12" s="396" t="s">
        <v>159</v>
      </c>
      <c r="E12" s="396" t="s">
        <v>175</v>
      </c>
      <c r="F12" s="405"/>
      <c r="G12" s="410"/>
      <c r="H12" s="414"/>
      <c r="I12" s="388"/>
      <c r="J12" s="422"/>
      <c r="K12" s="427"/>
      <c r="L12" s="433"/>
      <c r="M12" s="440"/>
      <c r="N12" s="446" t="s">
        <v>946</v>
      </c>
      <c r="O12" s="446" t="s">
        <v>102</v>
      </c>
      <c r="P12" s="446" t="s">
        <v>947</v>
      </c>
      <c r="Q12" s="454" t="s">
        <v>526</v>
      </c>
      <c r="R12" s="460"/>
      <c r="S12" s="465"/>
      <c r="T12" s="465"/>
      <c r="U12" s="465"/>
      <c r="V12" s="465"/>
      <c r="W12" s="465"/>
      <c r="X12" s="465"/>
      <c r="Y12" s="465"/>
      <c r="Z12" s="465"/>
      <c r="AA12" s="465"/>
      <c r="AB12" s="465"/>
      <c r="AC12" s="465"/>
      <c r="AD12" s="456"/>
      <c r="AE12" s="469" t="s">
        <v>523</v>
      </c>
      <c r="AF12" s="471" t="s">
        <v>955</v>
      </c>
      <c r="AG12" s="471" t="s">
        <v>911</v>
      </c>
      <c r="AH12" s="471" t="s">
        <v>108</v>
      </c>
    </row>
    <row r="13" spans="1:36" ht="36.75" customHeight="1">
      <c r="A13" s="374">
        <v>1</v>
      </c>
      <c r="B13" s="381" t="str">
        <f>IF(基本情報入力シート!B40="","",基本情報入力シート!B40)</f>
        <v/>
      </c>
      <c r="C13" s="389" t="str">
        <f>IF(基本情報入力シート!L40="","",基本情報入力シート!L40)</f>
        <v/>
      </c>
      <c r="D13" s="389" t="str">
        <f>IF(基本情報入力シート!Q40="","",基本情報入力シート!Q40)</f>
        <v/>
      </c>
      <c r="E13" s="389" t="str">
        <f>IF(基本情報入力シート!V40="","",基本情報入力シート!V40)</f>
        <v/>
      </c>
      <c r="F13" s="389" t="str">
        <f>IF(基本情報入力シート!W40="","",基本情報入力シート!W40)</f>
        <v/>
      </c>
      <c r="G13" s="389" t="str">
        <f>IF(基本情報入力シート!X40="","",基本情報入力シート!X40)</f>
        <v/>
      </c>
      <c r="H13" s="415" t="str">
        <f>IF(基本情報入力シート!Z40="","",基本情報入力シート!Z40)</f>
        <v/>
      </c>
      <c r="I13" s="417" t="str">
        <f>IF(基本情報入力シート!AE40&lt;&gt;"",基本情報入力シート!AE40,"")</f>
        <v/>
      </c>
      <c r="J13" s="423" t="str">
        <f>IF(基本情報入力シート!AA40="","",基本情報入力シート!AA40)</f>
        <v/>
      </c>
      <c r="K13" s="428" t="str">
        <f>IF(基本情報入力シート!AD40="","",基本情報入力シート!AD40)</f>
        <v/>
      </c>
      <c r="L13" s="434" t="str">
        <f>IF(G13="","",VLOOKUP(G13,'【参考】数式用'!$A$3:$C$46,3,FALSE))</f>
        <v/>
      </c>
      <c r="M13" s="441" t="str">
        <f t="shared" ref="M13:M76" si="0">IFERROR(IF(I13="○",ROUNDDOWN(ROUNDDOWN(J13*K13,0)*L13,0),""),"単価未入力")</f>
        <v/>
      </c>
      <c r="N13" s="447"/>
      <c r="O13" s="447"/>
      <c r="P13" s="447"/>
      <c r="Q13" s="455"/>
      <c r="R13" s="461"/>
      <c r="S13" s="466" t="str">
        <f t="shared" ref="S13:S52" si="1">IF(AND(M13&lt;&gt;"",AF13="×"),"！複数の交付対象月を選んでいる、交付対象月が選ばれていない又は補助金を申請予定でないのに交付対象月が選ばれています。","")</f>
        <v/>
      </c>
      <c r="T13" s="466"/>
      <c r="U13" s="466"/>
      <c r="V13" s="466"/>
      <c r="W13" s="466"/>
      <c r="X13" s="466"/>
      <c r="Y13" s="466"/>
      <c r="Z13" s="466"/>
      <c r="AA13" s="466"/>
      <c r="AB13" s="466"/>
      <c r="AC13" s="466"/>
      <c r="AE13" s="363" t="str">
        <f t="shared" ref="AE13:AE76" si="2">IF(G13&lt;&gt;"","色付け","")</f>
        <v/>
      </c>
      <c r="AF13" s="363" t="str">
        <f t="shared" ref="AF13:AF76" si="3">IF(COUNTIF(N13:Q13,"○")=1,"○","×")</f>
        <v>×</v>
      </c>
      <c r="AG13" s="472" t="e">
        <f>D13&amp;I13&amp;#REF!</f>
        <v>#REF!</v>
      </c>
      <c r="AH13" s="473" t="e">
        <f>IF(#REF!="○",F13,"")</f>
        <v>#REF!</v>
      </c>
    </row>
    <row r="14" spans="1:36" ht="36.75" customHeight="1">
      <c r="A14" s="375">
        <v>2</v>
      </c>
      <c r="B14" s="382" t="str">
        <f>IF(基本情報入力シート!B41="","",基本情報入力シート!B41)</f>
        <v/>
      </c>
      <c r="C14" s="390" t="str">
        <f>IF(基本情報入力シート!L41="","",基本情報入力シート!L41)</f>
        <v/>
      </c>
      <c r="D14" s="390" t="str">
        <f>IF(基本情報入力シート!Q41="","",基本情報入力シート!Q41)</f>
        <v/>
      </c>
      <c r="E14" s="390" t="str">
        <f>IF(基本情報入力シート!V41="","",基本情報入力シート!V41)</f>
        <v/>
      </c>
      <c r="F14" s="390" t="str">
        <f>IF(基本情報入力シート!W41="","",基本情報入力シート!W41)</f>
        <v/>
      </c>
      <c r="G14" s="390" t="str">
        <f>IF(基本情報入力シート!X41="","",基本情報入力シート!X41)</f>
        <v/>
      </c>
      <c r="H14" s="416" t="str">
        <f>IF(基本情報入力シート!Z41="","",基本情報入力シート!Z41)</f>
        <v/>
      </c>
      <c r="I14" s="418" t="str">
        <f>IF(基本情報入力シート!AE41&lt;&gt;"",基本情報入力シート!AE41,"")</f>
        <v/>
      </c>
      <c r="J14" s="424" t="str">
        <f>IF(基本情報入力シート!AA41="","",基本情報入力シート!AA41)</f>
        <v/>
      </c>
      <c r="K14" s="429" t="str">
        <f>IF(基本情報入力シート!AD41="","",基本情報入力シート!AD41)</f>
        <v/>
      </c>
      <c r="L14" s="435" t="str">
        <f>IF(G14="","",VLOOKUP(G14,'【参考】数式用'!$A$3:$C$46,3,FALSE))</f>
        <v/>
      </c>
      <c r="M14" s="442" t="str">
        <f t="shared" si="0"/>
        <v/>
      </c>
      <c r="N14" s="448"/>
      <c r="O14" s="448"/>
      <c r="P14" s="448"/>
      <c r="Q14" s="86"/>
      <c r="R14" s="2"/>
      <c r="S14" s="466" t="str">
        <f t="shared" si="1"/>
        <v/>
      </c>
      <c r="T14" s="466"/>
      <c r="U14" s="466"/>
      <c r="V14" s="466"/>
      <c r="W14" s="466"/>
      <c r="X14" s="466"/>
      <c r="Y14" s="466"/>
      <c r="Z14" s="466"/>
      <c r="AA14" s="466"/>
      <c r="AB14" s="466"/>
      <c r="AC14" s="466"/>
      <c r="AE14" s="363" t="str">
        <f t="shared" si="2"/>
        <v/>
      </c>
      <c r="AF14" s="363" t="str">
        <f t="shared" si="3"/>
        <v>×</v>
      </c>
      <c r="AG14" s="472" t="e">
        <f>D14&amp;I14&amp;#REF!</f>
        <v>#REF!</v>
      </c>
      <c r="AH14" s="473" t="e">
        <f>IF(#REF!="○",F14,"")</f>
        <v>#REF!</v>
      </c>
    </row>
    <row r="15" spans="1:36" ht="36.75" customHeight="1">
      <c r="A15" s="375">
        <v>3</v>
      </c>
      <c r="B15" s="382" t="str">
        <f>IF(基本情報入力シート!B42="","",基本情報入力シート!B42)</f>
        <v/>
      </c>
      <c r="C15" s="390" t="str">
        <f>IF(基本情報入力シート!L42="","",基本情報入力シート!L42)</f>
        <v/>
      </c>
      <c r="D15" s="390" t="str">
        <f>IF(基本情報入力シート!Q42="","",基本情報入力シート!Q42)</f>
        <v/>
      </c>
      <c r="E15" s="390" t="str">
        <f>IF(基本情報入力シート!V42="","",基本情報入力シート!V42)</f>
        <v/>
      </c>
      <c r="F15" s="390" t="str">
        <f>IF(基本情報入力シート!W42="","",基本情報入力シート!W42)</f>
        <v/>
      </c>
      <c r="G15" s="390" t="str">
        <f>IF(基本情報入力シート!X42="","",基本情報入力シート!X42)</f>
        <v/>
      </c>
      <c r="H15" s="416" t="str">
        <f>IF(基本情報入力シート!Z42="","",基本情報入力シート!Z42)</f>
        <v/>
      </c>
      <c r="I15" s="418" t="str">
        <f>IF(基本情報入力シート!AE42&lt;&gt;"",基本情報入力シート!AE42,"")</f>
        <v/>
      </c>
      <c r="J15" s="424" t="str">
        <f>IF(基本情報入力シート!AA42="","",基本情報入力シート!AA42)</f>
        <v/>
      </c>
      <c r="K15" s="429" t="str">
        <f>IF(基本情報入力シート!AD42="","",基本情報入力シート!AD42)</f>
        <v/>
      </c>
      <c r="L15" s="435" t="str">
        <f>IF(G15="","",VLOOKUP(G15,'【参考】数式用'!$A$3:$C$46,3,FALSE))</f>
        <v/>
      </c>
      <c r="M15" s="442" t="str">
        <f t="shared" si="0"/>
        <v/>
      </c>
      <c r="N15" s="448"/>
      <c r="O15" s="448"/>
      <c r="P15" s="448"/>
      <c r="Q15" s="86"/>
      <c r="R15" s="2"/>
      <c r="S15" s="466" t="str">
        <f t="shared" si="1"/>
        <v/>
      </c>
      <c r="T15" s="466"/>
      <c r="U15" s="466"/>
      <c r="V15" s="466"/>
      <c r="W15" s="466"/>
      <c r="X15" s="466"/>
      <c r="Y15" s="466"/>
      <c r="Z15" s="466"/>
      <c r="AA15" s="466"/>
      <c r="AB15" s="466"/>
      <c r="AC15" s="466"/>
      <c r="AE15" s="363" t="str">
        <f t="shared" si="2"/>
        <v/>
      </c>
      <c r="AF15" s="363" t="str">
        <f t="shared" si="3"/>
        <v>×</v>
      </c>
      <c r="AG15" s="472" t="e">
        <f>D15&amp;I15&amp;#REF!</f>
        <v>#REF!</v>
      </c>
      <c r="AH15" s="473" t="e">
        <f>IF(#REF!="○",F15,"")</f>
        <v>#REF!</v>
      </c>
    </row>
    <row r="16" spans="1:36" ht="36.75" customHeight="1">
      <c r="A16" s="375">
        <v>4</v>
      </c>
      <c r="B16" s="382" t="str">
        <f>IF(基本情報入力シート!B43="","",基本情報入力シート!B43)</f>
        <v/>
      </c>
      <c r="C16" s="390" t="str">
        <f>IF(基本情報入力シート!L43="","",基本情報入力シート!L43)</f>
        <v/>
      </c>
      <c r="D16" s="390" t="str">
        <f>IF(基本情報入力シート!Q43="","",基本情報入力シート!Q43)</f>
        <v/>
      </c>
      <c r="E16" s="390" t="str">
        <f>IF(基本情報入力シート!V43="","",基本情報入力シート!V43)</f>
        <v/>
      </c>
      <c r="F16" s="390" t="str">
        <f>IF(基本情報入力シート!W43="","",基本情報入力シート!W43)</f>
        <v/>
      </c>
      <c r="G16" s="390" t="str">
        <f>IF(基本情報入力シート!X43="","",基本情報入力シート!X43)</f>
        <v/>
      </c>
      <c r="H16" s="416" t="str">
        <f>IF(基本情報入力シート!Z43="","",基本情報入力シート!Z43)</f>
        <v/>
      </c>
      <c r="I16" s="418" t="str">
        <f>IF(基本情報入力シート!AE43&lt;&gt;"",基本情報入力シート!AE43,"")</f>
        <v/>
      </c>
      <c r="J16" s="424" t="str">
        <f>IF(基本情報入力シート!AA43="","",基本情報入力シート!AA43)</f>
        <v/>
      </c>
      <c r="K16" s="429" t="str">
        <f>IF(基本情報入力シート!AD43="","",基本情報入力シート!AD43)</f>
        <v/>
      </c>
      <c r="L16" s="435" t="str">
        <f>IF(G16="","",VLOOKUP(G16,'【参考】数式用'!$A$3:$C$46,3,FALSE))</f>
        <v/>
      </c>
      <c r="M16" s="442" t="str">
        <f t="shared" si="0"/>
        <v/>
      </c>
      <c r="N16" s="448"/>
      <c r="O16" s="448"/>
      <c r="P16" s="448"/>
      <c r="Q16" s="86"/>
      <c r="R16" s="2"/>
      <c r="S16" s="466" t="str">
        <f t="shared" si="1"/>
        <v/>
      </c>
      <c r="T16" s="466"/>
      <c r="U16" s="466"/>
      <c r="V16" s="466"/>
      <c r="W16" s="466"/>
      <c r="X16" s="466"/>
      <c r="Y16" s="466"/>
      <c r="Z16" s="466"/>
      <c r="AA16" s="466"/>
      <c r="AB16" s="466"/>
      <c r="AC16" s="466"/>
      <c r="AE16" s="363" t="str">
        <f t="shared" si="2"/>
        <v/>
      </c>
      <c r="AF16" s="363" t="str">
        <f t="shared" si="3"/>
        <v>×</v>
      </c>
      <c r="AG16" s="472" t="e">
        <f>D16&amp;I16&amp;#REF!</f>
        <v>#REF!</v>
      </c>
      <c r="AH16" s="473" t="e">
        <f>IF(#REF!="○",F16,"")</f>
        <v>#REF!</v>
      </c>
    </row>
    <row r="17" spans="1:34" ht="36.75" customHeight="1">
      <c r="A17" s="375">
        <v>5</v>
      </c>
      <c r="B17" s="382" t="str">
        <f>IF(基本情報入力シート!B44="","",基本情報入力シート!B44)</f>
        <v/>
      </c>
      <c r="C17" s="390" t="str">
        <f>IF(基本情報入力シート!L44="","",基本情報入力シート!L44)</f>
        <v/>
      </c>
      <c r="D17" s="390" t="str">
        <f>IF(基本情報入力シート!Q44="","",基本情報入力シート!Q44)</f>
        <v/>
      </c>
      <c r="E17" s="390" t="str">
        <f>IF(基本情報入力シート!V44="","",基本情報入力シート!V44)</f>
        <v/>
      </c>
      <c r="F17" s="390" t="str">
        <f>IF(基本情報入力シート!W44="","",基本情報入力シート!W44)</f>
        <v/>
      </c>
      <c r="G17" s="390" t="str">
        <f>IF(基本情報入力シート!X44="","",基本情報入力シート!X44)</f>
        <v/>
      </c>
      <c r="H17" s="416" t="str">
        <f>IF(基本情報入力シート!Z44="","",基本情報入力シート!Z44)</f>
        <v/>
      </c>
      <c r="I17" s="418" t="str">
        <f>IF(基本情報入力シート!AE44&lt;&gt;"",基本情報入力シート!AE44,"")</f>
        <v/>
      </c>
      <c r="J17" s="424" t="str">
        <f>IF(基本情報入力シート!AA44="","",基本情報入力シート!AA44)</f>
        <v/>
      </c>
      <c r="K17" s="429" t="str">
        <f>IF(基本情報入力シート!AD44="","",基本情報入力シート!AD44)</f>
        <v/>
      </c>
      <c r="L17" s="435" t="str">
        <f>IF(G17="","",VLOOKUP(G17,'【参考】数式用'!$A$3:$C$46,3,FALSE))</f>
        <v/>
      </c>
      <c r="M17" s="442" t="str">
        <f t="shared" si="0"/>
        <v/>
      </c>
      <c r="N17" s="448"/>
      <c r="O17" s="448"/>
      <c r="P17" s="448"/>
      <c r="Q17" s="86"/>
      <c r="R17" s="2"/>
      <c r="S17" s="466" t="str">
        <f t="shared" si="1"/>
        <v/>
      </c>
      <c r="T17" s="466"/>
      <c r="U17" s="466"/>
      <c r="V17" s="466"/>
      <c r="W17" s="466"/>
      <c r="X17" s="466"/>
      <c r="Y17" s="466"/>
      <c r="Z17" s="466"/>
      <c r="AA17" s="466"/>
      <c r="AB17" s="466"/>
      <c r="AC17" s="466"/>
      <c r="AE17" s="363" t="str">
        <f t="shared" si="2"/>
        <v/>
      </c>
      <c r="AF17" s="363" t="str">
        <f t="shared" si="3"/>
        <v>×</v>
      </c>
      <c r="AG17" s="472" t="e">
        <f>D17&amp;I17&amp;#REF!</f>
        <v>#REF!</v>
      </c>
      <c r="AH17" s="473" t="e">
        <f>IF(#REF!="○",F17,"")</f>
        <v>#REF!</v>
      </c>
    </row>
    <row r="18" spans="1:34" ht="36.75" customHeight="1">
      <c r="A18" s="375">
        <v>6</v>
      </c>
      <c r="B18" s="382" t="str">
        <f>IF(基本情報入力シート!B45="","",基本情報入力シート!B45)</f>
        <v/>
      </c>
      <c r="C18" s="390" t="str">
        <f>IF(基本情報入力シート!L45="","",基本情報入力シート!L45)</f>
        <v/>
      </c>
      <c r="D18" s="390" t="str">
        <f>IF(基本情報入力シート!Q45="","",基本情報入力シート!Q45)</f>
        <v/>
      </c>
      <c r="E18" s="390" t="str">
        <f>IF(基本情報入力シート!V45="","",基本情報入力シート!V45)</f>
        <v/>
      </c>
      <c r="F18" s="390" t="str">
        <f>IF(基本情報入力シート!W45="","",基本情報入力シート!W45)</f>
        <v/>
      </c>
      <c r="G18" s="390" t="str">
        <f>IF(基本情報入力シート!X45="","",基本情報入力シート!X45)</f>
        <v/>
      </c>
      <c r="H18" s="416" t="str">
        <f>IF(基本情報入力シート!Z45="","",基本情報入力シート!Z45)</f>
        <v/>
      </c>
      <c r="I18" s="418" t="str">
        <f>IF(基本情報入力シート!AE45&lt;&gt;"",基本情報入力シート!AE45,"")</f>
        <v/>
      </c>
      <c r="J18" s="424" t="str">
        <f>IF(基本情報入力シート!AA45="","",基本情報入力シート!AA45)</f>
        <v/>
      </c>
      <c r="K18" s="429" t="str">
        <f>IF(基本情報入力シート!AD45="","",基本情報入力シート!AD45)</f>
        <v/>
      </c>
      <c r="L18" s="435" t="str">
        <f>IF(G18="","",VLOOKUP(G18,'【参考】数式用'!$A$3:$C$46,3,FALSE))</f>
        <v/>
      </c>
      <c r="M18" s="442" t="str">
        <f t="shared" si="0"/>
        <v/>
      </c>
      <c r="N18" s="448"/>
      <c r="O18" s="448"/>
      <c r="P18" s="448"/>
      <c r="Q18" s="86"/>
      <c r="R18" s="2"/>
      <c r="S18" s="466" t="str">
        <f t="shared" si="1"/>
        <v/>
      </c>
      <c r="T18" s="466"/>
      <c r="U18" s="466"/>
      <c r="V18" s="466"/>
      <c r="W18" s="466"/>
      <c r="X18" s="466"/>
      <c r="Y18" s="466"/>
      <c r="Z18" s="466"/>
      <c r="AA18" s="466"/>
      <c r="AB18" s="466"/>
      <c r="AC18" s="466"/>
      <c r="AE18" s="363" t="str">
        <f t="shared" si="2"/>
        <v/>
      </c>
      <c r="AF18" s="363" t="str">
        <f t="shared" si="3"/>
        <v>×</v>
      </c>
      <c r="AG18" s="472" t="e">
        <f>D18&amp;I18&amp;#REF!</f>
        <v>#REF!</v>
      </c>
      <c r="AH18" s="473" t="e">
        <f>IF(#REF!="○",F18,"")</f>
        <v>#REF!</v>
      </c>
    </row>
    <row r="19" spans="1:34" ht="36.75" customHeight="1">
      <c r="A19" s="375">
        <v>7</v>
      </c>
      <c r="B19" s="382" t="str">
        <f>IF(基本情報入力シート!B46="","",基本情報入力シート!B46)</f>
        <v/>
      </c>
      <c r="C19" s="390" t="str">
        <f>IF(基本情報入力シート!L46="","",基本情報入力シート!L46)</f>
        <v/>
      </c>
      <c r="D19" s="390" t="str">
        <f>IF(基本情報入力シート!Q46="","",基本情報入力シート!Q46)</f>
        <v/>
      </c>
      <c r="E19" s="390" t="str">
        <f>IF(基本情報入力シート!V46="","",基本情報入力シート!V46)</f>
        <v/>
      </c>
      <c r="F19" s="390" t="str">
        <f>IF(基本情報入力シート!W46="","",基本情報入力シート!W46)</f>
        <v/>
      </c>
      <c r="G19" s="390" t="str">
        <f>IF(基本情報入力シート!X46="","",基本情報入力シート!X46)</f>
        <v/>
      </c>
      <c r="H19" s="416" t="str">
        <f>IF(基本情報入力シート!Z46="","",基本情報入力シート!Z46)</f>
        <v/>
      </c>
      <c r="I19" s="418" t="str">
        <f>IF(基本情報入力シート!AE46&lt;&gt;"",基本情報入力シート!AE46,"")</f>
        <v/>
      </c>
      <c r="J19" s="424" t="str">
        <f>IF(基本情報入力シート!AA46="","",基本情報入力シート!AA46)</f>
        <v/>
      </c>
      <c r="K19" s="429" t="str">
        <f>IF(基本情報入力シート!AD46="","",基本情報入力シート!AD46)</f>
        <v/>
      </c>
      <c r="L19" s="435" t="str">
        <f>IF(G19="","",VLOOKUP(G19,'【参考】数式用'!$A$3:$C$46,3,FALSE))</f>
        <v/>
      </c>
      <c r="M19" s="442" t="str">
        <f t="shared" si="0"/>
        <v/>
      </c>
      <c r="N19" s="448"/>
      <c r="O19" s="448"/>
      <c r="P19" s="448"/>
      <c r="Q19" s="86"/>
      <c r="R19" s="2"/>
      <c r="S19" s="466" t="str">
        <f t="shared" si="1"/>
        <v/>
      </c>
      <c r="T19" s="466"/>
      <c r="U19" s="466"/>
      <c r="V19" s="466"/>
      <c r="W19" s="466"/>
      <c r="X19" s="466"/>
      <c r="Y19" s="466"/>
      <c r="Z19" s="466"/>
      <c r="AA19" s="466"/>
      <c r="AB19" s="466"/>
      <c r="AC19" s="466"/>
      <c r="AE19" s="363" t="str">
        <f t="shared" si="2"/>
        <v/>
      </c>
      <c r="AF19" s="363" t="str">
        <f t="shared" si="3"/>
        <v>×</v>
      </c>
      <c r="AG19" s="472" t="e">
        <f>D19&amp;I19&amp;#REF!</f>
        <v>#REF!</v>
      </c>
      <c r="AH19" s="473" t="e">
        <f>IF(#REF!="○",F19,"")</f>
        <v>#REF!</v>
      </c>
    </row>
    <row r="20" spans="1:34" ht="36.75" customHeight="1">
      <c r="A20" s="375">
        <v>8</v>
      </c>
      <c r="B20" s="382" t="str">
        <f>IF(基本情報入力シート!B47="","",基本情報入力シート!B47)</f>
        <v/>
      </c>
      <c r="C20" s="390" t="str">
        <f>IF(基本情報入力シート!L47="","",基本情報入力シート!L47)</f>
        <v/>
      </c>
      <c r="D20" s="390" t="str">
        <f>IF(基本情報入力シート!Q47="","",基本情報入力シート!Q47)</f>
        <v/>
      </c>
      <c r="E20" s="390" t="str">
        <f>IF(基本情報入力シート!V47="","",基本情報入力シート!V47)</f>
        <v/>
      </c>
      <c r="F20" s="390" t="str">
        <f>IF(基本情報入力シート!W47="","",基本情報入力シート!W47)</f>
        <v/>
      </c>
      <c r="G20" s="390" t="str">
        <f>IF(基本情報入力シート!X47="","",基本情報入力シート!X47)</f>
        <v/>
      </c>
      <c r="H20" s="416" t="str">
        <f>IF(基本情報入力シート!Z47="","",基本情報入力シート!Z47)</f>
        <v/>
      </c>
      <c r="I20" s="418" t="str">
        <f>IF(基本情報入力シート!AE47&lt;&gt;"",基本情報入力シート!AE47,"")</f>
        <v/>
      </c>
      <c r="J20" s="424" t="str">
        <f>IF(基本情報入力シート!AA47="","",基本情報入力シート!AA47)</f>
        <v/>
      </c>
      <c r="K20" s="429" t="str">
        <f>IF(基本情報入力シート!AD47="","",基本情報入力シート!AD47)</f>
        <v/>
      </c>
      <c r="L20" s="435" t="str">
        <f>IF(G20="","",VLOOKUP(G20,'【参考】数式用'!$A$3:$C$46,3,FALSE))</f>
        <v/>
      </c>
      <c r="M20" s="442" t="str">
        <f t="shared" si="0"/>
        <v/>
      </c>
      <c r="N20" s="448"/>
      <c r="O20" s="448"/>
      <c r="P20" s="448"/>
      <c r="Q20" s="86"/>
      <c r="R20" s="2"/>
      <c r="S20" s="466" t="str">
        <f t="shared" si="1"/>
        <v/>
      </c>
      <c r="T20" s="466"/>
      <c r="U20" s="466"/>
      <c r="V20" s="466"/>
      <c r="W20" s="466"/>
      <c r="X20" s="466"/>
      <c r="Y20" s="466"/>
      <c r="Z20" s="466"/>
      <c r="AA20" s="466"/>
      <c r="AB20" s="466"/>
      <c r="AC20" s="466"/>
      <c r="AE20" s="363" t="str">
        <f t="shared" si="2"/>
        <v/>
      </c>
      <c r="AF20" s="363" t="str">
        <f t="shared" si="3"/>
        <v>×</v>
      </c>
      <c r="AG20" s="472" t="e">
        <f>D20&amp;I20&amp;#REF!</f>
        <v>#REF!</v>
      </c>
      <c r="AH20" s="473" t="e">
        <f>IF(#REF!="○",F20,"")</f>
        <v>#REF!</v>
      </c>
    </row>
    <row r="21" spans="1:34" ht="36.75" customHeight="1">
      <c r="A21" s="375">
        <v>9</v>
      </c>
      <c r="B21" s="382" t="str">
        <f>IF(基本情報入力シート!B48="","",基本情報入力シート!B48)</f>
        <v/>
      </c>
      <c r="C21" s="390" t="str">
        <f>IF(基本情報入力シート!L48="","",基本情報入力シート!L48)</f>
        <v/>
      </c>
      <c r="D21" s="390" t="str">
        <f>IF(基本情報入力シート!Q48="","",基本情報入力シート!Q48)</f>
        <v/>
      </c>
      <c r="E21" s="390" t="str">
        <f>IF(基本情報入力シート!V48="","",基本情報入力シート!V48)</f>
        <v/>
      </c>
      <c r="F21" s="390" t="str">
        <f>IF(基本情報入力シート!W48="","",基本情報入力シート!W48)</f>
        <v/>
      </c>
      <c r="G21" s="390" t="str">
        <f>IF(基本情報入力シート!X48="","",基本情報入力シート!X48)</f>
        <v/>
      </c>
      <c r="H21" s="416" t="str">
        <f>IF(基本情報入力シート!Z48="","",基本情報入力シート!Z48)</f>
        <v/>
      </c>
      <c r="I21" s="418" t="str">
        <f>IF(基本情報入力シート!AE48&lt;&gt;"",基本情報入力シート!AE48,"")</f>
        <v/>
      </c>
      <c r="J21" s="424" t="str">
        <f>IF(基本情報入力シート!AA48="","",基本情報入力シート!AA48)</f>
        <v/>
      </c>
      <c r="K21" s="429" t="str">
        <f>IF(基本情報入力シート!AD48="","",基本情報入力シート!AD48)</f>
        <v/>
      </c>
      <c r="L21" s="435" t="str">
        <f>IF(G21="","",VLOOKUP(G21,'【参考】数式用'!$A$3:$C$46,3,FALSE))</f>
        <v/>
      </c>
      <c r="M21" s="442" t="str">
        <f t="shared" si="0"/>
        <v/>
      </c>
      <c r="N21" s="448"/>
      <c r="O21" s="448"/>
      <c r="P21" s="448"/>
      <c r="Q21" s="86"/>
      <c r="R21" s="2"/>
      <c r="S21" s="466" t="str">
        <f t="shared" si="1"/>
        <v/>
      </c>
      <c r="T21" s="466"/>
      <c r="U21" s="466"/>
      <c r="V21" s="466"/>
      <c r="W21" s="466"/>
      <c r="X21" s="466"/>
      <c r="Y21" s="466"/>
      <c r="Z21" s="466"/>
      <c r="AA21" s="466"/>
      <c r="AB21" s="466"/>
      <c r="AC21" s="466"/>
      <c r="AE21" s="363" t="str">
        <f t="shared" si="2"/>
        <v/>
      </c>
      <c r="AF21" s="363" t="str">
        <f t="shared" si="3"/>
        <v>×</v>
      </c>
      <c r="AG21" s="472" t="e">
        <f>D21&amp;I21&amp;#REF!</f>
        <v>#REF!</v>
      </c>
      <c r="AH21" s="473" t="e">
        <f>IF(#REF!="○",F21,"")</f>
        <v>#REF!</v>
      </c>
    </row>
    <row r="22" spans="1:34" ht="36.75" customHeight="1">
      <c r="A22" s="375">
        <v>10</v>
      </c>
      <c r="B22" s="382" t="str">
        <f>IF(基本情報入力シート!B49="","",基本情報入力シート!B49)</f>
        <v/>
      </c>
      <c r="C22" s="390" t="str">
        <f>IF(基本情報入力シート!L49="","",基本情報入力シート!L49)</f>
        <v/>
      </c>
      <c r="D22" s="390" t="str">
        <f>IF(基本情報入力シート!Q49="","",基本情報入力シート!Q49)</f>
        <v/>
      </c>
      <c r="E22" s="390" t="str">
        <f>IF(基本情報入力シート!V49="","",基本情報入力シート!V49)</f>
        <v/>
      </c>
      <c r="F22" s="390" t="str">
        <f>IF(基本情報入力シート!W49="","",基本情報入力シート!W49)</f>
        <v/>
      </c>
      <c r="G22" s="390" t="str">
        <f>IF(基本情報入力シート!X49="","",基本情報入力シート!X49)</f>
        <v/>
      </c>
      <c r="H22" s="416" t="str">
        <f>IF(基本情報入力シート!Z49="","",基本情報入力シート!Z49)</f>
        <v/>
      </c>
      <c r="I22" s="418" t="str">
        <f>IF(基本情報入力シート!AE49&lt;&gt;"",基本情報入力シート!AE49,"")</f>
        <v/>
      </c>
      <c r="J22" s="424" t="str">
        <f>IF(基本情報入力シート!AA49="","",基本情報入力シート!AA49)</f>
        <v/>
      </c>
      <c r="K22" s="429" t="str">
        <f>IF(基本情報入力シート!AD49="","",基本情報入力シート!AD49)</f>
        <v/>
      </c>
      <c r="L22" s="435" t="str">
        <f>IF(G22="","",VLOOKUP(G22,'【参考】数式用'!$A$3:$C$46,3,FALSE))</f>
        <v/>
      </c>
      <c r="M22" s="442" t="str">
        <f t="shared" si="0"/>
        <v/>
      </c>
      <c r="N22" s="448"/>
      <c r="O22" s="448"/>
      <c r="P22" s="448"/>
      <c r="Q22" s="86"/>
      <c r="R22" s="2"/>
      <c r="S22" s="466" t="str">
        <f t="shared" si="1"/>
        <v/>
      </c>
      <c r="T22" s="466"/>
      <c r="U22" s="466"/>
      <c r="V22" s="466"/>
      <c r="W22" s="466"/>
      <c r="X22" s="466"/>
      <c r="Y22" s="466"/>
      <c r="Z22" s="466"/>
      <c r="AA22" s="466"/>
      <c r="AB22" s="466"/>
      <c r="AC22" s="466"/>
      <c r="AE22" s="363" t="str">
        <f t="shared" si="2"/>
        <v/>
      </c>
      <c r="AF22" s="363" t="str">
        <f t="shared" si="3"/>
        <v>×</v>
      </c>
      <c r="AG22" s="472" t="e">
        <f>D22&amp;I22&amp;#REF!</f>
        <v>#REF!</v>
      </c>
      <c r="AH22" s="473" t="e">
        <f>IF(#REF!="○",F22,"")</f>
        <v>#REF!</v>
      </c>
    </row>
    <row r="23" spans="1:34" ht="36.75" customHeight="1">
      <c r="A23" s="375">
        <v>11</v>
      </c>
      <c r="B23" s="382" t="str">
        <f>IF(基本情報入力シート!B50="","",基本情報入力シート!B50)</f>
        <v/>
      </c>
      <c r="C23" s="390" t="str">
        <f>IF(基本情報入力シート!L50="","",基本情報入力シート!L50)</f>
        <v/>
      </c>
      <c r="D23" s="390" t="str">
        <f>IF(基本情報入力シート!Q50="","",基本情報入力シート!Q50)</f>
        <v/>
      </c>
      <c r="E23" s="390" t="str">
        <f>IF(基本情報入力シート!V50="","",基本情報入力シート!V50)</f>
        <v/>
      </c>
      <c r="F23" s="390" t="str">
        <f>IF(基本情報入力シート!W50="","",基本情報入力シート!W50)</f>
        <v/>
      </c>
      <c r="G23" s="390" t="str">
        <f>IF(基本情報入力シート!X50="","",基本情報入力シート!X50)</f>
        <v/>
      </c>
      <c r="H23" s="416" t="str">
        <f>IF(基本情報入力シート!Z50="","",基本情報入力シート!Z50)</f>
        <v/>
      </c>
      <c r="I23" s="418" t="str">
        <f>IF(基本情報入力シート!AE50&lt;&gt;"",基本情報入力シート!AE50,"")</f>
        <v/>
      </c>
      <c r="J23" s="424" t="str">
        <f>IF(基本情報入力シート!AA50="","",基本情報入力シート!AA50)</f>
        <v/>
      </c>
      <c r="K23" s="429" t="str">
        <f>IF(基本情報入力シート!AD50="","",基本情報入力シート!AD50)</f>
        <v/>
      </c>
      <c r="L23" s="435" t="str">
        <f>IF(G23="","",VLOOKUP(G23,'【参考】数式用'!$A$3:$C$46,3,FALSE))</f>
        <v/>
      </c>
      <c r="M23" s="442" t="str">
        <f t="shared" si="0"/>
        <v/>
      </c>
      <c r="N23" s="448"/>
      <c r="O23" s="448"/>
      <c r="P23" s="448"/>
      <c r="Q23" s="86"/>
      <c r="R23" s="2"/>
      <c r="S23" s="466" t="str">
        <f t="shared" si="1"/>
        <v/>
      </c>
      <c r="T23" s="466"/>
      <c r="U23" s="466"/>
      <c r="V23" s="466"/>
      <c r="W23" s="466"/>
      <c r="X23" s="466"/>
      <c r="Y23" s="466"/>
      <c r="Z23" s="466"/>
      <c r="AA23" s="466"/>
      <c r="AB23" s="466"/>
      <c r="AC23" s="466"/>
      <c r="AE23" s="363" t="str">
        <f t="shared" si="2"/>
        <v/>
      </c>
      <c r="AF23" s="363" t="str">
        <f t="shared" si="3"/>
        <v>×</v>
      </c>
      <c r="AG23" s="472" t="e">
        <f>D23&amp;I23&amp;#REF!</f>
        <v>#REF!</v>
      </c>
      <c r="AH23" s="473" t="e">
        <f>IF(#REF!="○",F23,"")</f>
        <v>#REF!</v>
      </c>
    </row>
    <row r="24" spans="1:34" ht="36.75" customHeight="1">
      <c r="A24" s="375">
        <v>12</v>
      </c>
      <c r="B24" s="382" t="str">
        <f>IF(基本情報入力シート!B51="","",基本情報入力シート!B51)</f>
        <v/>
      </c>
      <c r="C24" s="390" t="str">
        <f>IF(基本情報入力シート!L51="","",基本情報入力シート!L51)</f>
        <v/>
      </c>
      <c r="D24" s="390" t="str">
        <f>IF(基本情報入力シート!Q51="","",基本情報入力シート!Q51)</f>
        <v/>
      </c>
      <c r="E24" s="390" t="str">
        <f>IF(基本情報入力シート!V51="","",基本情報入力シート!V51)</f>
        <v/>
      </c>
      <c r="F24" s="390" t="str">
        <f>IF(基本情報入力シート!W51="","",基本情報入力シート!W51)</f>
        <v/>
      </c>
      <c r="G24" s="390" t="str">
        <f>IF(基本情報入力シート!X51="","",基本情報入力シート!X51)</f>
        <v/>
      </c>
      <c r="H24" s="416" t="str">
        <f>IF(基本情報入力シート!Z51="","",基本情報入力シート!Z51)</f>
        <v/>
      </c>
      <c r="I24" s="418" t="str">
        <f>IF(基本情報入力シート!AE51&lt;&gt;"",基本情報入力シート!AE51,"")</f>
        <v/>
      </c>
      <c r="J24" s="424" t="str">
        <f>IF(基本情報入力シート!AA51="","",基本情報入力シート!AA51)</f>
        <v/>
      </c>
      <c r="K24" s="429" t="str">
        <f>IF(基本情報入力シート!AD51="","",基本情報入力シート!AD51)</f>
        <v/>
      </c>
      <c r="L24" s="435" t="str">
        <f>IF(G24="","",VLOOKUP(G24,'【参考】数式用'!$A$3:$C$46,3,FALSE))</f>
        <v/>
      </c>
      <c r="M24" s="442" t="str">
        <f t="shared" si="0"/>
        <v/>
      </c>
      <c r="N24" s="448"/>
      <c r="O24" s="448"/>
      <c r="P24" s="448"/>
      <c r="Q24" s="86"/>
      <c r="R24" s="2"/>
      <c r="S24" s="466" t="str">
        <f t="shared" si="1"/>
        <v/>
      </c>
      <c r="T24" s="466"/>
      <c r="U24" s="466"/>
      <c r="V24" s="466"/>
      <c r="W24" s="466"/>
      <c r="X24" s="466"/>
      <c r="Y24" s="466"/>
      <c r="Z24" s="466"/>
      <c r="AA24" s="466"/>
      <c r="AB24" s="466"/>
      <c r="AC24" s="466"/>
      <c r="AE24" s="363" t="str">
        <f t="shared" si="2"/>
        <v/>
      </c>
      <c r="AF24" s="363" t="str">
        <f t="shared" si="3"/>
        <v>×</v>
      </c>
      <c r="AG24" s="472" t="e">
        <f>D24&amp;I24&amp;#REF!</f>
        <v>#REF!</v>
      </c>
      <c r="AH24" s="473" t="e">
        <f>IF(#REF!="○",F24,"")</f>
        <v>#REF!</v>
      </c>
    </row>
    <row r="25" spans="1:34" ht="36.75" customHeight="1">
      <c r="A25" s="375">
        <v>13</v>
      </c>
      <c r="B25" s="382" t="str">
        <f>IF(基本情報入力シート!B52="","",基本情報入力シート!B52)</f>
        <v/>
      </c>
      <c r="C25" s="390" t="str">
        <f>IF(基本情報入力シート!L52="","",基本情報入力シート!L52)</f>
        <v/>
      </c>
      <c r="D25" s="390" t="str">
        <f>IF(基本情報入力シート!Q52="","",基本情報入力シート!Q52)</f>
        <v/>
      </c>
      <c r="E25" s="390" t="str">
        <f>IF(基本情報入力シート!V52="","",基本情報入力シート!V52)</f>
        <v/>
      </c>
      <c r="F25" s="390" t="str">
        <f>IF(基本情報入力シート!W52="","",基本情報入力シート!W52)</f>
        <v/>
      </c>
      <c r="G25" s="390" t="str">
        <f>IF(基本情報入力シート!X52="","",基本情報入力シート!X52)</f>
        <v/>
      </c>
      <c r="H25" s="416" t="str">
        <f>IF(基本情報入力シート!Z52="","",基本情報入力シート!Z52)</f>
        <v/>
      </c>
      <c r="I25" s="418" t="str">
        <f>IF(基本情報入力シート!AE52&lt;&gt;"",基本情報入力シート!AE52,"")</f>
        <v/>
      </c>
      <c r="J25" s="424" t="str">
        <f>IF(基本情報入力シート!AA52="","",基本情報入力シート!AA52)</f>
        <v/>
      </c>
      <c r="K25" s="429" t="str">
        <f>IF(基本情報入力シート!AD52="","",基本情報入力シート!AD52)</f>
        <v/>
      </c>
      <c r="L25" s="435" t="str">
        <f>IF(G25="","",VLOOKUP(G25,'【参考】数式用'!$A$3:$C$46,3,FALSE))</f>
        <v/>
      </c>
      <c r="M25" s="442" t="str">
        <f t="shared" si="0"/>
        <v/>
      </c>
      <c r="N25" s="448"/>
      <c r="O25" s="448"/>
      <c r="P25" s="448"/>
      <c r="Q25" s="86"/>
      <c r="R25" s="2"/>
      <c r="S25" s="466" t="str">
        <f t="shared" si="1"/>
        <v/>
      </c>
      <c r="T25" s="466"/>
      <c r="U25" s="466"/>
      <c r="V25" s="466"/>
      <c r="W25" s="466"/>
      <c r="X25" s="466"/>
      <c r="Y25" s="466"/>
      <c r="Z25" s="466"/>
      <c r="AA25" s="466"/>
      <c r="AB25" s="466"/>
      <c r="AC25" s="466"/>
      <c r="AE25" s="363" t="str">
        <f t="shared" si="2"/>
        <v/>
      </c>
      <c r="AF25" s="363" t="str">
        <f t="shared" si="3"/>
        <v>×</v>
      </c>
      <c r="AG25" s="472" t="e">
        <f>D25&amp;I25&amp;#REF!</f>
        <v>#REF!</v>
      </c>
      <c r="AH25" s="473" t="e">
        <f>IF(#REF!="○",F25,"")</f>
        <v>#REF!</v>
      </c>
    </row>
    <row r="26" spans="1:34" ht="36.75" customHeight="1">
      <c r="A26" s="375">
        <v>14</v>
      </c>
      <c r="B26" s="382" t="str">
        <f>IF(基本情報入力シート!B53="","",基本情報入力シート!B53)</f>
        <v/>
      </c>
      <c r="C26" s="390" t="str">
        <f>IF(基本情報入力シート!L53="","",基本情報入力シート!L53)</f>
        <v/>
      </c>
      <c r="D26" s="390" t="str">
        <f>IF(基本情報入力シート!Q53="","",基本情報入力シート!Q53)</f>
        <v/>
      </c>
      <c r="E26" s="390" t="str">
        <f>IF(基本情報入力シート!V53="","",基本情報入力シート!V53)</f>
        <v/>
      </c>
      <c r="F26" s="390" t="str">
        <f>IF(基本情報入力シート!W53="","",基本情報入力シート!W53)</f>
        <v/>
      </c>
      <c r="G26" s="390" t="str">
        <f>IF(基本情報入力シート!X53="","",基本情報入力シート!X53)</f>
        <v/>
      </c>
      <c r="H26" s="416" t="str">
        <f>IF(基本情報入力シート!Z53="","",基本情報入力シート!Z53)</f>
        <v/>
      </c>
      <c r="I26" s="418" t="str">
        <f>IF(基本情報入力シート!AE53&lt;&gt;"",基本情報入力シート!AE53,"")</f>
        <v/>
      </c>
      <c r="J26" s="424" t="str">
        <f>IF(基本情報入力シート!AA53="","",基本情報入力シート!AA53)</f>
        <v/>
      </c>
      <c r="K26" s="429" t="str">
        <f>IF(基本情報入力シート!AD53="","",基本情報入力シート!AD53)</f>
        <v/>
      </c>
      <c r="L26" s="435" t="str">
        <f>IF(G26="","",VLOOKUP(G26,'【参考】数式用'!$A$3:$C$46,3,FALSE))</f>
        <v/>
      </c>
      <c r="M26" s="442" t="str">
        <f t="shared" si="0"/>
        <v/>
      </c>
      <c r="N26" s="448"/>
      <c r="O26" s="448"/>
      <c r="P26" s="448"/>
      <c r="Q26" s="86"/>
      <c r="R26" s="2"/>
      <c r="S26" s="466" t="str">
        <f t="shared" si="1"/>
        <v/>
      </c>
      <c r="T26" s="466"/>
      <c r="U26" s="466"/>
      <c r="V26" s="466"/>
      <c r="W26" s="466"/>
      <c r="X26" s="466"/>
      <c r="Y26" s="466"/>
      <c r="Z26" s="466"/>
      <c r="AA26" s="466"/>
      <c r="AB26" s="466"/>
      <c r="AC26" s="466"/>
      <c r="AE26" s="363" t="str">
        <f t="shared" si="2"/>
        <v/>
      </c>
      <c r="AF26" s="363" t="str">
        <f t="shared" si="3"/>
        <v>×</v>
      </c>
      <c r="AG26" s="472" t="e">
        <f>D26&amp;I26&amp;#REF!</f>
        <v>#REF!</v>
      </c>
      <c r="AH26" s="473" t="e">
        <f>IF(#REF!="○",F26,"")</f>
        <v>#REF!</v>
      </c>
    </row>
    <row r="27" spans="1:34" ht="36.75" customHeight="1">
      <c r="A27" s="375">
        <v>15</v>
      </c>
      <c r="B27" s="382" t="str">
        <f>IF(基本情報入力シート!B54="","",基本情報入力シート!B54)</f>
        <v/>
      </c>
      <c r="C27" s="390" t="str">
        <f>IF(基本情報入力シート!L54="","",基本情報入力シート!L54)</f>
        <v/>
      </c>
      <c r="D27" s="390" t="str">
        <f>IF(基本情報入力シート!Q54="","",基本情報入力シート!Q54)</f>
        <v/>
      </c>
      <c r="E27" s="390" t="str">
        <f>IF(基本情報入力シート!V54="","",基本情報入力シート!V54)</f>
        <v/>
      </c>
      <c r="F27" s="390" t="str">
        <f>IF(基本情報入力シート!W54="","",基本情報入力シート!W54)</f>
        <v/>
      </c>
      <c r="G27" s="390" t="str">
        <f>IF(基本情報入力シート!X54="","",基本情報入力シート!X54)</f>
        <v/>
      </c>
      <c r="H27" s="416" t="str">
        <f>IF(基本情報入力シート!Z54="","",基本情報入力シート!Z54)</f>
        <v/>
      </c>
      <c r="I27" s="418" t="str">
        <f>IF(基本情報入力シート!AE54&lt;&gt;"",基本情報入力シート!AE54,"")</f>
        <v/>
      </c>
      <c r="J27" s="424" t="str">
        <f>IF(基本情報入力シート!AA54="","",基本情報入力シート!AA54)</f>
        <v/>
      </c>
      <c r="K27" s="429" t="str">
        <f>IF(基本情報入力シート!AD54="","",基本情報入力シート!AD54)</f>
        <v/>
      </c>
      <c r="L27" s="435" t="str">
        <f>IF(G27="","",VLOOKUP(G27,'【参考】数式用'!$A$3:$C$46,3,FALSE))</f>
        <v/>
      </c>
      <c r="M27" s="442" t="str">
        <f t="shared" si="0"/>
        <v/>
      </c>
      <c r="N27" s="448"/>
      <c r="O27" s="448"/>
      <c r="P27" s="448"/>
      <c r="Q27" s="86"/>
      <c r="R27" s="2"/>
      <c r="S27" s="466" t="str">
        <f t="shared" si="1"/>
        <v/>
      </c>
      <c r="T27" s="466"/>
      <c r="U27" s="466"/>
      <c r="V27" s="466"/>
      <c r="W27" s="466"/>
      <c r="X27" s="466"/>
      <c r="Y27" s="466"/>
      <c r="Z27" s="466"/>
      <c r="AA27" s="466"/>
      <c r="AB27" s="466"/>
      <c r="AC27" s="466"/>
      <c r="AE27" s="363" t="str">
        <f t="shared" si="2"/>
        <v/>
      </c>
      <c r="AF27" s="363" t="str">
        <f t="shared" si="3"/>
        <v>×</v>
      </c>
      <c r="AG27" s="472" t="e">
        <f>D27&amp;I27&amp;#REF!</f>
        <v>#REF!</v>
      </c>
      <c r="AH27" s="473" t="e">
        <f>IF(#REF!="○",F27,"")</f>
        <v>#REF!</v>
      </c>
    </row>
    <row r="28" spans="1:34" ht="36.75" customHeight="1">
      <c r="A28" s="375">
        <v>16</v>
      </c>
      <c r="B28" s="382" t="str">
        <f>IF(基本情報入力シート!B55="","",基本情報入力シート!B55)</f>
        <v/>
      </c>
      <c r="C28" s="390" t="str">
        <f>IF(基本情報入力シート!L55="","",基本情報入力シート!L55)</f>
        <v/>
      </c>
      <c r="D28" s="390" t="str">
        <f>IF(基本情報入力シート!Q55="","",基本情報入力シート!Q55)</f>
        <v/>
      </c>
      <c r="E28" s="390" t="str">
        <f>IF(基本情報入力シート!V55="","",基本情報入力シート!V55)</f>
        <v/>
      </c>
      <c r="F28" s="390" t="str">
        <f>IF(基本情報入力シート!W55="","",基本情報入力シート!W55)</f>
        <v/>
      </c>
      <c r="G28" s="390" t="str">
        <f>IF(基本情報入力シート!X55="","",基本情報入力シート!X55)</f>
        <v/>
      </c>
      <c r="H28" s="416" t="str">
        <f>IF(基本情報入力シート!Z55="","",基本情報入力シート!Z55)</f>
        <v/>
      </c>
      <c r="I28" s="418" t="str">
        <f>IF(基本情報入力シート!AE55&lt;&gt;"",基本情報入力シート!AE55,"")</f>
        <v/>
      </c>
      <c r="J28" s="424" t="str">
        <f>IF(基本情報入力シート!AA55="","",基本情報入力シート!AA55)</f>
        <v/>
      </c>
      <c r="K28" s="429" t="str">
        <f>IF(基本情報入力シート!AD55="","",基本情報入力シート!AD55)</f>
        <v/>
      </c>
      <c r="L28" s="435" t="str">
        <f>IF(G28="","",VLOOKUP(G28,'【参考】数式用'!$A$3:$C$46,3,FALSE))</f>
        <v/>
      </c>
      <c r="M28" s="442" t="str">
        <f t="shared" si="0"/>
        <v/>
      </c>
      <c r="N28" s="448"/>
      <c r="O28" s="448"/>
      <c r="P28" s="448"/>
      <c r="Q28" s="86"/>
      <c r="R28" s="2"/>
      <c r="S28" s="466" t="str">
        <f t="shared" si="1"/>
        <v/>
      </c>
      <c r="T28" s="466"/>
      <c r="U28" s="466"/>
      <c r="V28" s="466"/>
      <c r="W28" s="466"/>
      <c r="X28" s="466"/>
      <c r="Y28" s="466"/>
      <c r="Z28" s="466"/>
      <c r="AA28" s="466"/>
      <c r="AB28" s="466"/>
      <c r="AC28" s="466"/>
      <c r="AE28" s="363" t="str">
        <f t="shared" si="2"/>
        <v/>
      </c>
      <c r="AF28" s="363" t="str">
        <f t="shared" si="3"/>
        <v>×</v>
      </c>
      <c r="AG28" s="472" t="e">
        <f>D28&amp;I28&amp;#REF!</f>
        <v>#REF!</v>
      </c>
      <c r="AH28" s="473" t="e">
        <f>IF(#REF!="○",F28,"")</f>
        <v>#REF!</v>
      </c>
    </row>
    <row r="29" spans="1:34" ht="36.75" customHeight="1">
      <c r="A29" s="375">
        <v>17</v>
      </c>
      <c r="B29" s="382" t="str">
        <f>IF(基本情報入力シート!B56="","",基本情報入力シート!B56)</f>
        <v/>
      </c>
      <c r="C29" s="390" t="str">
        <f>IF(基本情報入力シート!L56="","",基本情報入力シート!L56)</f>
        <v/>
      </c>
      <c r="D29" s="390" t="str">
        <f>IF(基本情報入力シート!Q56="","",基本情報入力シート!Q56)</f>
        <v/>
      </c>
      <c r="E29" s="390" t="str">
        <f>IF(基本情報入力シート!V56="","",基本情報入力シート!V56)</f>
        <v/>
      </c>
      <c r="F29" s="390" t="str">
        <f>IF(基本情報入力シート!W56="","",基本情報入力シート!W56)</f>
        <v/>
      </c>
      <c r="G29" s="390" t="str">
        <f>IF(基本情報入力シート!X56="","",基本情報入力シート!X56)</f>
        <v/>
      </c>
      <c r="H29" s="416" t="str">
        <f>IF(基本情報入力シート!Z56="","",基本情報入力シート!Z56)</f>
        <v/>
      </c>
      <c r="I29" s="418" t="str">
        <f>IF(基本情報入力シート!AE56&lt;&gt;"",基本情報入力シート!AE56,"")</f>
        <v/>
      </c>
      <c r="J29" s="424" t="str">
        <f>IF(基本情報入力シート!AA56="","",基本情報入力シート!AA56)</f>
        <v/>
      </c>
      <c r="K29" s="429" t="str">
        <f>IF(基本情報入力シート!AD56="","",基本情報入力シート!AD56)</f>
        <v/>
      </c>
      <c r="L29" s="435" t="str">
        <f>IF(G29="","",VLOOKUP(G29,'【参考】数式用'!$A$3:$C$46,3,FALSE))</f>
        <v/>
      </c>
      <c r="M29" s="442" t="str">
        <f t="shared" si="0"/>
        <v/>
      </c>
      <c r="N29" s="448"/>
      <c r="O29" s="448"/>
      <c r="P29" s="448"/>
      <c r="Q29" s="86"/>
      <c r="R29" s="2"/>
      <c r="S29" s="466" t="str">
        <f t="shared" si="1"/>
        <v/>
      </c>
      <c r="T29" s="466"/>
      <c r="U29" s="466"/>
      <c r="V29" s="466"/>
      <c r="W29" s="466"/>
      <c r="X29" s="466"/>
      <c r="Y29" s="466"/>
      <c r="Z29" s="466"/>
      <c r="AA29" s="466"/>
      <c r="AB29" s="466"/>
      <c r="AC29" s="466"/>
      <c r="AE29" s="363" t="str">
        <f t="shared" si="2"/>
        <v/>
      </c>
      <c r="AF29" s="363" t="str">
        <f t="shared" si="3"/>
        <v>×</v>
      </c>
      <c r="AG29" s="472" t="e">
        <f>D29&amp;I29&amp;#REF!</f>
        <v>#REF!</v>
      </c>
      <c r="AH29" s="473" t="e">
        <f>IF(#REF!="○",F29,"")</f>
        <v>#REF!</v>
      </c>
    </row>
    <row r="30" spans="1:34" ht="36.75" customHeight="1">
      <c r="A30" s="375">
        <v>18</v>
      </c>
      <c r="B30" s="382" t="str">
        <f>IF(基本情報入力シート!B57="","",基本情報入力シート!B57)</f>
        <v/>
      </c>
      <c r="C30" s="390" t="str">
        <f>IF(基本情報入力シート!L57="","",基本情報入力シート!L57)</f>
        <v/>
      </c>
      <c r="D30" s="390" t="str">
        <f>IF(基本情報入力シート!Q57="","",基本情報入力シート!Q57)</f>
        <v/>
      </c>
      <c r="E30" s="390" t="str">
        <f>IF(基本情報入力シート!V57="","",基本情報入力シート!V57)</f>
        <v/>
      </c>
      <c r="F30" s="390" t="str">
        <f>IF(基本情報入力シート!W57="","",基本情報入力シート!W57)</f>
        <v/>
      </c>
      <c r="G30" s="390" t="str">
        <f>IF(基本情報入力シート!X57="","",基本情報入力シート!X57)</f>
        <v/>
      </c>
      <c r="H30" s="416" t="str">
        <f>IF(基本情報入力シート!Z57="","",基本情報入力シート!Z57)</f>
        <v/>
      </c>
      <c r="I30" s="418" t="str">
        <f>IF(基本情報入力シート!AE57&lt;&gt;"",基本情報入力シート!AE57,"")</f>
        <v/>
      </c>
      <c r="J30" s="424" t="str">
        <f>IF(基本情報入力シート!AA57="","",基本情報入力シート!AA57)</f>
        <v/>
      </c>
      <c r="K30" s="429" t="str">
        <f>IF(基本情報入力シート!AD57="","",基本情報入力シート!AD57)</f>
        <v/>
      </c>
      <c r="L30" s="435" t="str">
        <f>IF(G30="","",VLOOKUP(G30,'【参考】数式用'!$A$3:$C$46,3,FALSE))</f>
        <v/>
      </c>
      <c r="M30" s="442" t="str">
        <f t="shared" si="0"/>
        <v/>
      </c>
      <c r="N30" s="448"/>
      <c r="O30" s="448"/>
      <c r="P30" s="448"/>
      <c r="Q30" s="86"/>
      <c r="R30" s="2"/>
      <c r="S30" s="466" t="str">
        <f t="shared" si="1"/>
        <v/>
      </c>
      <c r="T30" s="466"/>
      <c r="U30" s="466"/>
      <c r="V30" s="466"/>
      <c r="W30" s="466"/>
      <c r="X30" s="466"/>
      <c r="Y30" s="466"/>
      <c r="Z30" s="466"/>
      <c r="AA30" s="466"/>
      <c r="AB30" s="466"/>
      <c r="AC30" s="466"/>
      <c r="AE30" s="363" t="str">
        <f t="shared" si="2"/>
        <v/>
      </c>
      <c r="AF30" s="363" t="str">
        <f t="shared" si="3"/>
        <v>×</v>
      </c>
      <c r="AG30" s="472" t="e">
        <f>D30&amp;I30&amp;#REF!</f>
        <v>#REF!</v>
      </c>
      <c r="AH30" s="473" t="e">
        <f>IF(#REF!="○",F30,"")</f>
        <v>#REF!</v>
      </c>
    </row>
    <row r="31" spans="1:34" ht="36.75" customHeight="1">
      <c r="A31" s="375">
        <v>19</v>
      </c>
      <c r="B31" s="382" t="str">
        <f>IF(基本情報入力シート!B58="","",基本情報入力シート!B58)</f>
        <v/>
      </c>
      <c r="C31" s="390" t="str">
        <f>IF(基本情報入力シート!L58="","",基本情報入力シート!L58)</f>
        <v/>
      </c>
      <c r="D31" s="390" t="str">
        <f>IF(基本情報入力シート!Q58="","",基本情報入力シート!Q58)</f>
        <v/>
      </c>
      <c r="E31" s="390" t="str">
        <f>IF(基本情報入力シート!V58="","",基本情報入力シート!V58)</f>
        <v/>
      </c>
      <c r="F31" s="390" t="str">
        <f>IF(基本情報入力シート!W58="","",基本情報入力シート!W58)</f>
        <v/>
      </c>
      <c r="G31" s="390" t="str">
        <f>IF(基本情報入力シート!X58="","",基本情報入力シート!X58)</f>
        <v/>
      </c>
      <c r="H31" s="416" t="str">
        <f>IF(基本情報入力シート!Z58="","",基本情報入力シート!Z58)</f>
        <v/>
      </c>
      <c r="I31" s="418" t="str">
        <f>IF(基本情報入力シート!AE58&lt;&gt;"",基本情報入力シート!AE58,"")</f>
        <v/>
      </c>
      <c r="J31" s="424" t="str">
        <f>IF(基本情報入力シート!AA58="","",基本情報入力シート!AA58)</f>
        <v/>
      </c>
      <c r="K31" s="429" t="str">
        <f>IF(基本情報入力シート!AD58="","",基本情報入力シート!AD58)</f>
        <v/>
      </c>
      <c r="L31" s="435" t="str">
        <f>IF(G31="","",VLOOKUP(G31,'【参考】数式用'!$A$3:$C$46,3,FALSE))</f>
        <v/>
      </c>
      <c r="M31" s="442" t="str">
        <f t="shared" si="0"/>
        <v/>
      </c>
      <c r="N31" s="448"/>
      <c r="O31" s="448"/>
      <c r="P31" s="448"/>
      <c r="Q31" s="86"/>
      <c r="R31" s="2"/>
      <c r="S31" s="466" t="str">
        <f t="shared" si="1"/>
        <v/>
      </c>
      <c r="T31" s="466"/>
      <c r="U31" s="466"/>
      <c r="V31" s="466"/>
      <c r="W31" s="466"/>
      <c r="X31" s="466"/>
      <c r="Y31" s="466"/>
      <c r="Z31" s="466"/>
      <c r="AA31" s="466"/>
      <c r="AB31" s="466"/>
      <c r="AC31" s="466"/>
      <c r="AE31" s="363" t="str">
        <f t="shared" si="2"/>
        <v/>
      </c>
      <c r="AF31" s="363" t="str">
        <f t="shared" si="3"/>
        <v>×</v>
      </c>
      <c r="AG31" s="472" t="e">
        <f>D31&amp;I31&amp;#REF!</f>
        <v>#REF!</v>
      </c>
      <c r="AH31" s="473" t="e">
        <f>IF(#REF!="○",F31,"")</f>
        <v>#REF!</v>
      </c>
    </row>
    <row r="32" spans="1:34" ht="36.75" customHeight="1">
      <c r="A32" s="375">
        <v>20</v>
      </c>
      <c r="B32" s="382" t="str">
        <f>IF(基本情報入力シート!B59="","",基本情報入力シート!B59)</f>
        <v/>
      </c>
      <c r="C32" s="390" t="str">
        <f>IF(基本情報入力シート!L59="","",基本情報入力シート!L59)</f>
        <v/>
      </c>
      <c r="D32" s="390" t="str">
        <f>IF(基本情報入力シート!Q59="","",基本情報入力シート!Q59)</f>
        <v/>
      </c>
      <c r="E32" s="390" t="str">
        <f>IF(基本情報入力シート!V59="","",基本情報入力シート!V59)</f>
        <v/>
      </c>
      <c r="F32" s="390" t="str">
        <f>IF(基本情報入力シート!W59="","",基本情報入力シート!W59)</f>
        <v/>
      </c>
      <c r="G32" s="390" t="str">
        <f>IF(基本情報入力シート!X59="","",基本情報入力シート!X59)</f>
        <v/>
      </c>
      <c r="H32" s="416" t="str">
        <f>IF(基本情報入力シート!Z59="","",基本情報入力シート!Z59)</f>
        <v/>
      </c>
      <c r="I32" s="418" t="str">
        <f>IF(基本情報入力シート!AE59&lt;&gt;"",基本情報入力シート!AE59,"")</f>
        <v/>
      </c>
      <c r="J32" s="424" t="str">
        <f>IF(基本情報入力シート!AA59="","",基本情報入力シート!AA59)</f>
        <v/>
      </c>
      <c r="K32" s="429" t="str">
        <f>IF(基本情報入力シート!AD59="","",基本情報入力シート!AD59)</f>
        <v/>
      </c>
      <c r="L32" s="435" t="str">
        <f>IF(G32="","",VLOOKUP(G32,'【参考】数式用'!$A$3:$C$46,3,FALSE))</f>
        <v/>
      </c>
      <c r="M32" s="442" t="str">
        <f t="shared" si="0"/>
        <v/>
      </c>
      <c r="N32" s="448"/>
      <c r="O32" s="448"/>
      <c r="P32" s="448"/>
      <c r="Q32" s="86"/>
      <c r="R32" s="2"/>
      <c r="S32" s="466" t="str">
        <f t="shared" si="1"/>
        <v/>
      </c>
      <c r="T32" s="466"/>
      <c r="U32" s="466"/>
      <c r="V32" s="466"/>
      <c r="W32" s="466"/>
      <c r="X32" s="466"/>
      <c r="Y32" s="466"/>
      <c r="Z32" s="466"/>
      <c r="AA32" s="466"/>
      <c r="AB32" s="466"/>
      <c r="AC32" s="466"/>
      <c r="AE32" s="363" t="str">
        <f t="shared" si="2"/>
        <v/>
      </c>
      <c r="AF32" s="363" t="str">
        <f t="shared" si="3"/>
        <v>×</v>
      </c>
      <c r="AG32" s="472" t="e">
        <f>D32&amp;I32&amp;#REF!</f>
        <v>#REF!</v>
      </c>
      <c r="AH32" s="473" t="e">
        <f>IF(#REF!="○",F32,"")</f>
        <v>#REF!</v>
      </c>
    </row>
    <row r="33" spans="1:34" ht="36.75" customHeight="1">
      <c r="A33" s="375">
        <v>21</v>
      </c>
      <c r="B33" s="382" t="str">
        <f>IF(基本情報入力シート!B60="","",基本情報入力シート!B60)</f>
        <v/>
      </c>
      <c r="C33" s="390" t="str">
        <f>IF(基本情報入力シート!L60="","",基本情報入力シート!L60)</f>
        <v/>
      </c>
      <c r="D33" s="390" t="str">
        <f>IF(基本情報入力シート!Q60="","",基本情報入力シート!Q60)</f>
        <v/>
      </c>
      <c r="E33" s="390" t="str">
        <f>IF(基本情報入力シート!V60="","",基本情報入力シート!V60)</f>
        <v/>
      </c>
      <c r="F33" s="390" t="str">
        <f>IF(基本情報入力シート!W60="","",基本情報入力シート!W60)</f>
        <v/>
      </c>
      <c r="G33" s="390" t="str">
        <f>IF(基本情報入力シート!X60="","",基本情報入力シート!X60)</f>
        <v/>
      </c>
      <c r="H33" s="416" t="str">
        <f>IF(基本情報入力シート!Z60="","",基本情報入力シート!Z60)</f>
        <v/>
      </c>
      <c r="I33" s="418" t="str">
        <f>IF(基本情報入力シート!AE60&lt;&gt;"",基本情報入力シート!AE60,"")</f>
        <v/>
      </c>
      <c r="J33" s="424" t="str">
        <f>IF(基本情報入力シート!AA60="","",基本情報入力シート!AA60)</f>
        <v/>
      </c>
      <c r="K33" s="429" t="str">
        <f>IF(基本情報入力シート!AD60="","",基本情報入力シート!AD60)</f>
        <v/>
      </c>
      <c r="L33" s="435" t="str">
        <f>IF(G33="","",VLOOKUP(G33,'【参考】数式用'!$A$3:$C$46,3,FALSE))</f>
        <v/>
      </c>
      <c r="M33" s="442" t="str">
        <f t="shared" si="0"/>
        <v/>
      </c>
      <c r="N33" s="448"/>
      <c r="O33" s="448"/>
      <c r="P33" s="448"/>
      <c r="Q33" s="86"/>
      <c r="R33" s="2"/>
      <c r="S33" s="466" t="str">
        <f t="shared" si="1"/>
        <v/>
      </c>
      <c r="T33" s="466"/>
      <c r="U33" s="466"/>
      <c r="V33" s="466"/>
      <c r="W33" s="466"/>
      <c r="X33" s="466"/>
      <c r="Y33" s="466"/>
      <c r="Z33" s="466"/>
      <c r="AA33" s="466"/>
      <c r="AB33" s="466"/>
      <c r="AC33" s="466"/>
      <c r="AE33" s="363" t="str">
        <f t="shared" si="2"/>
        <v/>
      </c>
      <c r="AF33" s="363" t="str">
        <f t="shared" si="3"/>
        <v>×</v>
      </c>
      <c r="AG33" s="472" t="e">
        <f>D33&amp;I33&amp;#REF!</f>
        <v>#REF!</v>
      </c>
      <c r="AH33" s="473" t="e">
        <f>IF(#REF!="○",F33,"")</f>
        <v>#REF!</v>
      </c>
    </row>
    <row r="34" spans="1:34" ht="36.75" customHeight="1">
      <c r="A34" s="375">
        <v>22</v>
      </c>
      <c r="B34" s="382" t="str">
        <f>IF(基本情報入力シート!B61="","",基本情報入力シート!B61)</f>
        <v/>
      </c>
      <c r="C34" s="390" t="str">
        <f>IF(基本情報入力シート!L61="","",基本情報入力シート!L61)</f>
        <v/>
      </c>
      <c r="D34" s="390" t="str">
        <f>IF(基本情報入力シート!Q61="","",基本情報入力シート!Q61)</f>
        <v/>
      </c>
      <c r="E34" s="390" t="str">
        <f>IF(基本情報入力シート!V61="","",基本情報入力シート!V61)</f>
        <v/>
      </c>
      <c r="F34" s="390" t="str">
        <f>IF(基本情報入力シート!W61="","",基本情報入力シート!W61)</f>
        <v/>
      </c>
      <c r="G34" s="390" t="str">
        <f>IF(基本情報入力シート!X61="","",基本情報入力シート!X61)</f>
        <v/>
      </c>
      <c r="H34" s="416" t="str">
        <f>IF(基本情報入力シート!Z61="","",基本情報入力シート!Z61)</f>
        <v/>
      </c>
      <c r="I34" s="418" t="str">
        <f>IF(基本情報入力シート!AE61&lt;&gt;"",基本情報入力シート!AE61,"")</f>
        <v/>
      </c>
      <c r="J34" s="424" t="str">
        <f>IF(基本情報入力シート!AA61="","",基本情報入力シート!AA61)</f>
        <v/>
      </c>
      <c r="K34" s="429" t="str">
        <f>IF(基本情報入力シート!AD61="","",基本情報入力シート!AD61)</f>
        <v/>
      </c>
      <c r="L34" s="435" t="str">
        <f>IF(G34="","",VLOOKUP(G34,'【参考】数式用'!$A$3:$C$46,3,FALSE))</f>
        <v/>
      </c>
      <c r="M34" s="442" t="str">
        <f t="shared" si="0"/>
        <v/>
      </c>
      <c r="N34" s="448"/>
      <c r="O34" s="448"/>
      <c r="P34" s="448"/>
      <c r="Q34" s="86"/>
      <c r="R34" s="2"/>
      <c r="S34" s="466" t="str">
        <f t="shared" si="1"/>
        <v/>
      </c>
      <c r="T34" s="466"/>
      <c r="U34" s="466"/>
      <c r="V34" s="466"/>
      <c r="W34" s="466"/>
      <c r="X34" s="466"/>
      <c r="Y34" s="466"/>
      <c r="Z34" s="466"/>
      <c r="AA34" s="466"/>
      <c r="AB34" s="466"/>
      <c r="AC34" s="466"/>
      <c r="AE34" s="363" t="str">
        <f t="shared" si="2"/>
        <v/>
      </c>
      <c r="AF34" s="363" t="str">
        <f t="shared" si="3"/>
        <v>×</v>
      </c>
      <c r="AG34" s="472" t="e">
        <f>D34&amp;I34&amp;#REF!</f>
        <v>#REF!</v>
      </c>
      <c r="AH34" s="473" t="e">
        <f>IF(#REF!="○",F34,"")</f>
        <v>#REF!</v>
      </c>
    </row>
    <row r="35" spans="1:34" ht="36.75" customHeight="1">
      <c r="A35" s="375">
        <v>23</v>
      </c>
      <c r="B35" s="382" t="str">
        <f>IF(基本情報入力シート!B62="","",基本情報入力シート!B62)</f>
        <v/>
      </c>
      <c r="C35" s="390" t="str">
        <f>IF(基本情報入力シート!L62="","",基本情報入力シート!L62)</f>
        <v/>
      </c>
      <c r="D35" s="390" t="str">
        <f>IF(基本情報入力シート!Q62="","",基本情報入力シート!Q62)</f>
        <v/>
      </c>
      <c r="E35" s="390" t="str">
        <f>IF(基本情報入力シート!V62="","",基本情報入力シート!V62)</f>
        <v/>
      </c>
      <c r="F35" s="390" t="str">
        <f>IF(基本情報入力シート!W62="","",基本情報入力シート!W62)</f>
        <v/>
      </c>
      <c r="G35" s="390" t="str">
        <f>IF(基本情報入力シート!X62="","",基本情報入力シート!X62)</f>
        <v/>
      </c>
      <c r="H35" s="416" t="str">
        <f>IF(基本情報入力シート!Z62="","",基本情報入力シート!Z62)</f>
        <v/>
      </c>
      <c r="I35" s="418" t="str">
        <f>IF(基本情報入力シート!AE62&lt;&gt;"",基本情報入力シート!AE62,"")</f>
        <v/>
      </c>
      <c r="J35" s="424" t="str">
        <f>IF(基本情報入力シート!AA62="","",基本情報入力シート!AA62)</f>
        <v/>
      </c>
      <c r="K35" s="429" t="str">
        <f>IF(基本情報入力シート!AD62="","",基本情報入力シート!AD62)</f>
        <v/>
      </c>
      <c r="L35" s="435" t="str">
        <f>IF(G35="","",VLOOKUP(G35,'【参考】数式用'!$A$3:$C$46,3,FALSE))</f>
        <v/>
      </c>
      <c r="M35" s="442" t="str">
        <f t="shared" si="0"/>
        <v/>
      </c>
      <c r="N35" s="448"/>
      <c r="O35" s="448"/>
      <c r="P35" s="448"/>
      <c r="Q35" s="86"/>
      <c r="R35" s="2"/>
      <c r="S35" s="466" t="str">
        <f t="shared" si="1"/>
        <v/>
      </c>
      <c r="T35" s="466"/>
      <c r="U35" s="466"/>
      <c r="V35" s="466"/>
      <c r="W35" s="466"/>
      <c r="X35" s="466"/>
      <c r="Y35" s="466"/>
      <c r="Z35" s="466"/>
      <c r="AA35" s="466"/>
      <c r="AB35" s="466"/>
      <c r="AC35" s="466"/>
      <c r="AE35" s="363" t="str">
        <f t="shared" si="2"/>
        <v/>
      </c>
      <c r="AF35" s="363" t="str">
        <f t="shared" si="3"/>
        <v>×</v>
      </c>
      <c r="AG35" s="472" t="e">
        <f>D35&amp;I35&amp;#REF!</f>
        <v>#REF!</v>
      </c>
      <c r="AH35" s="473" t="e">
        <f>IF(#REF!="○",F35,"")</f>
        <v>#REF!</v>
      </c>
    </row>
    <row r="36" spans="1:34" ht="36.75" customHeight="1">
      <c r="A36" s="375">
        <v>24</v>
      </c>
      <c r="B36" s="382" t="str">
        <f>IF(基本情報入力シート!B63="","",基本情報入力シート!B63)</f>
        <v/>
      </c>
      <c r="C36" s="390" t="str">
        <f>IF(基本情報入力シート!L63="","",基本情報入力シート!L63)</f>
        <v/>
      </c>
      <c r="D36" s="390" t="str">
        <f>IF(基本情報入力シート!Q63="","",基本情報入力シート!Q63)</f>
        <v/>
      </c>
      <c r="E36" s="390" t="str">
        <f>IF(基本情報入力シート!V63="","",基本情報入力シート!V63)</f>
        <v/>
      </c>
      <c r="F36" s="390" t="str">
        <f>IF(基本情報入力シート!W63="","",基本情報入力シート!W63)</f>
        <v/>
      </c>
      <c r="G36" s="390" t="str">
        <f>IF(基本情報入力シート!X63="","",基本情報入力シート!X63)</f>
        <v/>
      </c>
      <c r="H36" s="416" t="str">
        <f>IF(基本情報入力シート!Z63="","",基本情報入力シート!Z63)</f>
        <v/>
      </c>
      <c r="I36" s="418" t="str">
        <f>IF(基本情報入力シート!AE63&lt;&gt;"",基本情報入力シート!AE63,"")</f>
        <v/>
      </c>
      <c r="J36" s="424" t="str">
        <f>IF(基本情報入力シート!AA63="","",基本情報入力シート!AA63)</f>
        <v/>
      </c>
      <c r="K36" s="429" t="str">
        <f>IF(基本情報入力シート!AD63="","",基本情報入力シート!AD63)</f>
        <v/>
      </c>
      <c r="L36" s="435" t="str">
        <f>IF(G36="","",VLOOKUP(G36,'【参考】数式用'!$A$3:$C$46,3,FALSE))</f>
        <v/>
      </c>
      <c r="M36" s="442" t="str">
        <f t="shared" si="0"/>
        <v/>
      </c>
      <c r="N36" s="448"/>
      <c r="O36" s="448"/>
      <c r="P36" s="448"/>
      <c r="Q36" s="86"/>
      <c r="R36" s="2"/>
      <c r="S36" s="466" t="str">
        <f t="shared" si="1"/>
        <v/>
      </c>
      <c r="T36" s="466"/>
      <c r="U36" s="466"/>
      <c r="V36" s="466"/>
      <c r="W36" s="466"/>
      <c r="X36" s="466"/>
      <c r="Y36" s="466"/>
      <c r="Z36" s="466"/>
      <c r="AA36" s="466"/>
      <c r="AB36" s="466"/>
      <c r="AC36" s="466"/>
      <c r="AE36" s="363" t="str">
        <f t="shared" si="2"/>
        <v/>
      </c>
      <c r="AF36" s="363" t="str">
        <f t="shared" si="3"/>
        <v>×</v>
      </c>
      <c r="AG36" s="472" t="e">
        <f>D36&amp;I36&amp;#REF!</f>
        <v>#REF!</v>
      </c>
      <c r="AH36" s="473" t="e">
        <f>IF(#REF!="○",F36,"")</f>
        <v>#REF!</v>
      </c>
    </row>
    <row r="37" spans="1:34" ht="36.75" customHeight="1">
      <c r="A37" s="375">
        <v>25</v>
      </c>
      <c r="B37" s="382" t="str">
        <f>IF(基本情報入力シート!B64="","",基本情報入力シート!B64)</f>
        <v/>
      </c>
      <c r="C37" s="390" t="str">
        <f>IF(基本情報入力シート!L64="","",基本情報入力シート!L64)</f>
        <v/>
      </c>
      <c r="D37" s="390" t="str">
        <f>IF(基本情報入力シート!Q64="","",基本情報入力シート!Q64)</f>
        <v/>
      </c>
      <c r="E37" s="390" t="str">
        <f>IF(基本情報入力シート!V64="","",基本情報入力シート!V64)</f>
        <v/>
      </c>
      <c r="F37" s="390" t="str">
        <f>IF(基本情報入力シート!W64="","",基本情報入力シート!W64)</f>
        <v/>
      </c>
      <c r="G37" s="390" t="str">
        <f>IF(基本情報入力シート!X64="","",基本情報入力シート!X64)</f>
        <v/>
      </c>
      <c r="H37" s="416" t="str">
        <f>IF(基本情報入力シート!Z64="","",基本情報入力シート!Z64)</f>
        <v/>
      </c>
      <c r="I37" s="418" t="str">
        <f>IF(基本情報入力シート!AE64&lt;&gt;"",基本情報入力シート!AE64,"")</f>
        <v/>
      </c>
      <c r="J37" s="424" t="str">
        <f>IF(基本情報入力シート!AA64="","",基本情報入力シート!AA64)</f>
        <v/>
      </c>
      <c r="K37" s="429" t="str">
        <f>IF(基本情報入力シート!AD64="","",基本情報入力シート!AD64)</f>
        <v/>
      </c>
      <c r="L37" s="435" t="str">
        <f>IF(G37="","",VLOOKUP(G37,'【参考】数式用'!$A$3:$C$46,3,FALSE))</f>
        <v/>
      </c>
      <c r="M37" s="442" t="str">
        <f t="shared" si="0"/>
        <v/>
      </c>
      <c r="N37" s="448"/>
      <c r="O37" s="448"/>
      <c r="P37" s="448"/>
      <c r="Q37" s="86"/>
      <c r="R37" s="2"/>
      <c r="S37" s="466" t="str">
        <f t="shared" si="1"/>
        <v/>
      </c>
      <c r="T37" s="466"/>
      <c r="U37" s="466"/>
      <c r="V37" s="466"/>
      <c r="W37" s="466"/>
      <c r="X37" s="466"/>
      <c r="Y37" s="466"/>
      <c r="Z37" s="466"/>
      <c r="AA37" s="466"/>
      <c r="AB37" s="466"/>
      <c r="AC37" s="466"/>
      <c r="AE37" s="363" t="str">
        <f t="shared" si="2"/>
        <v/>
      </c>
      <c r="AF37" s="363" t="str">
        <f t="shared" si="3"/>
        <v>×</v>
      </c>
      <c r="AG37" s="472" t="e">
        <f>D37&amp;I37&amp;#REF!</f>
        <v>#REF!</v>
      </c>
      <c r="AH37" s="473" t="e">
        <f>IF(#REF!="○",F37,"")</f>
        <v>#REF!</v>
      </c>
    </row>
    <row r="38" spans="1:34" ht="36.75" customHeight="1">
      <c r="A38" s="375">
        <v>26</v>
      </c>
      <c r="B38" s="382" t="str">
        <f>IF(基本情報入力シート!B65="","",基本情報入力シート!B65)</f>
        <v/>
      </c>
      <c r="C38" s="390" t="str">
        <f>IF(基本情報入力シート!L65="","",基本情報入力シート!L65)</f>
        <v/>
      </c>
      <c r="D38" s="390" t="str">
        <f>IF(基本情報入力シート!Q65="","",基本情報入力シート!Q65)</f>
        <v/>
      </c>
      <c r="E38" s="390" t="str">
        <f>IF(基本情報入力シート!V65="","",基本情報入力シート!V65)</f>
        <v/>
      </c>
      <c r="F38" s="390" t="str">
        <f>IF(基本情報入力シート!W65="","",基本情報入力シート!W65)</f>
        <v/>
      </c>
      <c r="G38" s="390" t="str">
        <f>IF(基本情報入力シート!X65="","",基本情報入力シート!X65)</f>
        <v/>
      </c>
      <c r="H38" s="416" t="str">
        <f>IF(基本情報入力シート!Z65="","",基本情報入力シート!Z65)</f>
        <v/>
      </c>
      <c r="I38" s="418" t="str">
        <f>IF(基本情報入力シート!AE65&lt;&gt;"",基本情報入力シート!AE65,"")</f>
        <v/>
      </c>
      <c r="J38" s="424" t="str">
        <f>IF(基本情報入力シート!AA65="","",基本情報入力シート!AA65)</f>
        <v/>
      </c>
      <c r="K38" s="429" t="str">
        <f>IF(基本情報入力シート!AD65="","",基本情報入力シート!AD65)</f>
        <v/>
      </c>
      <c r="L38" s="435" t="str">
        <f>IF(G38="","",VLOOKUP(G38,'【参考】数式用'!$A$3:$C$46,3,FALSE))</f>
        <v/>
      </c>
      <c r="M38" s="442" t="str">
        <f t="shared" si="0"/>
        <v/>
      </c>
      <c r="N38" s="448"/>
      <c r="O38" s="448"/>
      <c r="P38" s="448"/>
      <c r="Q38" s="86"/>
      <c r="R38" s="2"/>
      <c r="S38" s="466" t="str">
        <f t="shared" si="1"/>
        <v/>
      </c>
      <c r="T38" s="466"/>
      <c r="U38" s="466"/>
      <c r="V38" s="466"/>
      <c r="W38" s="466"/>
      <c r="X38" s="466"/>
      <c r="Y38" s="466"/>
      <c r="Z38" s="466"/>
      <c r="AA38" s="466"/>
      <c r="AB38" s="466"/>
      <c r="AC38" s="466"/>
      <c r="AE38" s="363" t="str">
        <f t="shared" si="2"/>
        <v/>
      </c>
      <c r="AF38" s="363" t="str">
        <f t="shared" si="3"/>
        <v>×</v>
      </c>
      <c r="AG38" s="472" t="e">
        <f>D38&amp;I38&amp;#REF!</f>
        <v>#REF!</v>
      </c>
      <c r="AH38" s="473" t="e">
        <f>IF(#REF!="○",F38,"")</f>
        <v>#REF!</v>
      </c>
    </row>
    <row r="39" spans="1:34" ht="36.75" customHeight="1">
      <c r="A39" s="375">
        <v>27</v>
      </c>
      <c r="B39" s="382" t="str">
        <f>IF(基本情報入力シート!B66="","",基本情報入力シート!B66)</f>
        <v/>
      </c>
      <c r="C39" s="390" t="str">
        <f>IF(基本情報入力シート!L66="","",基本情報入力シート!L66)</f>
        <v/>
      </c>
      <c r="D39" s="390" t="str">
        <f>IF(基本情報入力シート!Q66="","",基本情報入力シート!Q66)</f>
        <v/>
      </c>
      <c r="E39" s="390" t="str">
        <f>IF(基本情報入力シート!V66="","",基本情報入力シート!V66)</f>
        <v/>
      </c>
      <c r="F39" s="390" t="str">
        <f>IF(基本情報入力シート!W66="","",基本情報入力シート!W66)</f>
        <v/>
      </c>
      <c r="G39" s="390" t="str">
        <f>IF(基本情報入力シート!X66="","",基本情報入力シート!X66)</f>
        <v/>
      </c>
      <c r="H39" s="416" t="str">
        <f>IF(基本情報入力シート!Z66="","",基本情報入力シート!Z66)</f>
        <v/>
      </c>
      <c r="I39" s="418" t="str">
        <f>IF(基本情報入力シート!AE66&lt;&gt;"",基本情報入力シート!AE66,"")</f>
        <v/>
      </c>
      <c r="J39" s="424" t="str">
        <f>IF(基本情報入力シート!AA66="","",基本情報入力シート!AA66)</f>
        <v/>
      </c>
      <c r="K39" s="429" t="str">
        <f>IF(基本情報入力シート!AD66="","",基本情報入力シート!AD66)</f>
        <v/>
      </c>
      <c r="L39" s="435" t="str">
        <f>IF(G39="","",VLOOKUP(G39,'【参考】数式用'!$A$3:$C$46,3,FALSE))</f>
        <v/>
      </c>
      <c r="M39" s="442" t="str">
        <f t="shared" si="0"/>
        <v/>
      </c>
      <c r="N39" s="448"/>
      <c r="O39" s="448"/>
      <c r="P39" s="448"/>
      <c r="Q39" s="86"/>
      <c r="R39" s="2"/>
      <c r="S39" s="466" t="str">
        <f t="shared" si="1"/>
        <v/>
      </c>
      <c r="T39" s="466"/>
      <c r="U39" s="466"/>
      <c r="V39" s="466"/>
      <c r="W39" s="466"/>
      <c r="X39" s="466"/>
      <c r="Y39" s="466"/>
      <c r="Z39" s="466"/>
      <c r="AA39" s="466"/>
      <c r="AB39" s="466"/>
      <c r="AC39" s="466"/>
      <c r="AE39" s="363" t="str">
        <f t="shared" si="2"/>
        <v/>
      </c>
      <c r="AF39" s="363" t="str">
        <f t="shared" si="3"/>
        <v>×</v>
      </c>
      <c r="AG39" s="472" t="e">
        <f>D39&amp;I39&amp;#REF!</f>
        <v>#REF!</v>
      </c>
      <c r="AH39" s="473" t="e">
        <f>IF(#REF!="○",F39,"")</f>
        <v>#REF!</v>
      </c>
    </row>
    <row r="40" spans="1:34" ht="36.75" customHeight="1">
      <c r="A40" s="375">
        <v>28</v>
      </c>
      <c r="B40" s="382" t="str">
        <f>IF(基本情報入力シート!B67="","",基本情報入力シート!B67)</f>
        <v/>
      </c>
      <c r="C40" s="390" t="str">
        <f>IF(基本情報入力シート!L67="","",基本情報入力シート!L67)</f>
        <v/>
      </c>
      <c r="D40" s="390" t="str">
        <f>IF(基本情報入力シート!Q67="","",基本情報入力シート!Q67)</f>
        <v/>
      </c>
      <c r="E40" s="390" t="str">
        <f>IF(基本情報入力シート!V67="","",基本情報入力シート!V67)</f>
        <v/>
      </c>
      <c r="F40" s="390" t="str">
        <f>IF(基本情報入力シート!W67="","",基本情報入力シート!W67)</f>
        <v/>
      </c>
      <c r="G40" s="390" t="str">
        <f>IF(基本情報入力シート!X67="","",基本情報入力シート!X67)</f>
        <v/>
      </c>
      <c r="H40" s="416" t="str">
        <f>IF(基本情報入力シート!Z67="","",基本情報入力シート!Z67)</f>
        <v/>
      </c>
      <c r="I40" s="418" t="str">
        <f>IF(基本情報入力シート!AE67&lt;&gt;"",基本情報入力シート!AE67,"")</f>
        <v/>
      </c>
      <c r="J40" s="424" t="str">
        <f>IF(基本情報入力シート!AA67="","",基本情報入力シート!AA67)</f>
        <v/>
      </c>
      <c r="K40" s="429" t="str">
        <f>IF(基本情報入力シート!AD67="","",基本情報入力シート!AD67)</f>
        <v/>
      </c>
      <c r="L40" s="435" t="str">
        <f>IF(G40="","",VLOOKUP(G40,'【参考】数式用'!$A$3:$C$46,3,FALSE))</f>
        <v/>
      </c>
      <c r="M40" s="442" t="str">
        <f t="shared" si="0"/>
        <v/>
      </c>
      <c r="N40" s="448"/>
      <c r="O40" s="448"/>
      <c r="P40" s="448"/>
      <c r="Q40" s="86"/>
      <c r="R40" s="2"/>
      <c r="S40" s="466" t="str">
        <f t="shared" si="1"/>
        <v/>
      </c>
      <c r="T40" s="466"/>
      <c r="U40" s="466"/>
      <c r="V40" s="466"/>
      <c r="W40" s="466"/>
      <c r="X40" s="466"/>
      <c r="Y40" s="466"/>
      <c r="Z40" s="466"/>
      <c r="AA40" s="466"/>
      <c r="AB40" s="466"/>
      <c r="AC40" s="466"/>
      <c r="AE40" s="363" t="str">
        <f t="shared" si="2"/>
        <v/>
      </c>
      <c r="AF40" s="363" t="str">
        <f t="shared" si="3"/>
        <v>×</v>
      </c>
      <c r="AG40" s="472" t="e">
        <f>D40&amp;I40&amp;#REF!</f>
        <v>#REF!</v>
      </c>
      <c r="AH40" s="473" t="e">
        <f>IF(#REF!="○",F40,"")</f>
        <v>#REF!</v>
      </c>
    </row>
    <row r="41" spans="1:34" ht="36.75" customHeight="1">
      <c r="A41" s="375">
        <v>29</v>
      </c>
      <c r="B41" s="382" t="str">
        <f>IF(基本情報入力シート!B68="","",基本情報入力シート!B68)</f>
        <v/>
      </c>
      <c r="C41" s="390" t="str">
        <f>IF(基本情報入力シート!L68="","",基本情報入力シート!L68)</f>
        <v/>
      </c>
      <c r="D41" s="390" t="str">
        <f>IF(基本情報入力シート!Q68="","",基本情報入力シート!Q68)</f>
        <v/>
      </c>
      <c r="E41" s="390" t="str">
        <f>IF(基本情報入力シート!V68="","",基本情報入力シート!V68)</f>
        <v/>
      </c>
      <c r="F41" s="390" t="str">
        <f>IF(基本情報入力シート!W68="","",基本情報入力シート!W68)</f>
        <v/>
      </c>
      <c r="G41" s="390" t="str">
        <f>IF(基本情報入力シート!X68="","",基本情報入力シート!X68)</f>
        <v/>
      </c>
      <c r="H41" s="416" t="str">
        <f>IF(基本情報入力シート!Z68="","",基本情報入力シート!Z68)</f>
        <v/>
      </c>
      <c r="I41" s="418" t="str">
        <f>IF(基本情報入力シート!AE68&lt;&gt;"",基本情報入力シート!AE68,"")</f>
        <v/>
      </c>
      <c r="J41" s="424" t="str">
        <f>IF(基本情報入力シート!AA68="","",基本情報入力シート!AA68)</f>
        <v/>
      </c>
      <c r="K41" s="429" t="str">
        <f>IF(基本情報入力シート!AD68="","",基本情報入力シート!AD68)</f>
        <v/>
      </c>
      <c r="L41" s="435" t="str">
        <f>IF(G41="","",VLOOKUP(G41,'【参考】数式用'!$A$3:$C$46,3,FALSE))</f>
        <v/>
      </c>
      <c r="M41" s="442" t="str">
        <f t="shared" si="0"/>
        <v/>
      </c>
      <c r="N41" s="448"/>
      <c r="O41" s="448"/>
      <c r="P41" s="448"/>
      <c r="Q41" s="86"/>
      <c r="R41" s="2"/>
      <c r="S41" s="466" t="str">
        <f t="shared" si="1"/>
        <v/>
      </c>
      <c r="T41" s="466"/>
      <c r="U41" s="466"/>
      <c r="V41" s="466"/>
      <c r="W41" s="466"/>
      <c r="X41" s="466"/>
      <c r="Y41" s="466"/>
      <c r="Z41" s="466"/>
      <c r="AA41" s="466"/>
      <c r="AB41" s="466"/>
      <c r="AC41" s="466"/>
      <c r="AE41" s="363" t="str">
        <f t="shared" si="2"/>
        <v/>
      </c>
      <c r="AF41" s="363" t="str">
        <f t="shared" si="3"/>
        <v>×</v>
      </c>
      <c r="AG41" s="472" t="e">
        <f>D41&amp;I41&amp;#REF!</f>
        <v>#REF!</v>
      </c>
      <c r="AH41" s="473" t="e">
        <f>IF(#REF!="○",F41,"")</f>
        <v>#REF!</v>
      </c>
    </row>
    <row r="42" spans="1:34" ht="36.75" customHeight="1">
      <c r="A42" s="375">
        <v>30</v>
      </c>
      <c r="B42" s="382" t="str">
        <f>IF(基本情報入力シート!B69="","",基本情報入力シート!B69)</f>
        <v/>
      </c>
      <c r="C42" s="390" t="str">
        <f>IF(基本情報入力シート!L69="","",基本情報入力シート!L69)</f>
        <v/>
      </c>
      <c r="D42" s="390" t="str">
        <f>IF(基本情報入力シート!Q69="","",基本情報入力シート!Q69)</f>
        <v/>
      </c>
      <c r="E42" s="390" t="str">
        <f>IF(基本情報入力シート!V69="","",基本情報入力シート!V69)</f>
        <v/>
      </c>
      <c r="F42" s="390" t="str">
        <f>IF(基本情報入力シート!W69="","",基本情報入力シート!W69)</f>
        <v/>
      </c>
      <c r="G42" s="390" t="str">
        <f>IF(基本情報入力シート!X69="","",基本情報入力シート!X69)</f>
        <v/>
      </c>
      <c r="H42" s="416" t="str">
        <f>IF(基本情報入力シート!Z69="","",基本情報入力シート!Z69)</f>
        <v/>
      </c>
      <c r="I42" s="418" t="str">
        <f>IF(基本情報入力シート!AE69&lt;&gt;"",基本情報入力シート!AE69,"")</f>
        <v/>
      </c>
      <c r="J42" s="424" t="str">
        <f>IF(基本情報入力シート!AA69="","",基本情報入力シート!AA69)</f>
        <v/>
      </c>
      <c r="K42" s="429" t="str">
        <f>IF(基本情報入力シート!AD69="","",基本情報入力シート!AD69)</f>
        <v/>
      </c>
      <c r="L42" s="435" t="str">
        <f>IF(G42="","",VLOOKUP(G42,'【参考】数式用'!$A$3:$C$46,3,FALSE))</f>
        <v/>
      </c>
      <c r="M42" s="442" t="str">
        <f t="shared" si="0"/>
        <v/>
      </c>
      <c r="N42" s="448"/>
      <c r="O42" s="448"/>
      <c r="P42" s="448"/>
      <c r="Q42" s="86"/>
      <c r="R42" s="2"/>
      <c r="S42" s="466" t="str">
        <f t="shared" si="1"/>
        <v/>
      </c>
      <c r="T42" s="466"/>
      <c r="U42" s="466"/>
      <c r="V42" s="466"/>
      <c r="W42" s="466"/>
      <c r="X42" s="466"/>
      <c r="Y42" s="466"/>
      <c r="Z42" s="466"/>
      <c r="AA42" s="466"/>
      <c r="AB42" s="466"/>
      <c r="AC42" s="466"/>
      <c r="AE42" s="363" t="str">
        <f t="shared" si="2"/>
        <v/>
      </c>
      <c r="AF42" s="363" t="str">
        <f t="shared" si="3"/>
        <v>×</v>
      </c>
      <c r="AG42" s="472" t="e">
        <f>D42&amp;I42&amp;#REF!</f>
        <v>#REF!</v>
      </c>
      <c r="AH42" s="473" t="e">
        <f>IF(#REF!="○",F42,"")</f>
        <v>#REF!</v>
      </c>
    </row>
    <row r="43" spans="1:34" ht="36.75" customHeight="1">
      <c r="A43" s="375">
        <v>31</v>
      </c>
      <c r="B43" s="382" t="str">
        <f>IF(基本情報入力シート!B70="","",基本情報入力シート!B70)</f>
        <v/>
      </c>
      <c r="C43" s="390" t="str">
        <f>IF(基本情報入力シート!L70="","",基本情報入力シート!L70)</f>
        <v/>
      </c>
      <c r="D43" s="390" t="str">
        <f>IF(基本情報入力シート!Q70="","",基本情報入力シート!Q70)</f>
        <v/>
      </c>
      <c r="E43" s="390" t="str">
        <f>IF(基本情報入力シート!V70="","",基本情報入力シート!V70)</f>
        <v/>
      </c>
      <c r="F43" s="390" t="str">
        <f>IF(基本情報入力シート!W70="","",基本情報入力シート!W70)</f>
        <v/>
      </c>
      <c r="G43" s="390" t="str">
        <f>IF(基本情報入力シート!X70="","",基本情報入力シート!X70)</f>
        <v/>
      </c>
      <c r="H43" s="416" t="str">
        <f>IF(基本情報入力シート!Z70="","",基本情報入力シート!Z70)</f>
        <v/>
      </c>
      <c r="I43" s="418" t="str">
        <f>IF(基本情報入力シート!AE70&lt;&gt;"",基本情報入力シート!AE70,"")</f>
        <v/>
      </c>
      <c r="J43" s="424" t="str">
        <f>IF(基本情報入力シート!AA70="","",基本情報入力シート!AA70)</f>
        <v/>
      </c>
      <c r="K43" s="429" t="str">
        <f>IF(基本情報入力シート!AD70="","",基本情報入力シート!AD70)</f>
        <v/>
      </c>
      <c r="L43" s="435" t="str">
        <f>IF(G43="","",VLOOKUP(G43,'【参考】数式用'!$A$3:$C$46,3,FALSE))</f>
        <v/>
      </c>
      <c r="M43" s="442" t="str">
        <f t="shared" si="0"/>
        <v/>
      </c>
      <c r="N43" s="448"/>
      <c r="O43" s="448"/>
      <c r="P43" s="448"/>
      <c r="Q43" s="86"/>
      <c r="R43" s="2"/>
      <c r="S43" s="466" t="str">
        <f t="shared" si="1"/>
        <v/>
      </c>
      <c r="T43" s="466"/>
      <c r="U43" s="466"/>
      <c r="V43" s="466"/>
      <c r="W43" s="466"/>
      <c r="X43" s="466"/>
      <c r="Y43" s="466"/>
      <c r="Z43" s="466"/>
      <c r="AA43" s="466"/>
      <c r="AB43" s="466"/>
      <c r="AC43" s="466"/>
      <c r="AE43" s="363" t="str">
        <f t="shared" si="2"/>
        <v/>
      </c>
      <c r="AF43" s="363" t="str">
        <f t="shared" si="3"/>
        <v>×</v>
      </c>
      <c r="AG43" s="472" t="e">
        <f>D43&amp;I43&amp;#REF!</f>
        <v>#REF!</v>
      </c>
      <c r="AH43" s="473" t="e">
        <f>IF(#REF!="○",F43,"")</f>
        <v>#REF!</v>
      </c>
    </row>
    <row r="44" spans="1:34" ht="36.75" customHeight="1">
      <c r="A44" s="375">
        <v>32</v>
      </c>
      <c r="B44" s="382" t="str">
        <f>IF(基本情報入力シート!B71="","",基本情報入力シート!B71)</f>
        <v/>
      </c>
      <c r="C44" s="390" t="str">
        <f>IF(基本情報入力シート!L71="","",基本情報入力シート!L71)</f>
        <v/>
      </c>
      <c r="D44" s="390" t="str">
        <f>IF(基本情報入力シート!Q71="","",基本情報入力シート!Q71)</f>
        <v/>
      </c>
      <c r="E44" s="390" t="str">
        <f>IF(基本情報入力シート!V71="","",基本情報入力シート!V71)</f>
        <v/>
      </c>
      <c r="F44" s="390" t="str">
        <f>IF(基本情報入力シート!W71="","",基本情報入力シート!W71)</f>
        <v/>
      </c>
      <c r="G44" s="390" t="str">
        <f>IF(基本情報入力シート!X71="","",基本情報入力シート!X71)</f>
        <v/>
      </c>
      <c r="H44" s="416" t="str">
        <f>IF(基本情報入力シート!Z71="","",基本情報入力シート!Z71)</f>
        <v/>
      </c>
      <c r="I44" s="418" t="str">
        <f>IF(基本情報入力シート!AE71&lt;&gt;"",基本情報入力シート!AE71,"")</f>
        <v/>
      </c>
      <c r="J44" s="424" t="str">
        <f>IF(基本情報入力シート!AA71="","",基本情報入力シート!AA71)</f>
        <v/>
      </c>
      <c r="K44" s="429" t="str">
        <f>IF(基本情報入力シート!AD71="","",基本情報入力シート!AD71)</f>
        <v/>
      </c>
      <c r="L44" s="435" t="str">
        <f>IF(G44="","",VLOOKUP(G44,'【参考】数式用'!$A$3:$C$46,3,FALSE))</f>
        <v/>
      </c>
      <c r="M44" s="442" t="str">
        <f t="shared" si="0"/>
        <v/>
      </c>
      <c r="N44" s="448"/>
      <c r="O44" s="448"/>
      <c r="P44" s="448"/>
      <c r="Q44" s="86"/>
      <c r="R44" s="2"/>
      <c r="S44" s="466" t="str">
        <f t="shared" si="1"/>
        <v/>
      </c>
      <c r="T44" s="466"/>
      <c r="U44" s="466"/>
      <c r="V44" s="466"/>
      <c r="W44" s="466"/>
      <c r="X44" s="466"/>
      <c r="Y44" s="466"/>
      <c r="Z44" s="466"/>
      <c r="AA44" s="466"/>
      <c r="AB44" s="466"/>
      <c r="AC44" s="466"/>
      <c r="AE44" s="363" t="str">
        <f t="shared" si="2"/>
        <v/>
      </c>
      <c r="AF44" s="363" t="str">
        <f t="shared" si="3"/>
        <v>×</v>
      </c>
      <c r="AG44" s="472" t="e">
        <f>D44&amp;I44&amp;#REF!</f>
        <v>#REF!</v>
      </c>
      <c r="AH44" s="473" t="e">
        <f>IF(#REF!="○",F44,"")</f>
        <v>#REF!</v>
      </c>
    </row>
    <row r="45" spans="1:34" ht="36.75" customHeight="1">
      <c r="A45" s="375">
        <v>33</v>
      </c>
      <c r="B45" s="382" t="str">
        <f>IF(基本情報入力シート!B72="","",基本情報入力シート!B72)</f>
        <v/>
      </c>
      <c r="C45" s="390" t="str">
        <f>IF(基本情報入力シート!L72="","",基本情報入力シート!L72)</f>
        <v/>
      </c>
      <c r="D45" s="390" t="str">
        <f>IF(基本情報入力シート!Q72="","",基本情報入力シート!Q72)</f>
        <v/>
      </c>
      <c r="E45" s="390" t="str">
        <f>IF(基本情報入力シート!V72="","",基本情報入力シート!V72)</f>
        <v/>
      </c>
      <c r="F45" s="390" t="str">
        <f>IF(基本情報入力シート!W72="","",基本情報入力シート!W72)</f>
        <v/>
      </c>
      <c r="G45" s="390" t="str">
        <f>IF(基本情報入力シート!X72="","",基本情報入力シート!X72)</f>
        <v/>
      </c>
      <c r="H45" s="416" t="str">
        <f>IF(基本情報入力シート!Z72="","",基本情報入力シート!Z72)</f>
        <v/>
      </c>
      <c r="I45" s="418" t="str">
        <f>IF(基本情報入力シート!AE72&lt;&gt;"",基本情報入力シート!AE72,"")</f>
        <v/>
      </c>
      <c r="J45" s="424" t="str">
        <f>IF(基本情報入力シート!AA72="","",基本情報入力シート!AA72)</f>
        <v/>
      </c>
      <c r="K45" s="429" t="str">
        <f>IF(基本情報入力シート!AD72="","",基本情報入力シート!AD72)</f>
        <v/>
      </c>
      <c r="L45" s="435" t="str">
        <f>IF(G45="","",VLOOKUP(G45,'【参考】数式用'!$A$3:$C$46,3,FALSE))</f>
        <v/>
      </c>
      <c r="M45" s="442" t="str">
        <f t="shared" si="0"/>
        <v/>
      </c>
      <c r="N45" s="448"/>
      <c r="O45" s="448"/>
      <c r="P45" s="448"/>
      <c r="Q45" s="86"/>
      <c r="R45" s="2"/>
      <c r="S45" s="466" t="str">
        <f t="shared" si="1"/>
        <v/>
      </c>
      <c r="T45" s="466"/>
      <c r="U45" s="466"/>
      <c r="V45" s="466"/>
      <c r="W45" s="466"/>
      <c r="X45" s="466"/>
      <c r="Y45" s="466"/>
      <c r="Z45" s="466"/>
      <c r="AA45" s="466"/>
      <c r="AB45" s="466"/>
      <c r="AC45" s="466"/>
      <c r="AE45" s="363" t="str">
        <f t="shared" si="2"/>
        <v/>
      </c>
      <c r="AF45" s="363" t="str">
        <f t="shared" si="3"/>
        <v>×</v>
      </c>
      <c r="AG45" s="472" t="e">
        <f>D45&amp;I45&amp;#REF!</f>
        <v>#REF!</v>
      </c>
      <c r="AH45" s="473" t="e">
        <f>IF(#REF!="○",F45,"")</f>
        <v>#REF!</v>
      </c>
    </row>
    <row r="46" spans="1:34" ht="36.75" customHeight="1">
      <c r="A46" s="375">
        <v>34</v>
      </c>
      <c r="B46" s="382" t="str">
        <f>IF(基本情報入力シート!B73="","",基本情報入力シート!B73)</f>
        <v/>
      </c>
      <c r="C46" s="390" t="str">
        <f>IF(基本情報入力シート!L73="","",基本情報入力シート!L73)</f>
        <v/>
      </c>
      <c r="D46" s="390" t="str">
        <f>IF(基本情報入力シート!Q73="","",基本情報入力シート!Q73)</f>
        <v/>
      </c>
      <c r="E46" s="390" t="str">
        <f>IF(基本情報入力シート!V73="","",基本情報入力シート!V73)</f>
        <v/>
      </c>
      <c r="F46" s="390" t="str">
        <f>IF(基本情報入力シート!W73="","",基本情報入力シート!W73)</f>
        <v/>
      </c>
      <c r="G46" s="390" t="str">
        <f>IF(基本情報入力シート!X73="","",基本情報入力シート!X73)</f>
        <v/>
      </c>
      <c r="H46" s="416" t="str">
        <f>IF(基本情報入力シート!Z73="","",基本情報入力シート!Z73)</f>
        <v/>
      </c>
      <c r="I46" s="418" t="str">
        <f>IF(基本情報入力シート!AE73&lt;&gt;"",基本情報入力シート!AE73,"")</f>
        <v/>
      </c>
      <c r="J46" s="424" t="str">
        <f>IF(基本情報入力シート!AA73="","",基本情報入力シート!AA73)</f>
        <v/>
      </c>
      <c r="K46" s="429" t="str">
        <f>IF(基本情報入力シート!AD73="","",基本情報入力シート!AD73)</f>
        <v/>
      </c>
      <c r="L46" s="435" t="str">
        <f>IF(G46="","",VLOOKUP(G46,'【参考】数式用'!$A$3:$C$46,3,FALSE))</f>
        <v/>
      </c>
      <c r="M46" s="442" t="str">
        <f t="shared" si="0"/>
        <v/>
      </c>
      <c r="N46" s="448"/>
      <c r="O46" s="448"/>
      <c r="P46" s="448"/>
      <c r="Q46" s="86"/>
      <c r="R46" s="2"/>
      <c r="S46" s="466" t="str">
        <f t="shared" si="1"/>
        <v/>
      </c>
      <c r="T46" s="466"/>
      <c r="U46" s="466"/>
      <c r="V46" s="466"/>
      <c r="W46" s="466"/>
      <c r="X46" s="466"/>
      <c r="Y46" s="466"/>
      <c r="Z46" s="466"/>
      <c r="AA46" s="466"/>
      <c r="AB46" s="466"/>
      <c r="AC46" s="466"/>
      <c r="AE46" s="363" t="str">
        <f t="shared" si="2"/>
        <v/>
      </c>
      <c r="AF46" s="363" t="str">
        <f t="shared" si="3"/>
        <v>×</v>
      </c>
      <c r="AG46" s="472" t="e">
        <f>D46&amp;I46&amp;#REF!</f>
        <v>#REF!</v>
      </c>
      <c r="AH46" s="473" t="e">
        <f>IF(#REF!="○",F46,"")</f>
        <v>#REF!</v>
      </c>
    </row>
    <row r="47" spans="1:34" ht="36.75" customHeight="1">
      <c r="A47" s="375">
        <v>35</v>
      </c>
      <c r="B47" s="382" t="str">
        <f>IF(基本情報入力シート!B74="","",基本情報入力シート!B74)</f>
        <v/>
      </c>
      <c r="C47" s="390" t="str">
        <f>IF(基本情報入力シート!L74="","",基本情報入力シート!L74)</f>
        <v/>
      </c>
      <c r="D47" s="390" t="str">
        <f>IF(基本情報入力シート!Q74="","",基本情報入力シート!Q74)</f>
        <v/>
      </c>
      <c r="E47" s="390" t="str">
        <f>IF(基本情報入力シート!V74="","",基本情報入力シート!V74)</f>
        <v/>
      </c>
      <c r="F47" s="390" t="str">
        <f>IF(基本情報入力シート!W74="","",基本情報入力シート!W74)</f>
        <v/>
      </c>
      <c r="G47" s="390" t="str">
        <f>IF(基本情報入力シート!X74="","",基本情報入力シート!X74)</f>
        <v/>
      </c>
      <c r="H47" s="416" t="str">
        <f>IF(基本情報入力シート!Z74="","",基本情報入力シート!Z74)</f>
        <v/>
      </c>
      <c r="I47" s="418" t="str">
        <f>IF(基本情報入力シート!AE74&lt;&gt;"",基本情報入力シート!AE74,"")</f>
        <v/>
      </c>
      <c r="J47" s="424" t="str">
        <f>IF(基本情報入力シート!AA74="","",基本情報入力シート!AA74)</f>
        <v/>
      </c>
      <c r="K47" s="429" t="str">
        <f>IF(基本情報入力シート!AD74="","",基本情報入力シート!AD74)</f>
        <v/>
      </c>
      <c r="L47" s="435" t="str">
        <f>IF(G47="","",VLOOKUP(G47,'【参考】数式用'!$A$3:$C$46,3,FALSE))</f>
        <v/>
      </c>
      <c r="M47" s="442" t="str">
        <f t="shared" si="0"/>
        <v/>
      </c>
      <c r="N47" s="448"/>
      <c r="O47" s="448"/>
      <c r="P47" s="448"/>
      <c r="Q47" s="86"/>
      <c r="R47" s="2"/>
      <c r="S47" s="466" t="str">
        <f t="shared" si="1"/>
        <v/>
      </c>
      <c r="T47" s="466"/>
      <c r="U47" s="466"/>
      <c r="V47" s="466"/>
      <c r="W47" s="466"/>
      <c r="X47" s="466"/>
      <c r="Y47" s="466"/>
      <c r="Z47" s="466"/>
      <c r="AA47" s="466"/>
      <c r="AB47" s="466"/>
      <c r="AC47" s="466"/>
      <c r="AE47" s="363" t="str">
        <f t="shared" si="2"/>
        <v/>
      </c>
      <c r="AF47" s="363" t="str">
        <f t="shared" si="3"/>
        <v>×</v>
      </c>
      <c r="AG47" s="472" t="e">
        <f>D47&amp;I47&amp;#REF!</f>
        <v>#REF!</v>
      </c>
      <c r="AH47" s="473" t="e">
        <f>IF(#REF!="○",F47,"")</f>
        <v>#REF!</v>
      </c>
    </row>
    <row r="48" spans="1:34" ht="36.75" customHeight="1">
      <c r="A48" s="375">
        <v>36</v>
      </c>
      <c r="B48" s="382" t="str">
        <f>IF(基本情報入力シート!B75="","",基本情報入力シート!B75)</f>
        <v/>
      </c>
      <c r="C48" s="390" t="str">
        <f>IF(基本情報入力シート!L75="","",基本情報入力シート!L75)</f>
        <v/>
      </c>
      <c r="D48" s="390" t="str">
        <f>IF(基本情報入力シート!Q75="","",基本情報入力シート!Q75)</f>
        <v/>
      </c>
      <c r="E48" s="390" t="str">
        <f>IF(基本情報入力シート!V75="","",基本情報入力シート!V75)</f>
        <v/>
      </c>
      <c r="F48" s="390" t="str">
        <f>IF(基本情報入力シート!W75="","",基本情報入力シート!W75)</f>
        <v/>
      </c>
      <c r="G48" s="390" t="str">
        <f>IF(基本情報入力シート!X75="","",基本情報入力シート!X75)</f>
        <v/>
      </c>
      <c r="H48" s="416" t="str">
        <f>IF(基本情報入力シート!Z75="","",基本情報入力シート!Z75)</f>
        <v/>
      </c>
      <c r="I48" s="418" t="str">
        <f>IF(基本情報入力シート!AE75&lt;&gt;"",基本情報入力シート!AE75,"")</f>
        <v/>
      </c>
      <c r="J48" s="424" t="str">
        <f>IF(基本情報入力シート!AA75="","",基本情報入力シート!AA75)</f>
        <v/>
      </c>
      <c r="K48" s="429" t="str">
        <f>IF(基本情報入力シート!AD75="","",基本情報入力シート!AD75)</f>
        <v/>
      </c>
      <c r="L48" s="435" t="str">
        <f>IF(G48="","",VLOOKUP(G48,'【参考】数式用'!$A$3:$C$46,3,FALSE))</f>
        <v/>
      </c>
      <c r="M48" s="442" t="str">
        <f t="shared" si="0"/>
        <v/>
      </c>
      <c r="N48" s="448"/>
      <c r="O48" s="448"/>
      <c r="P48" s="448"/>
      <c r="Q48" s="86"/>
      <c r="R48" s="2"/>
      <c r="S48" s="466" t="str">
        <f t="shared" si="1"/>
        <v/>
      </c>
      <c r="T48" s="466"/>
      <c r="U48" s="466"/>
      <c r="V48" s="466"/>
      <c r="W48" s="466"/>
      <c r="X48" s="466"/>
      <c r="Y48" s="466"/>
      <c r="Z48" s="466"/>
      <c r="AA48" s="466"/>
      <c r="AB48" s="466"/>
      <c r="AC48" s="466"/>
      <c r="AE48" s="363" t="str">
        <f t="shared" si="2"/>
        <v/>
      </c>
      <c r="AF48" s="363" t="str">
        <f t="shared" si="3"/>
        <v>×</v>
      </c>
      <c r="AG48" s="472" t="e">
        <f>D48&amp;I48&amp;#REF!</f>
        <v>#REF!</v>
      </c>
      <c r="AH48" s="473" t="e">
        <f>IF(#REF!="○",F48,"")</f>
        <v>#REF!</v>
      </c>
    </row>
    <row r="49" spans="1:34" ht="36.75" customHeight="1">
      <c r="A49" s="375">
        <v>37</v>
      </c>
      <c r="B49" s="382" t="str">
        <f>IF(基本情報入力シート!B76="","",基本情報入力シート!B76)</f>
        <v/>
      </c>
      <c r="C49" s="390" t="str">
        <f>IF(基本情報入力シート!L76="","",基本情報入力シート!L76)</f>
        <v/>
      </c>
      <c r="D49" s="390" t="str">
        <f>IF(基本情報入力シート!Q76="","",基本情報入力シート!Q76)</f>
        <v/>
      </c>
      <c r="E49" s="390" t="str">
        <f>IF(基本情報入力シート!V76="","",基本情報入力シート!V76)</f>
        <v/>
      </c>
      <c r="F49" s="390" t="str">
        <f>IF(基本情報入力シート!W76="","",基本情報入力シート!W76)</f>
        <v/>
      </c>
      <c r="G49" s="390" t="str">
        <f>IF(基本情報入力シート!X76="","",基本情報入力シート!X76)</f>
        <v/>
      </c>
      <c r="H49" s="416" t="str">
        <f>IF(基本情報入力シート!Z76="","",基本情報入力シート!Z76)</f>
        <v/>
      </c>
      <c r="I49" s="418" t="str">
        <f>IF(基本情報入力シート!AE76&lt;&gt;"",基本情報入力シート!AE76,"")</f>
        <v/>
      </c>
      <c r="J49" s="424" t="str">
        <f>IF(基本情報入力シート!AA76="","",基本情報入力シート!AA76)</f>
        <v/>
      </c>
      <c r="K49" s="429" t="str">
        <f>IF(基本情報入力シート!AD76="","",基本情報入力シート!AD76)</f>
        <v/>
      </c>
      <c r="L49" s="435" t="str">
        <f>IF(G49="","",VLOOKUP(G49,'【参考】数式用'!$A$3:$C$46,3,FALSE))</f>
        <v/>
      </c>
      <c r="M49" s="442" t="str">
        <f t="shared" si="0"/>
        <v/>
      </c>
      <c r="N49" s="448"/>
      <c r="O49" s="448"/>
      <c r="P49" s="448"/>
      <c r="Q49" s="86"/>
      <c r="R49" s="2"/>
      <c r="S49" s="466" t="str">
        <f t="shared" si="1"/>
        <v/>
      </c>
      <c r="T49" s="466"/>
      <c r="U49" s="466"/>
      <c r="V49" s="466"/>
      <c r="W49" s="466"/>
      <c r="X49" s="466"/>
      <c r="Y49" s="466"/>
      <c r="Z49" s="466"/>
      <c r="AA49" s="466"/>
      <c r="AB49" s="466"/>
      <c r="AC49" s="466"/>
      <c r="AE49" s="363" t="str">
        <f t="shared" si="2"/>
        <v/>
      </c>
      <c r="AF49" s="363" t="str">
        <f t="shared" si="3"/>
        <v>×</v>
      </c>
      <c r="AG49" s="472" t="e">
        <f>D49&amp;I49&amp;#REF!</f>
        <v>#REF!</v>
      </c>
      <c r="AH49" s="473" t="e">
        <f>IF(#REF!="○",F49,"")</f>
        <v>#REF!</v>
      </c>
    </row>
    <row r="50" spans="1:34" ht="36.75" customHeight="1">
      <c r="A50" s="375">
        <v>38</v>
      </c>
      <c r="B50" s="382" t="str">
        <f>IF(基本情報入力シート!B77="","",基本情報入力シート!B77)</f>
        <v/>
      </c>
      <c r="C50" s="390" t="str">
        <f>IF(基本情報入力シート!L77="","",基本情報入力シート!L77)</f>
        <v/>
      </c>
      <c r="D50" s="390" t="str">
        <f>IF(基本情報入力シート!Q77="","",基本情報入力シート!Q77)</f>
        <v/>
      </c>
      <c r="E50" s="390" t="str">
        <f>IF(基本情報入力シート!V77="","",基本情報入力シート!V77)</f>
        <v/>
      </c>
      <c r="F50" s="390" t="str">
        <f>IF(基本情報入力シート!W77="","",基本情報入力シート!W77)</f>
        <v/>
      </c>
      <c r="G50" s="390" t="str">
        <f>IF(基本情報入力シート!X77="","",基本情報入力シート!X77)</f>
        <v/>
      </c>
      <c r="H50" s="416" t="str">
        <f>IF(基本情報入力シート!Z77="","",基本情報入力シート!Z77)</f>
        <v/>
      </c>
      <c r="I50" s="418" t="str">
        <f>IF(基本情報入力シート!AE77&lt;&gt;"",基本情報入力シート!AE77,"")</f>
        <v/>
      </c>
      <c r="J50" s="424" t="str">
        <f>IF(基本情報入力シート!AA77="","",基本情報入力シート!AA77)</f>
        <v/>
      </c>
      <c r="K50" s="429" t="str">
        <f>IF(基本情報入力シート!AD77="","",基本情報入力シート!AD77)</f>
        <v/>
      </c>
      <c r="L50" s="435" t="str">
        <f>IF(G50="","",VLOOKUP(G50,'【参考】数式用'!$A$3:$C$46,3,FALSE))</f>
        <v/>
      </c>
      <c r="M50" s="442" t="str">
        <f t="shared" si="0"/>
        <v/>
      </c>
      <c r="N50" s="448"/>
      <c r="O50" s="448"/>
      <c r="P50" s="448"/>
      <c r="Q50" s="86"/>
      <c r="R50" s="2"/>
      <c r="S50" s="466" t="str">
        <f t="shared" si="1"/>
        <v/>
      </c>
      <c r="T50" s="466"/>
      <c r="U50" s="466"/>
      <c r="V50" s="466"/>
      <c r="W50" s="466"/>
      <c r="X50" s="466"/>
      <c r="Y50" s="466"/>
      <c r="Z50" s="466"/>
      <c r="AA50" s="466"/>
      <c r="AB50" s="466"/>
      <c r="AC50" s="466"/>
      <c r="AE50" s="363" t="str">
        <f t="shared" si="2"/>
        <v/>
      </c>
      <c r="AF50" s="363" t="str">
        <f t="shared" si="3"/>
        <v>×</v>
      </c>
      <c r="AG50" s="472" t="e">
        <f>D50&amp;I50&amp;#REF!</f>
        <v>#REF!</v>
      </c>
      <c r="AH50" s="473" t="e">
        <f>IF(#REF!="○",F50,"")</f>
        <v>#REF!</v>
      </c>
    </row>
    <row r="51" spans="1:34" ht="36.75" customHeight="1">
      <c r="A51" s="375">
        <v>39</v>
      </c>
      <c r="B51" s="382" t="str">
        <f>IF(基本情報入力シート!B78="","",基本情報入力シート!B78)</f>
        <v/>
      </c>
      <c r="C51" s="390" t="str">
        <f>IF(基本情報入力シート!L78="","",基本情報入力シート!L78)</f>
        <v/>
      </c>
      <c r="D51" s="390" t="str">
        <f>IF(基本情報入力シート!Q78="","",基本情報入力シート!Q78)</f>
        <v/>
      </c>
      <c r="E51" s="390" t="str">
        <f>IF(基本情報入力シート!V78="","",基本情報入力シート!V78)</f>
        <v/>
      </c>
      <c r="F51" s="390" t="str">
        <f>IF(基本情報入力シート!W78="","",基本情報入力シート!W78)</f>
        <v/>
      </c>
      <c r="G51" s="390" t="str">
        <f>IF(基本情報入力シート!X78="","",基本情報入力シート!X78)</f>
        <v/>
      </c>
      <c r="H51" s="416" t="str">
        <f>IF(基本情報入力シート!Z78="","",基本情報入力シート!Z78)</f>
        <v/>
      </c>
      <c r="I51" s="418" t="str">
        <f>IF(基本情報入力シート!AE78&lt;&gt;"",基本情報入力シート!AE78,"")</f>
        <v/>
      </c>
      <c r="J51" s="424" t="str">
        <f>IF(基本情報入力シート!AA78="","",基本情報入力シート!AA78)</f>
        <v/>
      </c>
      <c r="K51" s="429" t="str">
        <f>IF(基本情報入力シート!AD78="","",基本情報入力シート!AD78)</f>
        <v/>
      </c>
      <c r="L51" s="435" t="str">
        <f>IF(G51="","",VLOOKUP(G51,'【参考】数式用'!$A$3:$C$46,3,FALSE))</f>
        <v/>
      </c>
      <c r="M51" s="442" t="str">
        <f t="shared" si="0"/>
        <v/>
      </c>
      <c r="N51" s="448"/>
      <c r="O51" s="448"/>
      <c r="P51" s="448"/>
      <c r="Q51" s="86"/>
      <c r="R51" s="2"/>
      <c r="S51" s="466" t="str">
        <f t="shared" si="1"/>
        <v/>
      </c>
      <c r="T51" s="466"/>
      <c r="U51" s="466"/>
      <c r="V51" s="466"/>
      <c r="W51" s="466"/>
      <c r="X51" s="466"/>
      <c r="Y51" s="466"/>
      <c r="Z51" s="466"/>
      <c r="AA51" s="466"/>
      <c r="AB51" s="466"/>
      <c r="AC51" s="466"/>
      <c r="AE51" s="363" t="str">
        <f t="shared" si="2"/>
        <v/>
      </c>
      <c r="AF51" s="363" t="str">
        <f t="shared" si="3"/>
        <v>×</v>
      </c>
      <c r="AG51" s="472" t="e">
        <f>D51&amp;I51&amp;#REF!</f>
        <v>#REF!</v>
      </c>
      <c r="AH51" s="473" t="e">
        <f>IF(#REF!="○",F51,"")</f>
        <v>#REF!</v>
      </c>
    </row>
    <row r="52" spans="1:34" ht="36.75" customHeight="1">
      <c r="A52" s="375">
        <v>40</v>
      </c>
      <c r="B52" s="382" t="str">
        <f>IF(基本情報入力シート!B79="","",基本情報入力シート!B79)</f>
        <v/>
      </c>
      <c r="C52" s="390" t="str">
        <f>IF(基本情報入力シート!L79="","",基本情報入力シート!L79)</f>
        <v/>
      </c>
      <c r="D52" s="390" t="str">
        <f>IF(基本情報入力シート!Q79="","",基本情報入力シート!Q79)</f>
        <v/>
      </c>
      <c r="E52" s="390" t="str">
        <f>IF(基本情報入力シート!V79="","",基本情報入力シート!V79)</f>
        <v/>
      </c>
      <c r="F52" s="390" t="str">
        <f>IF(基本情報入力シート!W79="","",基本情報入力シート!W79)</f>
        <v/>
      </c>
      <c r="G52" s="390" t="str">
        <f>IF(基本情報入力シート!X79="","",基本情報入力シート!X79)</f>
        <v/>
      </c>
      <c r="H52" s="416" t="str">
        <f>IF(基本情報入力シート!Z79="","",基本情報入力シート!Z79)</f>
        <v/>
      </c>
      <c r="I52" s="418" t="str">
        <f>IF(基本情報入力シート!AE79&lt;&gt;"",基本情報入力シート!AE79,"")</f>
        <v/>
      </c>
      <c r="J52" s="424" t="str">
        <f>IF(基本情報入力シート!AA79="","",基本情報入力シート!AA79)</f>
        <v/>
      </c>
      <c r="K52" s="429" t="str">
        <f>IF(基本情報入力シート!AD79="","",基本情報入力シート!AD79)</f>
        <v/>
      </c>
      <c r="L52" s="435" t="str">
        <f>IF(G52="","",VLOOKUP(G52,'【参考】数式用'!$A$3:$C$46,3,FALSE))</f>
        <v/>
      </c>
      <c r="M52" s="442" t="str">
        <f t="shared" si="0"/>
        <v/>
      </c>
      <c r="N52" s="448"/>
      <c r="O52" s="448"/>
      <c r="P52" s="448"/>
      <c r="Q52" s="86"/>
      <c r="R52" s="2"/>
      <c r="S52" s="466" t="str">
        <f t="shared" si="1"/>
        <v/>
      </c>
      <c r="T52" s="466"/>
      <c r="U52" s="466"/>
      <c r="V52" s="466"/>
      <c r="W52" s="466"/>
      <c r="X52" s="466"/>
      <c r="Y52" s="466"/>
      <c r="Z52" s="466"/>
      <c r="AA52" s="466"/>
      <c r="AB52" s="466"/>
      <c r="AC52" s="466"/>
      <c r="AE52" s="363" t="str">
        <f t="shared" si="2"/>
        <v/>
      </c>
      <c r="AF52" s="363" t="str">
        <f t="shared" si="3"/>
        <v>×</v>
      </c>
      <c r="AG52" s="472" t="e">
        <f>D52&amp;I52&amp;#REF!</f>
        <v>#REF!</v>
      </c>
      <c r="AH52" s="473" t="e">
        <f>IF(#REF!="○",F52,"")</f>
        <v>#REF!</v>
      </c>
    </row>
    <row r="53" spans="1:34" ht="36.75" customHeight="1">
      <c r="A53" s="375">
        <v>41</v>
      </c>
      <c r="B53" s="382" t="str">
        <f>IF(基本情報入力シート!B80="","",基本情報入力シート!B80)</f>
        <v/>
      </c>
      <c r="C53" s="390" t="str">
        <f>IF(基本情報入力シート!L80="","",基本情報入力シート!L80)</f>
        <v/>
      </c>
      <c r="D53" s="390" t="str">
        <f>IF(基本情報入力シート!Q80="","",基本情報入力シート!Q80)</f>
        <v/>
      </c>
      <c r="E53" s="390" t="str">
        <f>IF(基本情報入力シート!V80="","",基本情報入力シート!V80)</f>
        <v/>
      </c>
      <c r="F53" s="390" t="str">
        <f>IF(基本情報入力シート!W80="","",基本情報入力シート!W80)</f>
        <v/>
      </c>
      <c r="G53" s="390" t="str">
        <f>IF(基本情報入力シート!X80="","",基本情報入力シート!X80)</f>
        <v/>
      </c>
      <c r="H53" s="416" t="str">
        <f>IF(基本情報入力シート!Z80="","",基本情報入力シート!Z80)</f>
        <v/>
      </c>
      <c r="I53" s="418" t="str">
        <f>IF(基本情報入力シート!AE80&lt;&gt;"",基本情報入力シート!AE80,"")</f>
        <v/>
      </c>
      <c r="J53" s="424" t="str">
        <f>IF(基本情報入力シート!AA80="","",基本情報入力シート!AA80)</f>
        <v/>
      </c>
      <c r="K53" s="429" t="str">
        <f>IF(基本情報入力シート!AD80="","",基本情報入力シート!AD80)</f>
        <v/>
      </c>
      <c r="L53" s="435" t="str">
        <f>IF(G53="","",VLOOKUP(G53,'【参考】数式用'!$A$3:$C$46,3,FALSE))</f>
        <v/>
      </c>
      <c r="M53" s="442" t="str">
        <f t="shared" si="0"/>
        <v/>
      </c>
      <c r="N53" s="448"/>
      <c r="O53" s="448"/>
      <c r="P53" s="448"/>
      <c r="Q53" s="86"/>
      <c r="R53" s="2"/>
      <c r="S53" s="391"/>
      <c r="T53" s="391"/>
      <c r="U53" s="391"/>
      <c r="V53" s="391"/>
      <c r="W53" s="391"/>
      <c r="X53" s="391"/>
      <c r="Y53" s="391"/>
      <c r="Z53" s="391"/>
      <c r="AA53" s="391"/>
      <c r="AB53" s="391"/>
      <c r="AC53" s="391"/>
      <c r="AE53" s="363" t="str">
        <f t="shared" si="2"/>
        <v/>
      </c>
      <c r="AF53" s="363" t="str">
        <f t="shared" si="3"/>
        <v>×</v>
      </c>
      <c r="AG53" s="472" t="e">
        <f>D53&amp;I53&amp;#REF!</f>
        <v>#REF!</v>
      </c>
      <c r="AH53" s="473" t="e">
        <f>IF(#REF!="○",F53,"")</f>
        <v>#REF!</v>
      </c>
    </row>
    <row r="54" spans="1:34" ht="36.75" customHeight="1">
      <c r="A54" s="375">
        <v>42</v>
      </c>
      <c r="B54" s="382" t="str">
        <f>IF(基本情報入力シート!B81="","",基本情報入力シート!B81)</f>
        <v/>
      </c>
      <c r="C54" s="390" t="str">
        <f>IF(基本情報入力シート!L81="","",基本情報入力シート!L81)</f>
        <v/>
      </c>
      <c r="D54" s="390" t="str">
        <f>IF(基本情報入力シート!Q81="","",基本情報入力シート!Q81)</f>
        <v/>
      </c>
      <c r="E54" s="390" t="str">
        <f>IF(基本情報入力シート!V81="","",基本情報入力シート!V81)</f>
        <v/>
      </c>
      <c r="F54" s="390" t="str">
        <f>IF(基本情報入力シート!W81="","",基本情報入力シート!W81)</f>
        <v/>
      </c>
      <c r="G54" s="390" t="str">
        <f>IF(基本情報入力シート!X81="","",基本情報入力シート!X81)</f>
        <v/>
      </c>
      <c r="H54" s="416" t="str">
        <f>IF(基本情報入力シート!Z81="","",基本情報入力シート!Z81)</f>
        <v/>
      </c>
      <c r="I54" s="418" t="str">
        <f>IF(基本情報入力シート!AE81&lt;&gt;"",基本情報入力シート!AE81,"")</f>
        <v/>
      </c>
      <c r="J54" s="424" t="str">
        <f>IF(基本情報入力シート!AA81="","",基本情報入力シート!AA81)</f>
        <v/>
      </c>
      <c r="K54" s="429" t="str">
        <f>IF(基本情報入力シート!AD81="","",基本情報入力シート!AD81)</f>
        <v/>
      </c>
      <c r="L54" s="435" t="str">
        <f>IF(G54="","",VLOOKUP(G54,'【参考】数式用'!$A$3:$C$46,3,FALSE))</f>
        <v/>
      </c>
      <c r="M54" s="442" t="str">
        <f t="shared" si="0"/>
        <v/>
      </c>
      <c r="N54" s="448"/>
      <c r="O54" s="448"/>
      <c r="P54" s="448"/>
      <c r="Q54" s="86"/>
      <c r="R54" s="2"/>
      <c r="S54" s="391"/>
      <c r="T54" s="391"/>
      <c r="U54" s="391"/>
      <c r="V54" s="391"/>
      <c r="W54" s="391"/>
      <c r="X54" s="391"/>
      <c r="Y54" s="391"/>
      <c r="Z54" s="391"/>
      <c r="AA54" s="391"/>
      <c r="AB54" s="391"/>
      <c r="AC54" s="391"/>
      <c r="AE54" s="363" t="str">
        <f t="shared" si="2"/>
        <v/>
      </c>
      <c r="AF54" s="363" t="str">
        <f t="shared" si="3"/>
        <v>×</v>
      </c>
      <c r="AG54" s="472" t="e">
        <f>D54&amp;I54&amp;#REF!</f>
        <v>#REF!</v>
      </c>
      <c r="AH54" s="473" t="e">
        <f>IF(#REF!="○",F54,"")</f>
        <v>#REF!</v>
      </c>
    </row>
    <row r="55" spans="1:34" ht="36.75" customHeight="1">
      <c r="A55" s="375">
        <v>43</v>
      </c>
      <c r="B55" s="382" t="str">
        <f>IF(基本情報入力シート!B82="","",基本情報入力シート!B82)</f>
        <v/>
      </c>
      <c r="C55" s="390" t="str">
        <f>IF(基本情報入力シート!L82="","",基本情報入力シート!L82)</f>
        <v/>
      </c>
      <c r="D55" s="390" t="str">
        <f>IF(基本情報入力シート!Q82="","",基本情報入力シート!Q82)</f>
        <v/>
      </c>
      <c r="E55" s="390" t="str">
        <f>IF(基本情報入力シート!V82="","",基本情報入力シート!V82)</f>
        <v/>
      </c>
      <c r="F55" s="390" t="str">
        <f>IF(基本情報入力シート!W82="","",基本情報入力シート!W82)</f>
        <v/>
      </c>
      <c r="G55" s="390" t="str">
        <f>IF(基本情報入力シート!X82="","",基本情報入力シート!X82)</f>
        <v/>
      </c>
      <c r="H55" s="416" t="str">
        <f>IF(基本情報入力シート!Z82="","",基本情報入力シート!Z82)</f>
        <v/>
      </c>
      <c r="I55" s="418" t="str">
        <f>IF(基本情報入力シート!AE82&lt;&gt;"",基本情報入力シート!AE82,"")</f>
        <v/>
      </c>
      <c r="J55" s="424" t="str">
        <f>IF(基本情報入力シート!AA82="","",基本情報入力シート!AA82)</f>
        <v/>
      </c>
      <c r="K55" s="429" t="str">
        <f>IF(基本情報入力シート!AD82="","",基本情報入力シート!AD82)</f>
        <v/>
      </c>
      <c r="L55" s="435" t="str">
        <f>IF(G55="","",VLOOKUP(G55,'【参考】数式用'!$A$3:$C$46,3,FALSE))</f>
        <v/>
      </c>
      <c r="M55" s="442" t="str">
        <f t="shared" si="0"/>
        <v/>
      </c>
      <c r="N55" s="448"/>
      <c r="O55" s="448"/>
      <c r="P55" s="448"/>
      <c r="Q55" s="86"/>
      <c r="R55" s="2"/>
      <c r="S55" s="391"/>
      <c r="T55" s="391"/>
      <c r="U55" s="391"/>
      <c r="V55" s="391"/>
      <c r="W55" s="391"/>
      <c r="X55" s="391"/>
      <c r="Y55" s="391"/>
      <c r="Z55" s="391"/>
      <c r="AA55" s="391"/>
      <c r="AB55" s="391"/>
      <c r="AC55" s="391"/>
      <c r="AE55" s="363" t="str">
        <f t="shared" si="2"/>
        <v/>
      </c>
      <c r="AF55" s="363" t="str">
        <f t="shared" si="3"/>
        <v>×</v>
      </c>
      <c r="AG55" s="472" t="e">
        <f>D55&amp;I55&amp;#REF!</f>
        <v>#REF!</v>
      </c>
      <c r="AH55" s="473" t="e">
        <f>IF(#REF!="○",F55,"")</f>
        <v>#REF!</v>
      </c>
    </row>
    <row r="56" spans="1:34" ht="36.75" customHeight="1">
      <c r="A56" s="375">
        <v>44</v>
      </c>
      <c r="B56" s="382" t="str">
        <f>IF(基本情報入力シート!B83="","",基本情報入力シート!B83)</f>
        <v/>
      </c>
      <c r="C56" s="390" t="str">
        <f>IF(基本情報入力シート!L83="","",基本情報入力シート!L83)</f>
        <v/>
      </c>
      <c r="D56" s="390" t="str">
        <f>IF(基本情報入力シート!Q83="","",基本情報入力シート!Q83)</f>
        <v/>
      </c>
      <c r="E56" s="390" t="str">
        <f>IF(基本情報入力シート!V83="","",基本情報入力シート!V83)</f>
        <v/>
      </c>
      <c r="F56" s="390" t="str">
        <f>IF(基本情報入力シート!W83="","",基本情報入力シート!W83)</f>
        <v/>
      </c>
      <c r="G56" s="390" t="str">
        <f>IF(基本情報入力シート!X83="","",基本情報入力シート!X83)</f>
        <v/>
      </c>
      <c r="H56" s="416" t="str">
        <f>IF(基本情報入力シート!Z83="","",基本情報入力シート!Z83)</f>
        <v/>
      </c>
      <c r="I56" s="418" t="str">
        <f>IF(基本情報入力シート!AE83&lt;&gt;"",基本情報入力シート!AE83,"")</f>
        <v/>
      </c>
      <c r="J56" s="424" t="str">
        <f>IF(基本情報入力シート!AA83="","",基本情報入力シート!AA83)</f>
        <v/>
      </c>
      <c r="K56" s="429" t="str">
        <f>IF(基本情報入力シート!AD83="","",基本情報入力シート!AD83)</f>
        <v/>
      </c>
      <c r="L56" s="435" t="str">
        <f>IF(G56="","",VLOOKUP(G56,'【参考】数式用'!$A$3:$C$46,3,FALSE))</f>
        <v/>
      </c>
      <c r="M56" s="442" t="str">
        <f t="shared" si="0"/>
        <v/>
      </c>
      <c r="N56" s="448"/>
      <c r="O56" s="448"/>
      <c r="P56" s="448"/>
      <c r="Q56" s="86"/>
      <c r="R56" s="2"/>
      <c r="S56" s="391"/>
      <c r="T56" s="391"/>
      <c r="U56" s="391"/>
      <c r="V56" s="391"/>
      <c r="W56" s="391"/>
      <c r="X56" s="391"/>
      <c r="Y56" s="391"/>
      <c r="Z56" s="391"/>
      <c r="AA56" s="391"/>
      <c r="AB56" s="391"/>
      <c r="AC56" s="391"/>
      <c r="AE56" s="363" t="str">
        <f t="shared" si="2"/>
        <v/>
      </c>
      <c r="AF56" s="363" t="str">
        <f t="shared" si="3"/>
        <v>×</v>
      </c>
      <c r="AG56" s="472" t="e">
        <f>D56&amp;I56&amp;#REF!</f>
        <v>#REF!</v>
      </c>
      <c r="AH56" s="473" t="e">
        <f>IF(#REF!="○",F56,"")</f>
        <v>#REF!</v>
      </c>
    </row>
    <row r="57" spans="1:34" ht="36.75" customHeight="1">
      <c r="A57" s="375">
        <v>45</v>
      </c>
      <c r="B57" s="382" t="str">
        <f>IF(基本情報入力シート!B84="","",基本情報入力シート!B84)</f>
        <v/>
      </c>
      <c r="C57" s="390" t="str">
        <f>IF(基本情報入力シート!L84="","",基本情報入力シート!L84)</f>
        <v/>
      </c>
      <c r="D57" s="390" t="str">
        <f>IF(基本情報入力シート!Q84="","",基本情報入力シート!Q84)</f>
        <v/>
      </c>
      <c r="E57" s="390" t="str">
        <f>IF(基本情報入力シート!V84="","",基本情報入力シート!V84)</f>
        <v/>
      </c>
      <c r="F57" s="390" t="str">
        <f>IF(基本情報入力シート!W84="","",基本情報入力シート!W84)</f>
        <v/>
      </c>
      <c r="G57" s="390" t="str">
        <f>IF(基本情報入力シート!X84="","",基本情報入力シート!X84)</f>
        <v/>
      </c>
      <c r="H57" s="416" t="str">
        <f>IF(基本情報入力シート!Z84="","",基本情報入力シート!Z84)</f>
        <v/>
      </c>
      <c r="I57" s="418" t="str">
        <f>IF(基本情報入力シート!AE84&lt;&gt;"",基本情報入力シート!AE84,"")</f>
        <v/>
      </c>
      <c r="J57" s="424" t="str">
        <f>IF(基本情報入力シート!AA84="","",基本情報入力シート!AA84)</f>
        <v/>
      </c>
      <c r="K57" s="429" t="str">
        <f>IF(基本情報入力シート!AD84="","",基本情報入力シート!AD84)</f>
        <v/>
      </c>
      <c r="L57" s="435" t="str">
        <f>IF(G57="","",VLOOKUP(G57,'【参考】数式用'!$A$3:$C$46,3,FALSE))</f>
        <v/>
      </c>
      <c r="M57" s="442" t="str">
        <f t="shared" si="0"/>
        <v/>
      </c>
      <c r="N57" s="448"/>
      <c r="O57" s="448"/>
      <c r="P57" s="448"/>
      <c r="Q57" s="86"/>
      <c r="R57" s="2"/>
      <c r="S57" s="391"/>
      <c r="T57" s="391"/>
      <c r="U57" s="391"/>
      <c r="V57" s="391"/>
      <c r="W57" s="391"/>
      <c r="X57" s="391"/>
      <c r="Y57" s="391"/>
      <c r="Z57" s="391"/>
      <c r="AA57" s="391"/>
      <c r="AB57" s="391"/>
      <c r="AC57" s="391"/>
      <c r="AE57" s="363" t="str">
        <f t="shared" si="2"/>
        <v/>
      </c>
      <c r="AF57" s="363" t="str">
        <f t="shared" si="3"/>
        <v>×</v>
      </c>
      <c r="AG57" s="472" t="e">
        <f>D57&amp;I57&amp;#REF!</f>
        <v>#REF!</v>
      </c>
      <c r="AH57" s="473" t="e">
        <f>IF(#REF!="○",F57,"")</f>
        <v>#REF!</v>
      </c>
    </row>
    <row r="58" spans="1:34" ht="36.75" customHeight="1">
      <c r="A58" s="375">
        <v>46</v>
      </c>
      <c r="B58" s="382" t="str">
        <f>IF(基本情報入力シート!B85="","",基本情報入力シート!B85)</f>
        <v/>
      </c>
      <c r="C58" s="390" t="str">
        <f>IF(基本情報入力シート!L85="","",基本情報入力シート!L85)</f>
        <v/>
      </c>
      <c r="D58" s="390" t="str">
        <f>IF(基本情報入力シート!Q85="","",基本情報入力シート!Q85)</f>
        <v/>
      </c>
      <c r="E58" s="390" t="str">
        <f>IF(基本情報入力シート!V85="","",基本情報入力シート!V85)</f>
        <v/>
      </c>
      <c r="F58" s="390" t="str">
        <f>IF(基本情報入力シート!W85="","",基本情報入力シート!W85)</f>
        <v/>
      </c>
      <c r="G58" s="390" t="str">
        <f>IF(基本情報入力シート!X85="","",基本情報入力シート!X85)</f>
        <v/>
      </c>
      <c r="H58" s="416" t="str">
        <f>IF(基本情報入力シート!Z85="","",基本情報入力シート!Z85)</f>
        <v/>
      </c>
      <c r="I58" s="418" t="str">
        <f>IF(基本情報入力シート!AE85&lt;&gt;"",基本情報入力シート!AE85,"")</f>
        <v/>
      </c>
      <c r="J58" s="424" t="str">
        <f>IF(基本情報入力シート!AA85="","",基本情報入力シート!AA85)</f>
        <v/>
      </c>
      <c r="K58" s="429" t="str">
        <f>IF(基本情報入力シート!AD85="","",基本情報入力シート!AD85)</f>
        <v/>
      </c>
      <c r="L58" s="435" t="str">
        <f>IF(G58="","",VLOOKUP(G58,'【参考】数式用'!$A$3:$C$46,3,FALSE))</f>
        <v/>
      </c>
      <c r="M58" s="442" t="str">
        <f t="shared" si="0"/>
        <v/>
      </c>
      <c r="N58" s="448"/>
      <c r="O58" s="448"/>
      <c r="P58" s="448"/>
      <c r="Q58" s="86"/>
      <c r="R58" s="2"/>
      <c r="S58" s="391"/>
      <c r="T58" s="391"/>
      <c r="U58" s="391"/>
      <c r="V58" s="391"/>
      <c r="W58" s="391"/>
      <c r="X58" s="391"/>
      <c r="Y58" s="391"/>
      <c r="Z58" s="391"/>
      <c r="AA58" s="391"/>
      <c r="AB58" s="391"/>
      <c r="AC58" s="391"/>
      <c r="AE58" s="363" t="str">
        <f t="shared" si="2"/>
        <v/>
      </c>
      <c r="AF58" s="363" t="str">
        <f t="shared" si="3"/>
        <v>×</v>
      </c>
      <c r="AG58" s="472" t="e">
        <f>D58&amp;I58&amp;#REF!</f>
        <v>#REF!</v>
      </c>
      <c r="AH58" s="473" t="e">
        <f>IF(#REF!="○",F58,"")</f>
        <v>#REF!</v>
      </c>
    </row>
    <row r="59" spans="1:34" ht="36.75" customHeight="1">
      <c r="A59" s="375">
        <v>47</v>
      </c>
      <c r="B59" s="382" t="str">
        <f>IF(基本情報入力シート!B86="","",基本情報入力シート!B86)</f>
        <v/>
      </c>
      <c r="C59" s="390" t="str">
        <f>IF(基本情報入力シート!L86="","",基本情報入力シート!L86)</f>
        <v/>
      </c>
      <c r="D59" s="390" t="str">
        <f>IF(基本情報入力シート!Q86="","",基本情報入力シート!Q86)</f>
        <v/>
      </c>
      <c r="E59" s="390" t="str">
        <f>IF(基本情報入力シート!V86="","",基本情報入力シート!V86)</f>
        <v/>
      </c>
      <c r="F59" s="390" t="str">
        <f>IF(基本情報入力シート!W86="","",基本情報入力シート!W86)</f>
        <v/>
      </c>
      <c r="G59" s="390" t="str">
        <f>IF(基本情報入力シート!X86="","",基本情報入力シート!X86)</f>
        <v/>
      </c>
      <c r="H59" s="416" t="str">
        <f>IF(基本情報入力シート!Z86="","",基本情報入力シート!Z86)</f>
        <v/>
      </c>
      <c r="I59" s="418" t="str">
        <f>IF(基本情報入力シート!AE86&lt;&gt;"",基本情報入力シート!AE86,"")</f>
        <v/>
      </c>
      <c r="J59" s="424" t="str">
        <f>IF(基本情報入力シート!AA86="","",基本情報入力シート!AA86)</f>
        <v/>
      </c>
      <c r="K59" s="429" t="str">
        <f>IF(基本情報入力シート!AD86="","",基本情報入力シート!AD86)</f>
        <v/>
      </c>
      <c r="L59" s="435" t="str">
        <f>IF(G59="","",VLOOKUP(G59,'【参考】数式用'!$A$3:$C$46,3,FALSE))</f>
        <v/>
      </c>
      <c r="M59" s="442" t="str">
        <f t="shared" si="0"/>
        <v/>
      </c>
      <c r="N59" s="448"/>
      <c r="O59" s="448"/>
      <c r="P59" s="448"/>
      <c r="Q59" s="86"/>
      <c r="R59" s="2"/>
      <c r="S59" s="391"/>
      <c r="T59" s="391"/>
      <c r="U59" s="391"/>
      <c r="V59" s="391"/>
      <c r="W59" s="391"/>
      <c r="X59" s="391"/>
      <c r="Y59" s="391"/>
      <c r="Z59" s="391"/>
      <c r="AA59" s="391"/>
      <c r="AB59" s="391"/>
      <c r="AC59" s="391"/>
      <c r="AE59" s="363" t="str">
        <f t="shared" si="2"/>
        <v/>
      </c>
      <c r="AF59" s="363" t="str">
        <f t="shared" si="3"/>
        <v>×</v>
      </c>
      <c r="AG59" s="472" t="e">
        <f>D59&amp;I59&amp;#REF!</f>
        <v>#REF!</v>
      </c>
      <c r="AH59" s="473" t="e">
        <f>IF(#REF!="○",F59,"")</f>
        <v>#REF!</v>
      </c>
    </row>
    <row r="60" spans="1:34" ht="36.75" customHeight="1">
      <c r="A60" s="375">
        <v>48</v>
      </c>
      <c r="B60" s="382" t="str">
        <f>IF(基本情報入力シート!B87="","",基本情報入力シート!B87)</f>
        <v/>
      </c>
      <c r="C60" s="390" t="str">
        <f>IF(基本情報入力シート!L87="","",基本情報入力シート!L87)</f>
        <v/>
      </c>
      <c r="D60" s="390" t="str">
        <f>IF(基本情報入力シート!Q87="","",基本情報入力シート!Q87)</f>
        <v/>
      </c>
      <c r="E60" s="390" t="str">
        <f>IF(基本情報入力シート!V87="","",基本情報入力シート!V87)</f>
        <v/>
      </c>
      <c r="F60" s="390" t="str">
        <f>IF(基本情報入力シート!W87="","",基本情報入力シート!W87)</f>
        <v/>
      </c>
      <c r="G60" s="390" t="str">
        <f>IF(基本情報入力シート!X87="","",基本情報入力シート!X87)</f>
        <v/>
      </c>
      <c r="H60" s="416" t="str">
        <f>IF(基本情報入力シート!Z87="","",基本情報入力シート!Z87)</f>
        <v/>
      </c>
      <c r="I60" s="418" t="str">
        <f>IF(基本情報入力シート!AE87&lt;&gt;"",基本情報入力シート!AE87,"")</f>
        <v/>
      </c>
      <c r="J60" s="424" t="str">
        <f>IF(基本情報入力シート!AA87="","",基本情報入力シート!AA87)</f>
        <v/>
      </c>
      <c r="K60" s="429" t="str">
        <f>IF(基本情報入力シート!AD87="","",基本情報入力シート!AD87)</f>
        <v/>
      </c>
      <c r="L60" s="435" t="str">
        <f>IF(G60="","",VLOOKUP(G60,'【参考】数式用'!$A$3:$C$46,3,FALSE))</f>
        <v/>
      </c>
      <c r="M60" s="442" t="str">
        <f t="shared" si="0"/>
        <v/>
      </c>
      <c r="N60" s="448"/>
      <c r="O60" s="448"/>
      <c r="P60" s="448"/>
      <c r="Q60" s="86"/>
      <c r="R60" s="2"/>
      <c r="S60" s="391"/>
      <c r="T60" s="391"/>
      <c r="U60" s="391"/>
      <c r="V60" s="391"/>
      <c r="W60" s="391"/>
      <c r="X60" s="391"/>
      <c r="Y60" s="391"/>
      <c r="Z60" s="391"/>
      <c r="AA60" s="391"/>
      <c r="AB60" s="391"/>
      <c r="AC60" s="391"/>
      <c r="AE60" s="363" t="str">
        <f t="shared" si="2"/>
        <v/>
      </c>
      <c r="AF60" s="363" t="str">
        <f t="shared" si="3"/>
        <v>×</v>
      </c>
      <c r="AG60" s="472" t="e">
        <f>D60&amp;I60&amp;#REF!</f>
        <v>#REF!</v>
      </c>
      <c r="AH60" s="473" t="e">
        <f>IF(#REF!="○",F60,"")</f>
        <v>#REF!</v>
      </c>
    </row>
    <row r="61" spans="1:34" ht="36.75" customHeight="1">
      <c r="A61" s="375">
        <v>49</v>
      </c>
      <c r="B61" s="382" t="str">
        <f>IF(基本情報入力シート!B88="","",基本情報入力シート!B88)</f>
        <v/>
      </c>
      <c r="C61" s="390" t="str">
        <f>IF(基本情報入力シート!L88="","",基本情報入力シート!L88)</f>
        <v/>
      </c>
      <c r="D61" s="390" t="str">
        <f>IF(基本情報入力シート!Q88="","",基本情報入力シート!Q88)</f>
        <v/>
      </c>
      <c r="E61" s="390" t="str">
        <f>IF(基本情報入力シート!V88="","",基本情報入力シート!V88)</f>
        <v/>
      </c>
      <c r="F61" s="390" t="str">
        <f>IF(基本情報入力シート!W88="","",基本情報入力シート!W88)</f>
        <v/>
      </c>
      <c r="G61" s="390" t="str">
        <f>IF(基本情報入力シート!X88="","",基本情報入力シート!X88)</f>
        <v/>
      </c>
      <c r="H61" s="416" t="str">
        <f>IF(基本情報入力シート!Z88="","",基本情報入力シート!Z88)</f>
        <v/>
      </c>
      <c r="I61" s="418" t="str">
        <f>IF(基本情報入力シート!AE88&lt;&gt;"",基本情報入力シート!AE88,"")</f>
        <v/>
      </c>
      <c r="J61" s="424" t="str">
        <f>IF(基本情報入力シート!AA88="","",基本情報入力シート!AA88)</f>
        <v/>
      </c>
      <c r="K61" s="429" t="str">
        <f>IF(基本情報入力シート!AD88="","",基本情報入力シート!AD88)</f>
        <v/>
      </c>
      <c r="L61" s="435" t="str">
        <f>IF(G61="","",VLOOKUP(G61,'【参考】数式用'!$A$3:$C$46,3,FALSE))</f>
        <v/>
      </c>
      <c r="M61" s="442" t="str">
        <f t="shared" si="0"/>
        <v/>
      </c>
      <c r="N61" s="448"/>
      <c r="O61" s="448"/>
      <c r="P61" s="448"/>
      <c r="Q61" s="86"/>
      <c r="R61" s="2"/>
      <c r="S61" s="391"/>
      <c r="T61" s="391"/>
      <c r="U61" s="391"/>
      <c r="V61" s="391"/>
      <c r="W61" s="391"/>
      <c r="X61" s="391"/>
      <c r="Y61" s="391"/>
      <c r="Z61" s="391"/>
      <c r="AA61" s="391"/>
      <c r="AB61" s="391"/>
      <c r="AC61" s="391"/>
      <c r="AE61" s="363" t="str">
        <f t="shared" si="2"/>
        <v/>
      </c>
      <c r="AF61" s="363" t="str">
        <f t="shared" si="3"/>
        <v>×</v>
      </c>
      <c r="AG61" s="472" t="e">
        <f>D61&amp;I61&amp;#REF!</f>
        <v>#REF!</v>
      </c>
      <c r="AH61" s="473" t="e">
        <f>IF(#REF!="○",F61,"")</f>
        <v>#REF!</v>
      </c>
    </row>
    <row r="62" spans="1:34" ht="36.75" customHeight="1">
      <c r="A62" s="375">
        <v>50</v>
      </c>
      <c r="B62" s="382" t="str">
        <f>IF(基本情報入力シート!B89="","",基本情報入力シート!B89)</f>
        <v/>
      </c>
      <c r="C62" s="390" t="str">
        <f>IF(基本情報入力シート!L89="","",基本情報入力シート!L89)</f>
        <v/>
      </c>
      <c r="D62" s="390" t="str">
        <f>IF(基本情報入力シート!Q89="","",基本情報入力シート!Q89)</f>
        <v/>
      </c>
      <c r="E62" s="390" t="str">
        <f>IF(基本情報入力シート!V89="","",基本情報入力シート!V89)</f>
        <v/>
      </c>
      <c r="F62" s="390" t="str">
        <f>IF(基本情報入力シート!W89="","",基本情報入力シート!W89)</f>
        <v/>
      </c>
      <c r="G62" s="390" t="str">
        <f>IF(基本情報入力シート!X89="","",基本情報入力シート!X89)</f>
        <v/>
      </c>
      <c r="H62" s="416" t="str">
        <f>IF(基本情報入力シート!Z89="","",基本情報入力シート!Z89)</f>
        <v/>
      </c>
      <c r="I62" s="418" t="str">
        <f>IF(基本情報入力シート!AE89&lt;&gt;"",基本情報入力シート!AE89,"")</f>
        <v/>
      </c>
      <c r="J62" s="424" t="str">
        <f>IF(基本情報入力シート!AA89="","",基本情報入力シート!AA89)</f>
        <v/>
      </c>
      <c r="K62" s="429" t="str">
        <f>IF(基本情報入力シート!AD89="","",基本情報入力シート!AD89)</f>
        <v/>
      </c>
      <c r="L62" s="435" t="str">
        <f>IF(G62="","",VLOOKUP(G62,'【参考】数式用'!$A$3:$C$46,3,FALSE))</f>
        <v/>
      </c>
      <c r="M62" s="442" t="str">
        <f t="shared" si="0"/>
        <v/>
      </c>
      <c r="N62" s="448"/>
      <c r="O62" s="448"/>
      <c r="P62" s="448"/>
      <c r="Q62" s="86"/>
      <c r="R62" s="2"/>
      <c r="S62" s="391"/>
      <c r="T62" s="391"/>
      <c r="U62" s="391"/>
      <c r="V62" s="391"/>
      <c r="W62" s="391"/>
      <c r="X62" s="391"/>
      <c r="Y62" s="391"/>
      <c r="Z62" s="391"/>
      <c r="AA62" s="391"/>
      <c r="AB62" s="391"/>
      <c r="AC62" s="391"/>
      <c r="AE62" s="363" t="str">
        <f t="shared" si="2"/>
        <v/>
      </c>
      <c r="AF62" s="363" t="str">
        <f t="shared" si="3"/>
        <v>×</v>
      </c>
      <c r="AG62" s="472" t="e">
        <f>D62&amp;I62&amp;#REF!</f>
        <v>#REF!</v>
      </c>
      <c r="AH62" s="473" t="e">
        <f>IF(#REF!="○",F62,"")</f>
        <v>#REF!</v>
      </c>
    </row>
    <row r="63" spans="1:34" ht="36.75" customHeight="1">
      <c r="A63" s="375">
        <v>51</v>
      </c>
      <c r="B63" s="382" t="str">
        <f>IF(基本情報入力シート!B90="","",基本情報入力シート!B90)</f>
        <v/>
      </c>
      <c r="C63" s="390" t="str">
        <f>IF(基本情報入力シート!L90="","",基本情報入力シート!L90)</f>
        <v/>
      </c>
      <c r="D63" s="390" t="str">
        <f>IF(基本情報入力シート!Q90="","",基本情報入力シート!Q90)</f>
        <v/>
      </c>
      <c r="E63" s="390" t="str">
        <f>IF(基本情報入力シート!V90="","",基本情報入力シート!V90)</f>
        <v/>
      </c>
      <c r="F63" s="390" t="str">
        <f>IF(基本情報入力シート!W90="","",基本情報入力シート!W90)</f>
        <v/>
      </c>
      <c r="G63" s="390" t="str">
        <f>IF(基本情報入力シート!X90="","",基本情報入力シート!X90)</f>
        <v/>
      </c>
      <c r="H63" s="416" t="str">
        <f>IF(基本情報入力シート!Z90="","",基本情報入力シート!Z90)</f>
        <v/>
      </c>
      <c r="I63" s="418" t="str">
        <f>IF(基本情報入力シート!AE90&lt;&gt;"",基本情報入力シート!AE90,"")</f>
        <v/>
      </c>
      <c r="J63" s="424" t="str">
        <f>IF(基本情報入力シート!AA90="","",基本情報入力シート!AA90)</f>
        <v/>
      </c>
      <c r="K63" s="429" t="str">
        <f>IF(基本情報入力シート!AD90="","",基本情報入力シート!AD90)</f>
        <v/>
      </c>
      <c r="L63" s="435" t="str">
        <f>IF(G63="","",VLOOKUP(G63,'【参考】数式用'!$A$3:$C$46,3,FALSE))</f>
        <v/>
      </c>
      <c r="M63" s="442" t="str">
        <f t="shared" si="0"/>
        <v/>
      </c>
      <c r="N63" s="448"/>
      <c r="O63" s="448"/>
      <c r="P63" s="448"/>
      <c r="Q63" s="86"/>
      <c r="R63" s="2"/>
      <c r="S63" s="391"/>
      <c r="T63" s="391"/>
      <c r="U63" s="391"/>
      <c r="V63" s="391"/>
      <c r="W63" s="391"/>
      <c r="X63" s="391"/>
      <c r="Y63" s="391"/>
      <c r="Z63" s="391"/>
      <c r="AA63" s="391"/>
      <c r="AB63" s="391"/>
      <c r="AC63" s="391"/>
      <c r="AE63" s="363" t="str">
        <f t="shared" si="2"/>
        <v/>
      </c>
      <c r="AF63" s="363" t="str">
        <f t="shared" si="3"/>
        <v>×</v>
      </c>
      <c r="AG63" s="472" t="e">
        <f>D63&amp;I63&amp;#REF!</f>
        <v>#REF!</v>
      </c>
      <c r="AH63" s="473" t="e">
        <f>IF(#REF!="○",F63,"")</f>
        <v>#REF!</v>
      </c>
    </row>
    <row r="64" spans="1:34" ht="36.75" customHeight="1">
      <c r="A64" s="375">
        <v>52</v>
      </c>
      <c r="B64" s="382" t="str">
        <f>IF(基本情報入力シート!B91="","",基本情報入力シート!B91)</f>
        <v/>
      </c>
      <c r="C64" s="390" t="str">
        <f>IF(基本情報入力シート!L91="","",基本情報入力シート!L91)</f>
        <v/>
      </c>
      <c r="D64" s="390" t="str">
        <f>IF(基本情報入力シート!Q91="","",基本情報入力シート!Q91)</f>
        <v/>
      </c>
      <c r="E64" s="390" t="str">
        <f>IF(基本情報入力シート!V91="","",基本情報入力シート!V91)</f>
        <v/>
      </c>
      <c r="F64" s="390" t="str">
        <f>IF(基本情報入力シート!W91="","",基本情報入力シート!W91)</f>
        <v/>
      </c>
      <c r="G64" s="390" t="str">
        <f>IF(基本情報入力シート!X91="","",基本情報入力シート!X91)</f>
        <v/>
      </c>
      <c r="H64" s="416" t="str">
        <f>IF(基本情報入力シート!Z91="","",基本情報入力シート!Z91)</f>
        <v/>
      </c>
      <c r="I64" s="418" t="str">
        <f>IF(基本情報入力シート!AE91&lt;&gt;"",基本情報入力シート!AE91,"")</f>
        <v/>
      </c>
      <c r="J64" s="424" t="str">
        <f>IF(基本情報入力シート!AA91="","",基本情報入力シート!AA91)</f>
        <v/>
      </c>
      <c r="K64" s="429" t="str">
        <f>IF(基本情報入力シート!AD91="","",基本情報入力シート!AD91)</f>
        <v/>
      </c>
      <c r="L64" s="435" t="str">
        <f>IF(G64="","",VLOOKUP(G64,'【参考】数式用'!$A$3:$C$46,3,FALSE))</f>
        <v/>
      </c>
      <c r="M64" s="442" t="str">
        <f t="shared" si="0"/>
        <v/>
      </c>
      <c r="N64" s="448"/>
      <c r="O64" s="448"/>
      <c r="P64" s="448"/>
      <c r="Q64" s="86"/>
      <c r="R64" s="2"/>
      <c r="S64" s="391"/>
      <c r="T64" s="391"/>
      <c r="U64" s="391"/>
      <c r="V64" s="391"/>
      <c r="W64" s="391"/>
      <c r="X64" s="391"/>
      <c r="Y64" s="391"/>
      <c r="Z64" s="391"/>
      <c r="AA64" s="391"/>
      <c r="AB64" s="391"/>
      <c r="AC64" s="391"/>
      <c r="AE64" s="363" t="str">
        <f t="shared" si="2"/>
        <v/>
      </c>
      <c r="AF64" s="363" t="str">
        <f t="shared" si="3"/>
        <v>×</v>
      </c>
      <c r="AG64" s="472" t="e">
        <f>D64&amp;I64&amp;#REF!</f>
        <v>#REF!</v>
      </c>
      <c r="AH64" s="473" t="e">
        <f>IF(#REF!="○",F64,"")</f>
        <v>#REF!</v>
      </c>
    </row>
    <row r="65" spans="1:34" ht="36.75" customHeight="1">
      <c r="A65" s="375">
        <v>53</v>
      </c>
      <c r="B65" s="382" t="str">
        <f>IF(基本情報入力シート!B92="","",基本情報入力シート!B92)</f>
        <v/>
      </c>
      <c r="C65" s="390" t="str">
        <f>IF(基本情報入力シート!L92="","",基本情報入力シート!L92)</f>
        <v/>
      </c>
      <c r="D65" s="390" t="str">
        <f>IF(基本情報入力シート!Q92="","",基本情報入力シート!Q92)</f>
        <v/>
      </c>
      <c r="E65" s="390" t="str">
        <f>IF(基本情報入力シート!V92="","",基本情報入力シート!V92)</f>
        <v/>
      </c>
      <c r="F65" s="390" t="str">
        <f>IF(基本情報入力シート!W92="","",基本情報入力シート!W92)</f>
        <v/>
      </c>
      <c r="G65" s="390" t="str">
        <f>IF(基本情報入力シート!X92="","",基本情報入力シート!X92)</f>
        <v/>
      </c>
      <c r="H65" s="416" t="str">
        <f>IF(基本情報入力シート!Z92="","",基本情報入力シート!Z92)</f>
        <v/>
      </c>
      <c r="I65" s="418" t="str">
        <f>IF(基本情報入力シート!AE92&lt;&gt;"",基本情報入力シート!AE92,"")</f>
        <v/>
      </c>
      <c r="J65" s="424" t="str">
        <f>IF(基本情報入力シート!AA92="","",基本情報入力シート!AA92)</f>
        <v/>
      </c>
      <c r="K65" s="429" t="str">
        <f>IF(基本情報入力シート!AD92="","",基本情報入力シート!AD92)</f>
        <v/>
      </c>
      <c r="L65" s="435" t="str">
        <f>IF(G65="","",VLOOKUP(G65,'【参考】数式用'!$A$3:$C$46,3,FALSE))</f>
        <v/>
      </c>
      <c r="M65" s="442" t="str">
        <f t="shared" si="0"/>
        <v/>
      </c>
      <c r="N65" s="448"/>
      <c r="O65" s="448"/>
      <c r="P65" s="448"/>
      <c r="Q65" s="86"/>
      <c r="R65" s="2"/>
      <c r="S65" s="391"/>
      <c r="T65" s="391"/>
      <c r="U65" s="391"/>
      <c r="V65" s="391"/>
      <c r="W65" s="391"/>
      <c r="X65" s="391"/>
      <c r="Y65" s="391"/>
      <c r="Z65" s="391"/>
      <c r="AA65" s="391"/>
      <c r="AB65" s="391"/>
      <c r="AC65" s="391"/>
      <c r="AE65" s="363" t="str">
        <f t="shared" si="2"/>
        <v/>
      </c>
      <c r="AF65" s="363" t="str">
        <f t="shared" si="3"/>
        <v>×</v>
      </c>
      <c r="AG65" s="472" t="e">
        <f>D65&amp;I65&amp;#REF!</f>
        <v>#REF!</v>
      </c>
      <c r="AH65" s="473" t="e">
        <f>IF(#REF!="○",F65,"")</f>
        <v>#REF!</v>
      </c>
    </row>
    <row r="66" spans="1:34" ht="36.75" customHeight="1">
      <c r="A66" s="375">
        <v>54</v>
      </c>
      <c r="B66" s="382" t="str">
        <f>IF(基本情報入力シート!B93="","",基本情報入力シート!B93)</f>
        <v/>
      </c>
      <c r="C66" s="390" t="str">
        <f>IF(基本情報入力シート!L93="","",基本情報入力シート!L93)</f>
        <v/>
      </c>
      <c r="D66" s="390" t="str">
        <f>IF(基本情報入力シート!Q93="","",基本情報入力シート!Q93)</f>
        <v/>
      </c>
      <c r="E66" s="390" t="str">
        <f>IF(基本情報入力シート!V93="","",基本情報入力シート!V93)</f>
        <v/>
      </c>
      <c r="F66" s="390" t="str">
        <f>IF(基本情報入力シート!W93="","",基本情報入力シート!W93)</f>
        <v/>
      </c>
      <c r="G66" s="390" t="str">
        <f>IF(基本情報入力シート!X93="","",基本情報入力シート!X93)</f>
        <v/>
      </c>
      <c r="H66" s="416" t="str">
        <f>IF(基本情報入力シート!Z93="","",基本情報入力シート!Z93)</f>
        <v/>
      </c>
      <c r="I66" s="418" t="str">
        <f>IF(基本情報入力シート!AE93&lt;&gt;"",基本情報入力シート!AE93,"")</f>
        <v/>
      </c>
      <c r="J66" s="424" t="str">
        <f>IF(基本情報入力シート!AA93="","",基本情報入力シート!AA93)</f>
        <v/>
      </c>
      <c r="K66" s="429" t="str">
        <f>IF(基本情報入力シート!AD93="","",基本情報入力シート!AD93)</f>
        <v/>
      </c>
      <c r="L66" s="435" t="str">
        <f>IF(G66="","",VLOOKUP(G66,'【参考】数式用'!$A$3:$C$46,3,FALSE))</f>
        <v/>
      </c>
      <c r="M66" s="442" t="str">
        <f t="shared" si="0"/>
        <v/>
      </c>
      <c r="N66" s="448"/>
      <c r="O66" s="448"/>
      <c r="P66" s="448"/>
      <c r="Q66" s="86"/>
      <c r="R66" s="2"/>
      <c r="S66" s="391"/>
      <c r="T66" s="391"/>
      <c r="U66" s="391"/>
      <c r="V66" s="391"/>
      <c r="W66" s="391"/>
      <c r="X66" s="391"/>
      <c r="Y66" s="391"/>
      <c r="Z66" s="391"/>
      <c r="AA66" s="391"/>
      <c r="AB66" s="391"/>
      <c r="AC66" s="391"/>
      <c r="AE66" s="363" t="str">
        <f t="shared" si="2"/>
        <v/>
      </c>
      <c r="AF66" s="363" t="str">
        <f t="shared" si="3"/>
        <v>×</v>
      </c>
      <c r="AG66" s="472" t="e">
        <f>D66&amp;I66&amp;#REF!</f>
        <v>#REF!</v>
      </c>
      <c r="AH66" s="473" t="e">
        <f>IF(#REF!="○",F66,"")</f>
        <v>#REF!</v>
      </c>
    </row>
    <row r="67" spans="1:34" ht="36.75" customHeight="1">
      <c r="A67" s="375">
        <v>55</v>
      </c>
      <c r="B67" s="382" t="str">
        <f>IF(基本情報入力シート!B94="","",基本情報入力シート!B94)</f>
        <v/>
      </c>
      <c r="C67" s="390" t="str">
        <f>IF(基本情報入力シート!L94="","",基本情報入力シート!L94)</f>
        <v/>
      </c>
      <c r="D67" s="390" t="str">
        <f>IF(基本情報入力シート!Q94="","",基本情報入力シート!Q94)</f>
        <v/>
      </c>
      <c r="E67" s="390" t="str">
        <f>IF(基本情報入力シート!V94="","",基本情報入力シート!V94)</f>
        <v/>
      </c>
      <c r="F67" s="390" t="str">
        <f>IF(基本情報入力シート!W94="","",基本情報入力シート!W94)</f>
        <v/>
      </c>
      <c r="G67" s="390" t="str">
        <f>IF(基本情報入力シート!X94="","",基本情報入力シート!X94)</f>
        <v/>
      </c>
      <c r="H67" s="416" t="str">
        <f>IF(基本情報入力シート!Z94="","",基本情報入力シート!Z94)</f>
        <v/>
      </c>
      <c r="I67" s="418" t="str">
        <f>IF(基本情報入力シート!AE94&lt;&gt;"",基本情報入力シート!AE94,"")</f>
        <v/>
      </c>
      <c r="J67" s="424" t="str">
        <f>IF(基本情報入力シート!AA94="","",基本情報入力シート!AA94)</f>
        <v/>
      </c>
      <c r="K67" s="429" t="str">
        <f>IF(基本情報入力シート!AD94="","",基本情報入力シート!AD94)</f>
        <v/>
      </c>
      <c r="L67" s="435" t="str">
        <f>IF(G67="","",VLOOKUP(G67,'【参考】数式用'!$A$3:$C$46,3,FALSE))</f>
        <v/>
      </c>
      <c r="M67" s="442" t="str">
        <f t="shared" si="0"/>
        <v/>
      </c>
      <c r="N67" s="448"/>
      <c r="O67" s="448"/>
      <c r="P67" s="448"/>
      <c r="Q67" s="86"/>
      <c r="R67" s="2"/>
      <c r="S67" s="391"/>
      <c r="T67" s="391"/>
      <c r="U67" s="391"/>
      <c r="V67" s="391"/>
      <c r="W67" s="391"/>
      <c r="X67" s="391"/>
      <c r="Y67" s="391"/>
      <c r="Z67" s="391"/>
      <c r="AA67" s="391"/>
      <c r="AB67" s="391"/>
      <c r="AC67" s="391"/>
      <c r="AE67" s="363" t="str">
        <f t="shared" si="2"/>
        <v/>
      </c>
      <c r="AF67" s="363" t="str">
        <f t="shared" si="3"/>
        <v>×</v>
      </c>
      <c r="AG67" s="472" t="e">
        <f>D67&amp;I67&amp;#REF!</f>
        <v>#REF!</v>
      </c>
      <c r="AH67" s="473" t="e">
        <f>IF(#REF!="○",F67,"")</f>
        <v>#REF!</v>
      </c>
    </row>
    <row r="68" spans="1:34" ht="36.75" customHeight="1">
      <c r="A68" s="375">
        <v>56</v>
      </c>
      <c r="B68" s="382" t="str">
        <f>IF(基本情報入力シート!B95="","",基本情報入力シート!B95)</f>
        <v/>
      </c>
      <c r="C68" s="390" t="str">
        <f>IF(基本情報入力シート!L95="","",基本情報入力シート!L95)</f>
        <v/>
      </c>
      <c r="D68" s="390" t="str">
        <f>IF(基本情報入力シート!Q95="","",基本情報入力シート!Q95)</f>
        <v/>
      </c>
      <c r="E68" s="390" t="str">
        <f>IF(基本情報入力シート!V95="","",基本情報入力シート!V95)</f>
        <v/>
      </c>
      <c r="F68" s="390" t="str">
        <f>IF(基本情報入力シート!W95="","",基本情報入力シート!W95)</f>
        <v/>
      </c>
      <c r="G68" s="390" t="str">
        <f>IF(基本情報入力シート!X95="","",基本情報入力シート!X95)</f>
        <v/>
      </c>
      <c r="H68" s="416" t="str">
        <f>IF(基本情報入力シート!Z95="","",基本情報入力シート!Z95)</f>
        <v/>
      </c>
      <c r="I68" s="418" t="str">
        <f>IF(基本情報入力シート!AE95&lt;&gt;"",基本情報入力シート!AE95,"")</f>
        <v/>
      </c>
      <c r="J68" s="424" t="str">
        <f>IF(基本情報入力シート!AA95="","",基本情報入力シート!AA95)</f>
        <v/>
      </c>
      <c r="K68" s="429" t="str">
        <f>IF(基本情報入力シート!AD95="","",基本情報入力シート!AD95)</f>
        <v/>
      </c>
      <c r="L68" s="435" t="str">
        <f>IF(G68="","",VLOOKUP(G68,'【参考】数式用'!$A$3:$C$46,3,FALSE))</f>
        <v/>
      </c>
      <c r="M68" s="442" t="str">
        <f t="shared" si="0"/>
        <v/>
      </c>
      <c r="N68" s="448"/>
      <c r="O68" s="448"/>
      <c r="P68" s="448"/>
      <c r="Q68" s="86"/>
      <c r="R68" s="2"/>
      <c r="S68" s="391"/>
      <c r="T68" s="391"/>
      <c r="U68" s="391"/>
      <c r="V68" s="391"/>
      <c r="W68" s="391"/>
      <c r="X68" s="391"/>
      <c r="Y68" s="391"/>
      <c r="Z68" s="391"/>
      <c r="AA68" s="391"/>
      <c r="AB68" s="391"/>
      <c r="AC68" s="391"/>
      <c r="AE68" s="363" t="str">
        <f t="shared" si="2"/>
        <v/>
      </c>
      <c r="AF68" s="363" t="str">
        <f t="shared" si="3"/>
        <v>×</v>
      </c>
      <c r="AG68" s="472" t="e">
        <f>D68&amp;I68&amp;#REF!</f>
        <v>#REF!</v>
      </c>
      <c r="AH68" s="473" t="e">
        <f>IF(#REF!="○",F68,"")</f>
        <v>#REF!</v>
      </c>
    </row>
    <row r="69" spans="1:34" ht="36.75" customHeight="1">
      <c r="A69" s="375">
        <v>57</v>
      </c>
      <c r="B69" s="382" t="str">
        <f>IF(基本情報入力シート!B96="","",基本情報入力シート!B96)</f>
        <v/>
      </c>
      <c r="C69" s="390" t="str">
        <f>IF(基本情報入力シート!L96="","",基本情報入力シート!L96)</f>
        <v/>
      </c>
      <c r="D69" s="390" t="str">
        <f>IF(基本情報入力シート!Q96="","",基本情報入力シート!Q96)</f>
        <v/>
      </c>
      <c r="E69" s="390" t="str">
        <f>IF(基本情報入力シート!V96="","",基本情報入力シート!V96)</f>
        <v/>
      </c>
      <c r="F69" s="390" t="str">
        <f>IF(基本情報入力シート!W96="","",基本情報入力シート!W96)</f>
        <v/>
      </c>
      <c r="G69" s="390" t="str">
        <f>IF(基本情報入力シート!X96="","",基本情報入力シート!X96)</f>
        <v/>
      </c>
      <c r="H69" s="416" t="str">
        <f>IF(基本情報入力シート!Z96="","",基本情報入力シート!Z96)</f>
        <v/>
      </c>
      <c r="I69" s="418" t="str">
        <f>IF(基本情報入力シート!AE96&lt;&gt;"",基本情報入力シート!AE96,"")</f>
        <v/>
      </c>
      <c r="J69" s="424" t="str">
        <f>IF(基本情報入力シート!AA96="","",基本情報入力シート!AA96)</f>
        <v/>
      </c>
      <c r="K69" s="429" t="str">
        <f>IF(基本情報入力シート!AD96="","",基本情報入力シート!AD96)</f>
        <v/>
      </c>
      <c r="L69" s="435" t="str">
        <f>IF(G69="","",VLOOKUP(G69,'【参考】数式用'!$A$3:$C$46,3,FALSE))</f>
        <v/>
      </c>
      <c r="M69" s="442" t="str">
        <f t="shared" si="0"/>
        <v/>
      </c>
      <c r="N69" s="448"/>
      <c r="O69" s="448"/>
      <c r="P69" s="448"/>
      <c r="Q69" s="86"/>
      <c r="R69" s="2"/>
      <c r="S69" s="391"/>
      <c r="T69" s="391"/>
      <c r="U69" s="391"/>
      <c r="V69" s="391"/>
      <c r="W69" s="391"/>
      <c r="X69" s="391"/>
      <c r="Y69" s="391"/>
      <c r="Z69" s="391"/>
      <c r="AA69" s="391"/>
      <c r="AB69" s="391"/>
      <c r="AC69" s="391"/>
      <c r="AE69" s="363" t="str">
        <f t="shared" si="2"/>
        <v/>
      </c>
      <c r="AF69" s="363" t="str">
        <f t="shared" si="3"/>
        <v>×</v>
      </c>
      <c r="AG69" s="472" t="e">
        <f>D69&amp;I69&amp;#REF!</f>
        <v>#REF!</v>
      </c>
      <c r="AH69" s="473" t="e">
        <f>IF(#REF!="○",F69,"")</f>
        <v>#REF!</v>
      </c>
    </row>
    <row r="70" spans="1:34" ht="36.75" customHeight="1">
      <c r="A70" s="375">
        <v>58</v>
      </c>
      <c r="B70" s="382" t="str">
        <f>IF(基本情報入力シート!B97="","",基本情報入力シート!B97)</f>
        <v/>
      </c>
      <c r="C70" s="390" t="str">
        <f>IF(基本情報入力シート!L97="","",基本情報入力シート!L97)</f>
        <v/>
      </c>
      <c r="D70" s="390" t="str">
        <f>IF(基本情報入力シート!Q97="","",基本情報入力シート!Q97)</f>
        <v/>
      </c>
      <c r="E70" s="390" t="str">
        <f>IF(基本情報入力シート!V97="","",基本情報入力シート!V97)</f>
        <v/>
      </c>
      <c r="F70" s="390" t="str">
        <f>IF(基本情報入力シート!W97="","",基本情報入力シート!W97)</f>
        <v/>
      </c>
      <c r="G70" s="390" t="str">
        <f>IF(基本情報入力シート!X97="","",基本情報入力シート!X97)</f>
        <v/>
      </c>
      <c r="H70" s="416" t="str">
        <f>IF(基本情報入力シート!Z97="","",基本情報入力シート!Z97)</f>
        <v/>
      </c>
      <c r="I70" s="418" t="str">
        <f>IF(基本情報入力シート!AE97&lt;&gt;"",基本情報入力シート!AE97,"")</f>
        <v/>
      </c>
      <c r="J70" s="424" t="str">
        <f>IF(基本情報入力シート!AA97="","",基本情報入力シート!AA97)</f>
        <v/>
      </c>
      <c r="K70" s="429" t="str">
        <f>IF(基本情報入力シート!AD97="","",基本情報入力シート!AD97)</f>
        <v/>
      </c>
      <c r="L70" s="435" t="str">
        <f>IF(G70="","",VLOOKUP(G70,'【参考】数式用'!$A$3:$C$46,3,FALSE))</f>
        <v/>
      </c>
      <c r="M70" s="442" t="str">
        <f t="shared" si="0"/>
        <v/>
      </c>
      <c r="N70" s="448"/>
      <c r="O70" s="448"/>
      <c r="P70" s="448"/>
      <c r="Q70" s="86"/>
      <c r="R70" s="2"/>
      <c r="S70" s="391"/>
      <c r="T70" s="391"/>
      <c r="U70" s="391"/>
      <c r="V70" s="391"/>
      <c r="W70" s="391"/>
      <c r="X70" s="391"/>
      <c r="Y70" s="391"/>
      <c r="Z70" s="391"/>
      <c r="AA70" s="391"/>
      <c r="AB70" s="391"/>
      <c r="AC70" s="391"/>
      <c r="AE70" s="363" t="str">
        <f t="shared" si="2"/>
        <v/>
      </c>
      <c r="AF70" s="363" t="str">
        <f t="shared" si="3"/>
        <v>×</v>
      </c>
      <c r="AG70" s="472" t="e">
        <f>D70&amp;I70&amp;#REF!</f>
        <v>#REF!</v>
      </c>
      <c r="AH70" s="473" t="e">
        <f>IF(#REF!="○",F70,"")</f>
        <v>#REF!</v>
      </c>
    </row>
    <row r="71" spans="1:34" ht="36.75" customHeight="1">
      <c r="A71" s="375">
        <v>59</v>
      </c>
      <c r="B71" s="382" t="str">
        <f>IF(基本情報入力シート!B98="","",基本情報入力シート!B98)</f>
        <v/>
      </c>
      <c r="C71" s="390" t="str">
        <f>IF(基本情報入力シート!L98="","",基本情報入力シート!L98)</f>
        <v/>
      </c>
      <c r="D71" s="390" t="str">
        <f>IF(基本情報入力シート!Q98="","",基本情報入力シート!Q98)</f>
        <v/>
      </c>
      <c r="E71" s="390" t="str">
        <f>IF(基本情報入力シート!V98="","",基本情報入力シート!V98)</f>
        <v/>
      </c>
      <c r="F71" s="390" t="str">
        <f>IF(基本情報入力シート!W98="","",基本情報入力シート!W98)</f>
        <v/>
      </c>
      <c r="G71" s="390" t="str">
        <f>IF(基本情報入力シート!X98="","",基本情報入力シート!X98)</f>
        <v/>
      </c>
      <c r="H71" s="416" t="str">
        <f>IF(基本情報入力シート!Z98="","",基本情報入力シート!Z98)</f>
        <v/>
      </c>
      <c r="I71" s="418" t="str">
        <f>IF(基本情報入力シート!AE98&lt;&gt;"",基本情報入力シート!AE98,"")</f>
        <v/>
      </c>
      <c r="J71" s="424" t="str">
        <f>IF(基本情報入力シート!AA98="","",基本情報入力シート!AA98)</f>
        <v/>
      </c>
      <c r="K71" s="429" t="str">
        <f>IF(基本情報入力シート!AD98="","",基本情報入力シート!AD98)</f>
        <v/>
      </c>
      <c r="L71" s="435" t="str">
        <f>IF(G71="","",VLOOKUP(G71,'【参考】数式用'!$A$3:$C$46,3,FALSE))</f>
        <v/>
      </c>
      <c r="M71" s="442" t="str">
        <f t="shared" si="0"/>
        <v/>
      </c>
      <c r="N71" s="448"/>
      <c r="O71" s="448"/>
      <c r="P71" s="448"/>
      <c r="Q71" s="86"/>
      <c r="R71" s="2"/>
      <c r="S71" s="391"/>
      <c r="T71" s="391"/>
      <c r="U71" s="391"/>
      <c r="V71" s="391"/>
      <c r="W71" s="391"/>
      <c r="X71" s="391"/>
      <c r="Y71" s="391"/>
      <c r="Z71" s="391"/>
      <c r="AA71" s="391"/>
      <c r="AB71" s="391"/>
      <c r="AC71" s="391"/>
      <c r="AE71" s="363" t="str">
        <f t="shared" si="2"/>
        <v/>
      </c>
      <c r="AF71" s="363" t="str">
        <f t="shared" si="3"/>
        <v>×</v>
      </c>
      <c r="AG71" s="472" t="e">
        <f>D71&amp;I71&amp;#REF!</f>
        <v>#REF!</v>
      </c>
      <c r="AH71" s="473" t="e">
        <f>IF(#REF!="○",F71,"")</f>
        <v>#REF!</v>
      </c>
    </row>
    <row r="72" spans="1:34" ht="36.75" customHeight="1">
      <c r="A72" s="375">
        <v>60</v>
      </c>
      <c r="B72" s="382" t="str">
        <f>IF(基本情報入力シート!B99="","",基本情報入力シート!B99)</f>
        <v/>
      </c>
      <c r="C72" s="390" t="str">
        <f>IF(基本情報入力シート!L99="","",基本情報入力シート!L99)</f>
        <v/>
      </c>
      <c r="D72" s="390" t="str">
        <f>IF(基本情報入力シート!Q99="","",基本情報入力シート!Q99)</f>
        <v/>
      </c>
      <c r="E72" s="390" t="str">
        <f>IF(基本情報入力シート!V99="","",基本情報入力シート!V99)</f>
        <v/>
      </c>
      <c r="F72" s="390" t="str">
        <f>IF(基本情報入力シート!W99="","",基本情報入力シート!W99)</f>
        <v/>
      </c>
      <c r="G72" s="390" t="str">
        <f>IF(基本情報入力シート!X99="","",基本情報入力シート!X99)</f>
        <v/>
      </c>
      <c r="H72" s="416" t="str">
        <f>IF(基本情報入力シート!Z99="","",基本情報入力シート!Z99)</f>
        <v/>
      </c>
      <c r="I72" s="418" t="str">
        <f>IF(基本情報入力シート!AE99&lt;&gt;"",基本情報入力シート!AE99,"")</f>
        <v/>
      </c>
      <c r="J72" s="424" t="str">
        <f>IF(基本情報入力シート!AA99="","",基本情報入力シート!AA99)</f>
        <v/>
      </c>
      <c r="K72" s="429" t="str">
        <f>IF(基本情報入力シート!AD99="","",基本情報入力シート!AD99)</f>
        <v/>
      </c>
      <c r="L72" s="435" t="str">
        <f>IF(G72="","",VLOOKUP(G72,'【参考】数式用'!$A$3:$C$46,3,FALSE))</f>
        <v/>
      </c>
      <c r="M72" s="442" t="str">
        <f t="shared" si="0"/>
        <v/>
      </c>
      <c r="N72" s="448"/>
      <c r="O72" s="448"/>
      <c r="P72" s="448"/>
      <c r="Q72" s="86"/>
      <c r="R72" s="2"/>
      <c r="S72" s="391"/>
      <c r="T72" s="391"/>
      <c r="U72" s="391"/>
      <c r="V72" s="391"/>
      <c r="W72" s="391"/>
      <c r="X72" s="391"/>
      <c r="Y72" s="391"/>
      <c r="Z72" s="391"/>
      <c r="AA72" s="391"/>
      <c r="AB72" s="391"/>
      <c r="AC72" s="391"/>
      <c r="AE72" s="363" t="str">
        <f t="shared" si="2"/>
        <v/>
      </c>
      <c r="AF72" s="363" t="str">
        <f t="shared" si="3"/>
        <v>×</v>
      </c>
      <c r="AG72" s="472" t="e">
        <f>D72&amp;I72&amp;#REF!</f>
        <v>#REF!</v>
      </c>
      <c r="AH72" s="473" t="e">
        <f>IF(#REF!="○",F72,"")</f>
        <v>#REF!</v>
      </c>
    </row>
    <row r="73" spans="1:34" ht="36.75" customHeight="1">
      <c r="A73" s="375">
        <v>61</v>
      </c>
      <c r="B73" s="382" t="str">
        <f>IF(基本情報入力シート!B100="","",基本情報入力シート!B100)</f>
        <v/>
      </c>
      <c r="C73" s="390" t="str">
        <f>IF(基本情報入力シート!L100="","",基本情報入力シート!L100)</f>
        <v/>
      </c>
      <c r="D73" s="390" t="str">
        <f>IF(基本情報入力シート!Q100="","",基本情報入力シート!Q100)</f>
        <v/>
      </c>
      <c r="E73" s="390" t="str">
        <f>IF(基本情報入力シート!V100="","",基本情報入力シート!V100)</f>
        <v/>
      </c>
      <c r="F73" s="390" t="str">
        <f>IF(基本情報入力シート!W100="","",基本情報入力シート!W100)</f>
        <v/>
      </c>
      <c r="G73" s="390" t="str">
        <f>IF(基本情報入力シート!X100="","",基本情報入力シート!X100)</f>
        <v/>
      </c>
      <c r="H73" s="416" t="str">
        <f>IF(基本情報入力シート!Z100="","",基本情報入力シート!Z100)</f>
        <v/>
      </c>
      <c r="I73" s="418" t="str">
        <f>IF(基本情報入力シート!AE100&lt;&gt;"",基本情報入力シート!AE100,"")</f>
        <v/>
      </c>
      <c r="J73" s="424" t="str">
        <f>IF(基本情報入力シート!AA100="","",基本情報入力シート!AA100)</f>
        <v/>
      </c>
      <c r="K73" s="429" t="str">
        <f>IF(基本情報入力シート!AD100="","",基本情報入力シート!AD100)</f>
        <v/>
      </c>
      <c r="L73" s="435" t="str">
        <f>IF(G73="","",VLOOKUP(G73,'【参考】数式用'!$A$3:$C$46,3,FALSE))</f>
        <v/>
      </c>
      <c r="M73" s="442" t="str">
        <f t="shared" si="0"/>
        <v/>
      </c>
      <c r="N73" s="448"/>
      <c r="O73" s="448"/>
      <c r="P73" s="448"/>
      <c r="Q73" s="86"/>
      <c r="R73" s="2"/>
      <c r="S73" s="391"/>
      <c r="T73" s="391"/>
      <c r="U73" s="391"/>
      <c r="V73" s="391"/>
      <c r="W73" s="391"/>
      <c r="X73" s="391"/>
      <c r="Y73" s="391"/>
      <c r="Z73" s="391"/>
      <c r="AA73" s="391"/>
      <c r="AB73" s="391"/>
      <c r="AC73" s="391"/>
      <c r="AE73" s="363" t="str">
        <f t="shared" si="2"/>
        <v/>
      </c>
      <c r="AF73" s="363" t="str">
        <f t="shared" si="3"/>
        <v>×</v>
      </c>
      <c r="AG73" s="472" t="e">
        <f>D73&amp;I73&amp;#REF!</f>
        <v>#REF!</v>
      </c>
      <c r="AH73" s="473" t="e">
        <f>IF(#REF!="○",F73,"")</f>
        <v>#REF!</v>
      </c>
    </row>
    <row r="74" spans="1:34" ht="36.75" customHeight="1">
      <c r="A74" s="375">
        <v>62</v>
      </c>
      <c r="B74" s="382" t="str">
        <f>IF(基本情報入力シート!B101="","",基本情報入力シート!B101)</f>
        <v/>
      </c>
      <c r="C74" s="390" t="str">
        <f>IF(基本情報入力シート!L101="","",基本情報入力シート!L101)</f>
        <v/>
      </c>
      <c r="D74" s="390" t="str">
        <f>IF(基本情報入力シート!Q101="","",基本情報入力シート!Q101)</f>
        <v/>
      </c>
      <c r="E74" s="390" t="str">
        <f>IF(基本情報入力シート!V101="","",基本情報入力シート!V101)</f>
        <v/>
      </c>
      <c r="F74" s="390" t="str">
        <f>IF(基本情報入力シート!W101="","",基本情報入力シート!W101)</f>
        <v/>
      </c>
      <c r="G74" s="390" t="str">
        <f>IF(基本情報入力シート!X101="","",基本情報入力シート!X101)</f>
        <v/>
      </c>
      <c r="H74" s="416" t="str">
        <f>IF(基本情報入力シート!Z101="","",基本情報入力シート!Z101)</f>
        <v/>
      </c>
      <c r="I74" s="418" t="str">
        <f>IF(基本情報入力シート!AE101&lt;&gt;"",基本情報入力シート!AE101,"")</f>
        <v/>
      </c>
      <c r="J74" s="424" t="str">
        <f>IF(基本情報入力シート!AA101="","",基本情報入力シート!AA101)</f>
        <v/>
      </c>
      <c r="K74" s="429" t="str">
        <f>IF(基本情報入力シート!AD101="","",基本情報入力シート!AD101)</f>
        <v/>
      </c>
      <c r="L74" s="435" t="str">
        <f>IF(G74="","",VLOOKUP(G74,'【参考】数式用'!$A$3:$C$46,3,FALSE))</f>
        <v/>
      </c>
      <c r="M74" s="442" t="str">
        <f t="shared" si="0"/>
        <v/>
      </c>
      <c r="N74" s="448"/>
      <c r="O74" s="448"/>
      <c r="P74" s="448"/>
      <c r="Q74" s="86"/>
      <c r="R74" s="2"/>
      <c r="S74" s="391"/>
      <c r="T74" s="391"/>
      <c r="U74" s="391"/>
      <c r="V74" s="391"/>
      <c r="W74" s="391"/>
      <c r="X74" s="391"/>
      <c r="Y74" s="391"/>
      <c r="Z74" s="391"/>
      <c r="AA74" s="391"/>
      <c r="AB74" s="391"/>
      <c r="AC74" s="391"/>
      <c r="AE74" s="363" t="str">
        <f t="shared" si="2"/>
        <v/>
      </c>
      <c r="AF74" s="363" t="str">
        <f t="shared" si="3"/>
        <v>×</v>
      </c>
      <c r="AG74" s="472" t="e">
        <f>D74&amp;I74&amp;#REF!</f>
        <v>#REF!</v>
      </c>
      <c r="AH74" s="473" t="e">
        <f>IF(#REF!="○",F74,"")</f>
        <v>#REF!</v>
      </c>
    </row>
    <row r="75" spans="1:34" ht="36.75" customHeight="1">
      <c r="A75" s="375">
        <v>63</v>
      </c>
      <c r="B75" s="382" t="str">
        <f>IF(基本情報入力シート!B102="","",基本情報入力シート!B102)</f>
        <v/>
      </c>
      <c r="C75" s="390" t="str">
        <f>IF(基本情報入力シート!L102="","",基本情報入力シート!L102)</f>
        <v/>
      </c>
      <c r="D75" s="390" t="str">
        <f>IF(基本情報入力シート!Q102="","",基本情報入力シート!Q102)</f>
        <v/>
      </c>
      <c r="E75" s="390" t="str">
        <f>IF(基本情報入力シート!V102="","",基本情報入力シート!V102)</f>
        <v/>
      </c>
      <c r="F75" s="390" t="str">
        <f>IF(基本情報入力シート!W102="","",基本情報入力シート!W102)</f>
        <v/>
      </c>
      <c r="G75" s="390" t="str">
        <f>IF(基本情報入力シート!X102="","",基本情報入力シート!X102)</f>
        <v/>
      </c>
      <c r="H75" s="416" t="str">
        <f>IF(基本情報入力シート!Z102="","",基本情報入力シート!Z102)</f>
        <v/>
      </c>
      <c r="I75" s="418" t="str">
        <f>IF(基本情報入力シート!AE102&lt;&gt;"",基本情報入力シート!AE102,"")</f>
        <v/>
      </c>
      <c r="J75" s="424" t="str">
        <f>IF(基本情報入力シート!AA102="","",基本情報入力シート!AA102)</f>
        <v/>
      </c>
      <c r="K75" s="429" t="str">
        <f>IF(基本情報入力シート!AD102="","",基本情報入力シート!AD102)</f>
        <v/>
      </c>
      <c r="L75" s="435" t="str">
        <f>IF(G75="","",VLOOKUP(G75,'【参考】数式用'!$A$3:$C$46,3,FALSE))</f>
        <v/>
      </c>
      <c r="M75" s="442" t="str">
        <f t="shared" si="0"/>
        <v/>
      </c>
      <c r="N75" s="448"/>
      <c r="O75" s="448"/>
      <c r="P75" s="448"/>
      <c r="Q75" s="86"/>
      <c r="R75" s="2"/>
      <c r="S75" s="391"/>
      <c r="T75" s="391"/>
      <c r="U75" s="391"/>
      <c r="V75" s="391"/>
      <c r="W75" s="391"/>
      <c r="X75" s="391"/>
      <c r="Y75" s="391"/>
      <c r="Z75" s="391"/>
      <c r="AA75" s="391"/>
      <c r="AB75" s="391"/>
      <c r="AC75" s="391"/>
      <c r="AE75" s="363" t="str">
        <f t="shared" si="2"/>
        <v/>
      </c>
      <c r="AF75" s="363" t="str">
        <f t="shared" si="3"/>
        <v>×</v>
      </c>
      <c r="AG75" s="472" t="e">
        <f>D75&amp;I75&amp;#REF!</f>
        <v>#REF!</v>
      </c>
      <c r="AH75" s="473" t="e">
        <f>IF(#REF!="○",F75,"")</f>
        <v>#REF!</v>
      </c>
    </row>
    <row r="76" spans="1:34" ht="36.75" customHeight="1">
      <c r="A76" s="375">
        <v>64</v>
      </c>
      <c r="B76" s="382" t="str">
        <f>IF(基本情報入力シート!B103="","",基本情報入力シート!B103)</f>
        <v/>
      </c>
      <c r="C76" s="390" t="str">
        <f>IF(基本情報入力シート!L103="","",基本情報入力シート!L103)</f>
        <v/>
      </c>
      <c r="D76" s="390" t="str">
        <f>IF(基本情報入力シート!Q103="","",基本情報入力シート!Q103)</f>
        <v/>
      </c>
      <c r="E76" s="390" t="str">
        <f>IF(基本情報入力シート!V103="","",基本情報入力シート!V103)</f>
        <v/>
      </c>
      <c r="F76" s="390" t="str">
        <f>IF(基本情報入力シート!W103="","",基本情報入力シート!W103)</f>
        <v/>
      </c>
      <c r="G76" s="390" t="str">
        <f>IF(基本情報入力シート!X103="","",基本情報入力シート!X103)</f>
        <v/>
      </c>
      <c r="H76" s="416" t="str">
        <f>IF(基本情報入力シート!Z103="","",基本情報入力シート!Z103)</f>
        <v/>
      </c>
      <c r="I76" s="418" t="str">
        <f>IF(基本情報入力シート!AE103&lt;&gt;"",基本情報入力シート!AE103,"")</f>
        <v/>
      </c>
      <c r="J76" s="424" t="str">
        <f>IF(基本情報入力シート!AA103="","",基本情報入力シート!AA103)</f>
        <v/>
      </c>
      <c r="K76" s="429" t="str">
        <f>IF(基本情報入力シート!AD103="","",基本情報入力シート!AD103)</f>
        <v/>
      </c>
      <c r="L76" s="435" t="str">
        <f>IF(G76="","",VLOOKUP(G76,'【参考】数式用'!$A$3:$C$46,3,FALSE))</f>
        <v/>
      </c>
      <c r="M76" s="442" t="str">
        <f t="shared" si="0"/>
        <v/>
      </c>
      <c r="N76" s="448"/>
      <c r="O76" s="448"/>
      <c r="P76" s="448"/>
      <c r="Q76" s="86"/>
      <c r="R76" s="2"/>
      <c r="S76" s="391"/>
      <c r="T76" s="391"/>
      <c r="U76" s="391"/>
      <c r="V76" s="391"/>
      <c r="W76" s="391"/>
      <c r="X76" s="391"/>
      <c r="Y76" s="391"/>
      <c r="Z76" s="391"/>
      <c r="AA76" s="391"/>
      <c r="AB76" s="391"/>
      <c r="AC76" s="391"/>
      <c r="AE76" s="363" t="str">
        <f t="shared" si="2"/>
        <v/>
      </c>
      <c r="AF76" s="363" t="str">
        <f t="shared" si="3"/>
        <v>×</v>
      </c>
      <c r="AG76" s="472" t="e">
        <f>D76&amp;I76&amp;#REF!</f>
        <v>#REF!</v>
      </c>
      <c r="AH76" s="473" t="e">
        <f>IF(#REF!="○",F76,"")</f>
        <v>#REF!</v>
      </c>
    </row>
    <row r="77" spans="1:34" ht="36.75" customHeight="1">
      <c r="A77" s="375">
        <v>65</v>
      </c>
      <c r="B77" s="382" t="str">
        <f>IF(基本情報入力シート!B104="","",基本情報入力シート!B104)</f>
        <v/>
      </c>
      <c r="C77" s="390" t="str">
        <f>IF(基本情報入力シート!L104="","",基本情報入力シート!L104)</f>
        <v/>
      </c>
      <c r="D77" s="390" t="str">
        <f>IF(基本情報入力シート!Q104="","",基本情報入力シート!Q104)</f>
        <v/>
      </c>
      <c r="E77" s="390" t="str">
        <f>IF(基本情報入力シート!V104="","",基本情報入力シート!V104)</f>
        <v/>
      </c>
      <c r="F77" s="390" t="str">
        <f>IF(基本情報入力シート!W104="","",基本情報入力シート!W104)</f>
        <v/>
      </c>
      <c r="G77" s="390" t="str">
        <f>IF(基本情報入力シート!X104="","",基本情報入力シート!X104)</f>
        <v/>
      </c>
      <c r="H77" s="416" t="str">
        <f>IF(基本情報入力シート!Z104="","",基本情報入力シート!Z104)</f>
        <v/>
      </c>
      <c r="I77" s="418" t="str">
        <f>IF(基本情報入力シート!AE104&lt;&gt;"",基本情報入力シート!AE104,"")</f>
        <v/>
      </c>
      <c r="J77" s="424" t="str">
        <f>IF(基本情報入力シート!AA104="","",基本情報入力シート!AA104)</f>
        <v/>
      </c>
      <c r="K77" s="429" t="str">
        <f>IF(基本情報入力シート!AD104="","",基本情報入力シート!AD104)</f>
        <v/>
      </c>
      <c r="L77" s="435" t="str">
        <f>IF(G77="","",VLOOKUP(G77,'【参考】数式用'!$A$3:$C$46,3,FALSE))</f>
        <v/>
      </c>
      <c r="M77" s="442" t="str">
        <f t="shared" ref="M77:M140" si="4">IFERROR(IF(I77="○",ROUNDDOWN(ROUNDDOWN(J77*K77,0)*L77,0),""),"単価未入力")</f>
        <v/>
      </c>
      <c r="N77" s="448"/>
      <c r="O77" s="448"/>
      <c r="P77" s="448"/>
      <c r="Q77" s="86"/>
      <c r="R77" s="2"/>
      <c r="S77" s="391"/>
      <c r="T77" s="391"/>
      <c r="U77" s="391"/>
      <c r="V77" s="391"/>
      <c r="W77" s="391"/>
      <c r="X77" s="391"/>
      <c r="Y77" s="391"/>
      <c r="Z77" s="391"/>
      <c r="AA77" s="391"/>
      <c r="AB77" s="391"/>
      <c r="AC77" s="391"/>
      <c r="AE77" s="363" t="str">
        <f t="shared" ref="AE77:AE140" si="5">IF(G77&lt;&gt;"","色付け","")</f>
        <v/>
      </c>
      <c r="AF77" s="363" t="str">
        <f t="shared" ref="AF77:AF140" si="6">IF(COUNTIF(N77:Q77,"○")=1,"○","×")</f>
        <v>×</v>
      </c>
      <c r="AG77" s="472" t="e">
        <f>D77&amp;I77&amp;#REF!</f>
        <v>#REF!</v>
      </c>
      <c r="AH77" s="473" t="e">
        <f>IF(#REF!="○",F77,"")</f>
        <v>#REF!</v>
      </c>
    </row>
    <row r="78" spans="1:34" ht="36.75" customHeight="1">
      <c r="A78" s="375">
        <v>66</v>
      </c>
      <c r="B78" s="382" t="str">
        <f>IF(基本情報入力シート!B105="","",基本情報入力シート!B105)</f>
        <v/>
      </c>
      <c r="C78" s="390" t="str">
        <f>IF(基本情報入力シート!L105="","",基本情報入力シート!L105)</f>
        <v/>
      </c>
      <c r="D78" s="390" t="str">
        <f>IF(基本情報入力シート!Q105="","",基本情報入力シート!Q105)</f>
        <v/>
      </c>
      <c r="E78" s="390" t="str">
        <f>IF(基本情報入力シート!V105="","",基本情報入力シート!V105)</f>
        <v/>
      </c>
      <c r="F78" s="390" t="str">
        <f>IF(基本情報入力シート!W105="","",基本情報入力シート!W105)</f>
        <v/>
      </c>
      <c r="G78" s="390" t="str">
        <f>IF(基本情報入力シート!X105="","",基本情報入力シート!X105)</f>
        <v/>
      </c>
      <c r="H78" s="416" t="str">
        <f>IF(基本情報入力シート!Z105="","",基本情報入力シート!Z105)</f>
        <v/>
      </c>
      <c r="I78" s="418" t="str">
        <f>IF(基本情報入力シート!AE105&lt;&gt;"",基本情報入力シート!AE105,"")</f>
        <v/>
      </c>
      <c r="J78" s="424" t="str">
        <f>IF(基本情報入力シート!AA105="","",基本情報入力シート!AA105)</f>
        <v/>
      </c>
      <c r="K78" s="429" t="str">
        <f>IF(基本情報入力シート!AD105="","",基本情報入力シート!AD105)</f>
        <v/>
      </c>
      <c r="L78" s="435" t="str">
        <f>IF(G78="","",VLOOKUP(G78,'【参考】数式用'!$A$3:$C$46,3,FALSE))</f>
        <v/>
      </c>
      <c r="M78" s="442" t="str">
        <f t="shared" si="4"/>
        <v/>
      </c>
      <c r="N78" s="448"/>
      <c r="O78" s="448"/>
      <c r="P78" s="448"/>
      <c r="Q78" s="86"/>
      <c r="R78" s="2"/>
      <c r="S78" s="391"/>
      <c r="T78" s="391"/>
      <c r="U78" s="391"/>
      <c r="V78" s="391"/>
      <c r="W78" s="391"/>
      <c r="X78" s="391"/>
      <c r="Y78" s="391"/>
      <c r="Z78" s="391"/>
      <c r="AA78" s="391"/>
      <c r="AB78" s="391"/>
      <c r="AC78" s="391"/>
      <c r="AE78" s="363" t="str">
        <f t="shared" si="5"/>
        <v/>
      </c>
      <c r="AF78" s="363" t="str">
        <f t="shared" si="6"/>
        <v>×</v>
      </c>
      <c r="AG78" s="472" t="e">
        <f>D78&amp;I78&amp;#REF!</f>
        <v>#REF!</v>
      </c>
      <c r="AH78" s="473" t="e">
        <f>IF(#REF!="○",F78,"")</f>
        <v>#REF!</v>
      </c>
    </row>
    <row r="79" spans="1:34" ht="36.75" customHeight="1">
      <c r="A79" s="375">
        <v>67</v>
      </c>
      <c r="B79" s="382" t="str">
        <f>IF(基本情報入力シート!B106="","",基本情報入力シート!B106)</f>
        <v/>
      </c>
      <c r="C79" s="390" t="str">
        <f>IF(基本情報入力シート!L106="","",基本情報入力シート!L106)</f>
        <v/>
      </c>
      <c r="D79" s="390" t="str">
        <f>IF(基本情報入力シート!Q106="","",基本情報入力シート!Q106)</f>
        <v/>
      </c>
      <c r="E79" s="390" t="str">
        <f>IF(基本情報入力シート!V106="","",基本情報入力シート!V106)</f>
        <v/>
      </c>
      <c r="F79" s="390" t="str">
        <f>IF(基本情報入力シート!W106="","",基本情報入力シート!W106)</f>
        <v/>
      </c>
      <c r="G79" s="390" t="str">
        <f>IF(基本情報入力シート!X106="","",基本情報入力シート!X106)</f>
        <v/>
      </c>
      <c r="H79" s="416" t="str">
        <f>IF(基本情報入力シート!Z106="","",基本情報入力シート!Z106)</f>
        <v/>
      </c>
      <c r="I79" s="418" t="str">
        <f>IF(基本情報入力シート!AE106&lt;&gt;"",基本情報入力シート!AE106,"")</f>
        <v/>
      </c>
      <c r="J79" s="424" t="str">
        <f>IF(基本情報入力シート!AA106="","",基本情報入力シート!AA106)</f>
        <v/>
      </c>
      <c r="K79" s="429" t="str">
        <f>IF(基本情報入力シート!AD106="","",基本情報入力シート!AD106)</f>
        <v/>
      </c>
      <c r="L79" s="435" t="str">
        <f>IF(G79="","",VLOOKUP(G79,'【参考】数式用'!$A$3:$C$46,3,FALSE))</f>
        <v/>
      </c>
      <c r="M79" s="442" t="str">
        <f t="shared" si="4"/>
        <v/>
      </c>
      <c r="N79" s="448"/>
      <c r="O79" s="448"/>
      <c r="P79" s="448"/>
      <c r="Q79" s="86"/>
      <c r="R79" s="2"/>
      <c r="S79" s="391"/>
      <c r="T79" s="391"/>
      <c r="U79" s="391"/>
      <c r="V79" s="391"/>
      <c r="W79" s="391"/>
      <c r="X79" s="391"/>
      <c r="Y79" s="391"/>
      <c r="Z79" s="391"/>
      <c r="AA79" s="391"/>
      <c r="AB79" s="391"/>
      <c r="AC79" s="391"/>
      <c r="AE79" s="363" t="str">
        <f t="shared" si="5"/>
        <v/>
      </c>
      <c r="AF79" s="363" t="str">
        <f t="shared" si="6"/>
        <v>×</v>
      </c>
      <c r="AG79" s="472" t="e">
        <f>D79&amp;I79&amp;#REF!</f>
        <v>#REF!</v>
      </c>
      <c r="AH79" s="473" t="e">
        <f>IF(#REF!="○",F79,"")</f>
        <v>#REF!</v>
      </c>
    </row>
    <row r="80" spans="1:34" ht="36.75" customHeight="1">
      <c r="A80" s="375">
        <v>68</v>
      </c>
      <c r="B80" s="382" t="str">
        <f>IF(基本情報入力シート!B107="","",基本情報入力シート!B107)</f>
        <v/>
      </c>
      <c r="C80" s="390" t="str">
        <f>IF(基本情報入力シート!L107="","",基本情報入力シート!L107)</f>
        <v/>
      </c>
      <c r="D80" s="390" t="str">
        <f>IF(基本情報入力シート!Q107="","",基本情報入力シート!Q107)</f>
        <v/>
      </c>
      <c r="E80" s="390" t="str">
        <f>IF(基本情報入力シート!V107="","",基本情報入力シート!V107)</f>
        <v/>
      </c>
      <c r="F80" s="390" t="str">
        <f>IF(基本情報入力シート!W107="","",基本情報入力シート!W107)</f>
        <v/>
      </c>
      <c r="G80" s="390" t="str">
        <f>IF(基本情報入力シート!X107="","",基本情報入力シート!X107)</f>
        <v/>
      </c>
      <c r="H80" s="416" t="str">
        <f>IF(基本情報入力シート!Z107="","",基本情報入力シート!Z107)</f>
        <v/>
      </c>
      <c r="I80" s="418" t="str">
        <f>IF(基本情報入力シート!AE107&lt;&gt;"",基本情報入力シート!AE107,"")</f>
        <v/>
      </c>
      <c r="J80" s="424" t="str">
        <f>IF(基本情報入力シート!AA107="","",基本情報入力シート!AA107)</f>
        <v/>
      </c>
      <c r="K80" s="429" t="str">
        <f>IF(基本情報入力シート!AD107="","",基本情報入力シート!AD107)</f>
        <v/>
      </c>
      <c r="L80" s="435" t="str">
        <f>IF(G80="","",VLOOKUP(G80,'【参考】数式用'!$A$3:$C$46,3,FALSE))</f>
        <v/>
      </c>
      <c r="M80" s="442" t="str">
        <f t="shared" si="4"/>
        <v/>
      </c>
      <c r="N80" s="448"/>
      <c r="O80" s="448"/>
      <c r="P80" s="448"/>
      <c r="Q80" s="86"/>
      <c r="R80" s="2"/>
      <c r="S80" s="391"/>
      <c r="T80" s="391"/>
      <c r="U80" s="391"/>
      <c r="V80" s="391"/>
      <c r="W80" s="391"/>
      <c r="X80" s="391"/>
      <c r="Y80" s="391"/>
      <c r="Z80" s="391"/>
      <c r="AA80" s="391"/>
      <c r="AB80" s="391"/>
      <c r="AC80" s="391"/>
      <c r="AE80" s="363" t="str">
        <f t="shared" si="5"/>
        <v/>
      </c>
      <c r="AF80" s="363" t="str">
        <f t="shared" si="6"/>
        <v>×</v>
      </c>
      <c r="AG80" s="472" t="e">
        <f>D80&amp;I80&amp;#REF!</f>
        <v>#REF!</v>
      </c>
      <c r="AH80" s="473" t="e">
        <f>IF(#REF!="○",F80,"")</f>
        <v>#REF!</v>
      </c>
    </row>
    <row r="81" spans="1:34" ht="36.75" customHeight="1">
      <c r="A81" s="375">
        <v>69</v>
      </c>
      <c r="B81" s="382" t="str">
        <f>IF(基本情報入力シート!B108="","",基本情報入力シート!B108)</f>
        <v/>
      </c>
      <c r="C81" s="390" t="str">
        <f>IF(基本情報入力シート!L108="","",基本情報入力シート!L108)</f>
        <v/>
      </c>
      <c r="D81" s="390" t="str">
        <f>IF(基本情報入力シート!Q108="","",基本情報入力シート!Q108)</f>
        <v/>
      </c>
      <c r="E81" s="390" t="str">
        <f>IF(基本情報入力シート!V108="","",基本情報入力シート!V108)</f>
        <v/>
      </c>
      <c r="F81" s="390" t="str">
        <f>IF(基本情報入力シート!W108="","",基本情報入力シート!W108)</f>
        <v/>
      </c>
      <c r="G81" s="390" t="str">
        <f>IF(基本情報入力シート!X108="","",基本情報入力シート!X108)</f>
        <v/>
      </c>
      <c r="H81" s="416" t="str">
        <f>IF(基本情報入力シート!Z108="","",基本情報入力シート!Z108)</f>
        <v/>
      </c>
      <c r="I81" s="418" t="str">
        <f>IF(基本情報入力シート!AE108&lt;&gt;"",基本情報入力シート!AE108,"")</f>
        <v/>
      </c>
      <c r="J81" s="424" t="str">
        <f>IF(基本情報入力シート!AA108="","",基本情報入力シート!AA108)</f>
        <v/>
      </c>
      <c r="K81" s="429" t="str">
        <f>IF(基本情報入力シート!AD108="","",基本情報入力シート!AD108)</f>
        <v/>
      </c>
      <c r="L81" s="435" t="str">
        <f>IF(G81="","",VLOOKUP(G81,'【参考】数式用'!$A$3:$C$46,3,FALSE))</f>
        <v/>
      </c>
      <c r="M81" s="442" t="str">
        <f t="shared" si="4"/>
        <v/>
      </c>
      <c r="N81" s="448"/>
      <c r="O81" s="448"/>
      <c r="P81" s="448"/>
      <c r="Q81" s="86"/>
      <c r="R81" s="2"/>
      <c r="S81" s="391"/>
      <c r="T81" s="391"/>
      <c r="U81" s="391"/>
      <c r="V81" s="391"/>
      <c r="W81" s="391"/>
      <c r="X81" s="391"/>
      <c r="Y81" s="391"/>
      <c r="Z81" s="391"/>
      <c r="AA81" s="391"/>
      <c r="AB81" s="391"/>
      <c r="AC81" s="391"/>
      <c r="AE81" s="363" t="str">
        <f t="shared" si="5"/>
        <v/>
      </c>
      <c r="AF81" s="363" t="str">
        <f t="shared" si="6"/>
        <v>×</v>
      </c>
      <c r="AG81" s="472" t="e">
        <f>D81&amp;I81&amp;#REF!</f>
        <v>#REF!</v>
      </c>
      <c r="AH81" s="473" t="e">
        <f>IF(#REF!="○",F81,"")</f>
        <v>#REF!</v>
      </c>
    </row>
    <row r="82" spans="1:34" ht="36.75" customHeight="1">
      <c r="A82" s="375">
        <v>70</v>
      </c>
      <c r="B82" s="382" t="str">
        <f>IF(基本情報入力シート!B109="","",基本情報入力シート!B109)</f>
        <v/>
      </c>
      <c r="C82" s="390" t="str">
        <f>IF(基本情報入力シート!L109="","",基本情報入力シート!L109)</f>
        <v/>
      </c>
      <c r="D82" s="390" t="str">
        <f>IF(基本情報入力シート!Q109="","",基本情報入力シート!Q109)</f>
        <v/>
      </c>
      <c r="E82" s="390" t="str">
        <f>IF(基本情報入力シート!V109="","",基本情報入力シート!V109)</f>
        <v/>
      </c>
      <c r="F82" s="390" t="str">
        <f>IF(基本情報入力シート!W109="","",基本情報入力シート!W109)</f>
        <v/>
      </c>
      <c r="G82" s="390" t="str">
        <f>IF(基本情報入力シート!X109="","",基本情報入力シート!X109)</f>
        <v/>
      </c>
      <c r="H82" s="416" t="str">
        <f>IF(基本情報入力シート!Z109="","",基本情報入力シート!Z109)</f>
        <v/>
      </c>
      <c r="I82" s="418" t="str">
        <f>IF(基本情報入力シート!AE109&lt;&gt;"",基本情報入力シート!AE109,"")</f>
        <v/>
      </c>
      <c r="J82" s="424" t="str">
        <f>IF(基本情報入力シート!AA109="","",基本情報入力シート!AA109)</f>
        <v/>
      </c>
      <c r="K82" s="429" t="str">
        <f>IF(基本情報入力シート!AD109="","",基本情報入力シート!AD109)</f>
        <v/>
      </c>
      <c r="L82" s="435" t="str">
        <f>IF(G82="","",VLOOKUP(G82,'【参考】数式用'!$A$3:$C$46,3,FALSE))</f>
        <v/>
      </c>
      <c r="M82" s="442" t="str">
        <f t="shared" si="4"/>
        <v/>
      </c>
      <c r="N82" s="448"/>
      <c r="O82" s="448"/>
      <c r="P82" s="448"/>
      <c r="Q82" s="86"/>
      <c r="R82" s="2"/>
      <c r="S82" s="391"/>
      <c r="T82" s="391"/>
      <c r="U82" s="391"/>
      <c r="V82" s="391"/>
      <c r="W82" s="391"/>
      <c r="X82" s="391"/>
      <c r="Y82" s="391"/>
      <c r="Z82" s="391"/>
      <c r="AA82" s="391"/>
      <c r="AB82" s="391"/>
      <c r="AC82" s="391"/>
      <c r="AE82" s="363" t="str">
        <f t="shared" si="5"/>
        <v/>
      </c>
      <c r="AF82" s="363" t="str">
        <f t="shared" si="6"/>
        <v>×</v>
      </c>
      <c r="AG82" s="472" t="e">
        <f>D82&amp;I82&amp;#REF!</f>
        <v>#REF!</v>
      </c>
      <c r="AH82" s="473" t="e">
        <f>IF(#REF!="○",F82,"")</f>
        <v>#REF!</v>
      </c>
    </row>
    <row r="83" spans="1:34" ht="36.75" customHeight="1">
      <c r="A83" s="375">
        <v>71</v>
      </c>
      <c r="B83" s="382" t="str">
        <f>IF(基本情報入力シート!B110="","",基本情報入力シート!B110)</f>
        <v/>
      </c>
      <c r="C83" s="390" t="str">
        <f>IF(基本情報入力シート!L110="","",基本情報入力シート!L110)</f>
        <v/>
      </c>
      <c r="D83" s="390" t="str">
        <f>IF(基本情報入力シート!Q110="","",基本情報入力シート!Q110)</f>
        <v/>
      </c>
      <c r="E83" s="390" t="str">
        <f>IF(基本情報入力シート!V110="","",基本情報入力シート!V110)</f>
        <v/>
      </c>
      <c r="F83" s="390" t="str">
        <f>IF(基本情報入力シート!W110="","",基本情報入力シート!W110)</f>
        <v/>
      </c>
      <c r="G83" s="390" t="str">
        <f>IF(基本情報入力シート!X110="","",基本情報入力シート!X110)</f>
        <v/>
      </c>
      <c r="H83" s="416" t="str">
        <f>IF(基本情報入力シート!Z110="","",基本情報入力シート!Z110)</f>
        <v/>
      </c>
      <c r="I83" s="418" t="str">
        <f>IF(基本情報入力シート!AE110&lt;&gt;"",基本情報入力シート!AE110,"")</f>
        <v/>
      </c>
      <c r="J83" s="424" t="str">
        <f>IF(基本情報入力シート!AA110="","",基本情報入力シート!AA110)</f>
        <v/>
      </c>
      <c r="K83" s="429" t="str">
        <f>IF(基本情報入力シート!AD110="","",基本情報入力シート!AD110)</f>
        <v/>
      </c>
      <c r="L83" s="435" t="str">
        <f>IF(G83="","",VLOOKUP(G83,'【参考】数式用'!$A$3:$C$46,3,FALSE))</f>
        <v/>
      </c>
      <c r="M83" s="442" t="str">
        <f t="shared" si="4"/>
        <v/>
      </c>
      <c r="N83" s="448"/>
      <c r="O83" s="448"/>
      <c r="P83" s="448"/>
      <c r="Q83" s="86"/>
      <c r="R83" s="2"/>
      <c r="S83" s="391"/>
      <c r="T83" s="391"/>
      <c r="U83" s="391"/>
      <c r="V83" s="391"/>
      <c r="W83" s="391"/>
      <c r="X83" s="391"/>
      <c r="Y83" s="391"/>
      <c r="Z83" s="391"/>
      <c r="AA83" s="391"/>
      <c r="AB83" s="391"/>
      <c r="AC83" s="391"/>
      <c r="AE83" s="363" t="str">
        <f t="shared" si="5"/>
        <v/>
      </c>
      <c r="AF83" s="363" t="str">
        <f t="shared" si="6"/>
        <v>×</v>
      </c>
      <c r="AG83" s="472" t="e">
        <f>D83&amp;I83&amp;#REF!</f>
        <v>#REF!</v>
      </c>
      <c r="AH83" s="473" t="e">
        <f>IF(#REF!="○",F83,"")</f>
        <v>#REF!</v>
      </c>
    </row>
    <row r="84" spans="1:34" ht="36.75" customHeight="1">
      <c r="A84" s="375">
        <v>72</v>
      </c>
      <c r="B84" s="382" t="str">
        <f>IF(基本情報入力シート!B111="","",基本情報入力シート!B111)</f>
        <v/>
      </c>
      <c r="C84" s="390" t="str">
        <f>IF(基本情報入力シート!L111="","",基本情報入力シート!L111)</f>
        <v/>
      </c>
      <c r="D84" s="390" t="str">
        <f>IF(基本情報入力シート!Q111="","",基本情報入力シート!Q111)</f>
        <v/>
      </c>
      <c r="E84" s="390" t="str">
        <f>IF(基本情報入力シート!V111="","",基本情報入力シート!V111)</f>
        <v/>
      </c>
      <c r="F84" s="390" t="str">
        <f>IF(基本情報入力シート!W111="","",基本情報入力シート!W111)</f>
        <v/>
      </c>
      <c r="G84" s="390" t="str">
        <f>IF(基本情報入力シート!X111="","",基本情報入力シート!X111)</f>
        <v/>
      </c>
      <c r="H84" s="416" t="str">
        <f>IF(基本情報入力シート!Z111="","",基本情報入力シート!Z111)</f>
        <v/>
      </c>
      <c r="I84" s="418" t="str">
        <f>IF(基本情報入力シート!AE111&lt;&gt;"",基本情報入力シート!AE111,"")</f>
        <v/>
      </c>
      <c r="J84" s="424" t="str">
        <f>IF(基本情報入力シート!AA111="","",基本情報入力シート!AA111)</f>
        <v/>
      </c>
      <c r="K84" s="429" t="str">
        <f>IF(基本情報入力シート!AD111="","",基本情報入力シート!AD111)</f>
        <v/>
      </c>
      <c r="L84" s="435" t="str">
        <f>IF(G84="","",VLOOKUP(G84,'【参考】数式用'!$A$3:$C$46,3,FALSE))</f>
        <v/>
      </c>
      <c r="M84" s="442" t="str">
        <f t="shared" si="4"/>
        <v/>
      </c>
      <c r="N84" s="448"/>
      <c r="O84" s="448"/>
      <c r="P84" s="448"/>
      <c r="Q84" s="86"/>
      <c r="R84" s="2"/>
      <c r="S84" s="391"/>
      <c r="T84" s="391"/>
      <c r="U84" s="391"/>
      <c r="V84" s="391"/>
      <c r="W84" s="391"/>
      <c r="X84" s="391"/>
      <c r="Y84" s="391"/>
      <c r="Z84" s="391"/>
      <c r="AA84" s="391"/>
      <c r="AB84" s="391"/>
      <c r="AC84" s="391"/>
      <c r="AE84" s="363" t="str">
        <f t="shared" si="5"/>
        <v/>
      </c>
      <c r="AF84" s="363" t="str">
        <f t="shared" si="6"/>
        <v>×</v>
      </c>
      <c r="AG84" s="472" t="e">
        <f>D84&amp;I84&amp;#REF!</f>
        <v>#REF!</v>
      </c>
      <c r="AH84" s="473" t="e">
        <f>IF(#REF!="○",F84,"")</f>
        <v>#REF!</v>
      </c>
    </row>
    <row r="85" spans="1:34" ht="36.75" customHeight="1">
      <c r="A85" s="375">
        <v>73</v>
      </c>
      <c r="B85" s="382" t="str">
        <f>IF(基本情報入力シート!B112="","",基本情報入力シート!B112)</f>
        <v/>
      </c>
      <c r="C85" s="390" t="str">
        <f>IF(基本情報入力シート!L112="","",基本情報入力シート!L112)</f>
        <v/>
      </c>
      <c r="D85" s="390" t="str">
        <f>IF(基本情報入力シート!Q112="","",基本情報入力シート!Q112)</f>
        <v/>
      </c>
      <c r="E85" s="390" t="str">
        <f>IF(基本情報入力シート!V112="","",基本情報入力シート!V112)</f>
        <v/>
      </c>
      <c r="F85" s="390" t="str">
        <f>IF(基本情報入力シート!W112="","",基本情報入力シート!W112)</f>
        <v/>
      </c>
      <c r="G85" s="390" t="str">
        <f>IF(基本情報入力シート!X112="","",基本情報入力シート!X112)</f>
        <v/>
      </c>
      <c r="H85" s="416" t="str">
        <f>IF(基本情報入力シート!Z112="","",基本情報入力シート!Z112)</f>
        <v/>
      </c>
      <c r="I85" s="418" t="str">
        <f>IF(基本情報入力シート!AE112&lt;&gt;"",基本情報入力シート!AE112,"")</f>
        <v/>
      </c>
      <c r="J85" s="424" t="str">
        <f>IF(基本情報入力シート!AA112="","",基本情報入力シート!AA112)</f>
        <v/>
      </c>
      <c r="K85" s="429" t="str">
        <f>IF(基本情報入力シート!AD112="","",基本情報入力シート!AD112)</f>
        <v/>
      </c>
      <c r="L85" s="435" t="str">
        <f>IF(G85="","",VLOOKUP(G85,'【参考】数式用'!$A$3:$C$46,3,FALSE))</f>
        <v/>
      </c>
      <c r="M85" s="442" t="str">
        <f t="shared" si="4"/>
        <v/>
      </c>
      <c r="N85" s="448"/>
      <c r="O85" s="448"/>
      <c r="P85" s="448"/>
      <c r="Q85" s="86"/>
      <c r="R85" s="2"/>
      <c r="S85" s="391"/>
      <c r="T85" s="391"/>
      <c r="U85" s="391"/>
      <c r="V85" s="391"/>
      <c r="W85" s="391"/>
      <c r="X85" s="391"/>
      <c r="Y85" s="391"/>
      <c r="Z85" s="391"/>
      <c r="AA85" s="391"/>
      <c r="AB85" s="391"/>
      <c r="AC85" s="391"/>
      <c r="AE85" s="363" t="str">
        <f t="shared" si="5"/>
        <v/>
      </c>
      <c r="AF85" s="363" t="str">
        <f t="shared" si="6"/>
        <v>×</v>
      </c>
      <c r="AG85" s="472" t="e">
        <f>D85&amp;I85&amp;#REF!</f>
        <v>#REF!</v>
      </c>
      <c r="AH85" s="473" t="e">
        <f>IF(#REF!="○",F85,"")</f>
        <v>#REF!</v>
      </c>
    </row>
    <row r="86" spans="1:34" ht="36.75" customHeight="1">
      <c r="A86" s="375">
        <v>74</v>
      </c>
      <c r="B86" s="382" t="str">
        <f>IF(基本情報入力シート!B113="","",基本情報入力シート!B113)</f>
        <v/>
      </c>
      <c r="C86" s="390" t="str">
        <f>IF(基本情報入力シート!L113="","",基本情報入力シート!L113)</f>
        <v/>
      </c>
      <c r="D86" s="390" t="str">
        <f>IF(基本情報入力シート!Q113="","",基本情報入力シート!Q113)</f>
        <v/>
      </c>
      <c r="E86" s="390" t="str">
        <f>IF(基本情報入力シート!V113="","",基本情報入力シート!V113)</f>
        <v/>
      </c>
      <c r="F86" s="390" t="str">
        <f>IF(基本情報入力シート!W113="","",基本情報入力シート!W113)</f>
        <v/>
      </c>
      <c r="G86" s="390" t="str">
        <f>IF(基本情報入力シート!X113="","",基本情報入力シート!X113)</f>
        <v/>
      </c>
      <c r="H86" s="416" t="str">
        <f>IF(基本情報入力シート!Z113="","",基本情報入力シート!Z113)</f>
        <v/>
      </c>
      <c r="I86" s="418" t="str">
        <f>IF(基本情報入力シート!AE113&lt;&gt;"",基本情報入力シート!AE113,"")</f>
        <v/>
      </c>
      <c r="J86" s="424" t="str">
        <f>IF(基本情報入力シート!AA113="","",基本情報入力シート!AA113)</f>
        <v/>
      </c>
      <c r="K86" s="429" t="str">
        <f>IF(基本情報入力シート!AD113="","",基本情報入力シート!AD113)</f>
        <v/>
      </c>
      <c r="L86" s="435" t="str">
        <f>IF(G86="","",VLOOKUP(G86,'【参考】数式用'!$A$3:$C$46,3,FALSE))</f>
        <v/>
      </c>
      <c r="M86" s="442" t="str">
        <f t="shared" si="4"/>
        <v/>
      </c>
      <c r="N86" s="448"/>
      <c r="O86" s="448"/>
      <c r="P86" s="448"/>
      <c r="Q86" s="86"/>
      <c r="R86" s="2"/>
      <c r="S86" s="391"/>
      <c r="T86" s="391"/>
      <c r="U86" s="391"/>
      <c r="V86" s="391"/>
      <c r="W86" s="391"/>
      <c r="X86" s="391"/>
      <c r="Y86" s="391"/>
      <c r="Z86" s="391"/>
      <c r="AA86" s="391"/>
      <c r="AB86" s="391"/>
      <c r="AC86" s="391"/>
      <c r="AE86" s="363" t="str">
        <f t="shared" si="5"/>
        <v/>
      </c>
      <c r="AF86" s="363" t="str">
        <f t="shared" si="6"/>
        <v>×</v>
      </c>
      <c r="AG86" s="472" t="e">
        <f>D86&amp;I86&amp;#REF!</f>
        <v>#REF!</v>
      </c>
      <c r="AH86" s="473" t="e">
        <f>IF(#REF!="○",F86,"")</f>
        <v>#REF!</v>
      </c>
    </row>
    <row r="87" spans="1:34" ht="36.75" customHeight="1">
      <c r="A87" s="375">
        <v>75</v>
      </c>
      <c r="B87" s="382" t="str">
        <f>IF(基本情報入力シート!B114="","",基本情報入力シート!B114)</f>
        <v/>
      </c>
      <c r="C87" s="390" t="str">
        <f>IF(基本情報入力シート!L114="","",基本情報入力シート!L114)</f>
        <v/>
      </c>
      <c r="D87" s="390" t="str">
        <f>IF(基本情報入力シート!Q114="","",基本情報入力シート!Q114)</f>
        <v/>
      </c>
      <c r="E87" s="390" t="str">
        <f>IF(基本情報入力シート!V114="","",基本情報入力シート!V114)</f>
        <v/>
      </c>
      <c r="F87" s="390" t="str">
        <f>IF(基本情報入力シート!W114="","",基本情報入力シート!W114)</f>
        <v/>
      </c>
      <c r="G87" s="390" t="str">
        <f>IF(基本情報入力シート!X114="","",基本情報入力シート!X114)</f>
        <v/>
      </c>
      <c r="H87" s="416" t="str">
        <f>IF(基本情報入力シート!Z114="","",基本情報入力シート!Z114)</f>
        <v/>
      </c>
      <c r="I87" s="418" t="str">
        <f>IF(基本情報入力シート!AE114&lt;&gt;"",基本情報入力シート!AE114,"")</f>
        <v/>
      </c>
      <c r="J87" s="424" t="str">
        <f>IF(基本情報入力シート!AA114="","",基本情報入力シート!AA114)</f>
        <v/>
      </c>
      <c r="K87" s="429" t="str">
        <f>IF(基本情報入力シート!AD114="","",基本情報入力シート!AD114)</f>
        <v/>
      </c>
      <c r="L87" s="435" t="str">
        <f>IF(G87="","",VLOOKUP(G87,'【参考】数式用'!$A$3:$C$46,3,FALSE))</f>
        <v/>
      </c>
      <c r="M87" s="442" t="str">
        <f t="shared" si="4"/>
        <v/>
      </c>
      <c r="N87" s="448"/>
      <c r="O87" s="448"/>
      <c r="P87" s="448"/>
      <c r="Q87" s="86"/>
      <c r="R87" s="2"/>
      <c r="S87" s="391"/>
      <c r="T87" s="391"/>
      <c r="U87" s="391"/>
      <c r="V87" s="391"/>
      <c r="W87" s="391"/>
      <c r="X87" s="391"/>
      <c r="Y87" s="391"/>
      <c r="Z87" s="391"/>
      <c r="AA87" s="391"/>
      <c r="AB87" s="391"/>
      <c r="AC87" s="391"/>
      <c r="AE87" s="363" t="str">
        <f t="shared" si="5"/>
        <v/>
      </c>
      <c r="AF87" s="363" t="str">
        <f t="shared" si="6"/>
        <v>×</v>
      </c>
      <c r="AG87" s="472" t="e">
        <f>D87&amp;I87&amp;#REF!</f>
        <v>#REF!</v>
      </c>
      <c r="AH87" s="473" t="e">
        <f>IF(#REF!="○",F87,"")</f>
        <v>#REF!</v>
      </c>
    </row>
    <row r="88" spans="1:34" ht="36.75" customHeight="1">
      <c r="A88" s="375">
        <v>76</v>
      </c>
      <c r="B88" s="382" t="str">
        <f>IF(基本情報入力シート!B115="","",基本情報入力シート!B115)</f>
        <v/>
      </c>
      <c r="C88" s="390" t="str">
        <f>IF(基本情報入力シート!L115="","",基本情報入力シート!L115)</f>
        <v/>
      </c>
      <c r="D88" s="390" t="str">
        <f>IF(基本情報入力シート!Q115="","",基本情報入力シート!Q115)</f>
        <v/>
      </c>
      <c r="E88" s="390" t="str">
        <f>IF(基本情報入力シート!V115="","",基本情報入力シート!V115)</f>
        <v/>
      </c>
      <c r="F88" s="390" t="str">
        <f>IF(基本情報入力シート!W115="","",基本情報入力シート!W115)</f>
        <v/>
      </c>
      <c r="G88" s="390" t="str">
        <f>IF(基本情報入力シート!X115="","",基本情報入力シート!X115)</f>
        <v/>
      </c>
      <c r="H88" s="416" t="str">
        <f>IF(基本情報入力シート!Z115="","",基本情報入力シート!Z115)</f>
        <v/>
      </c>
      <c r="I88" s="418" t="str">
        <f>IF(基本情報入力シート!AE115&lt;&gt;"",基本情報入力シート!AE115,"")</f>
        <v/>
      </c>
      <c r="J88" s="424" t="str">
        <f>IF(基本情報入力シート!AA115="","",基本情報入力シート!AA115)</f>
        <v/>
      </c>
      <c r="K88" s="429" t="str">
        <f>IF(基本情報入力シート!AD115="","",基本情報入力シート!AD115)</f>
        <v/>
      </c>
      <c r="L88" s="435" t="str">
        <f>IF(G88="","",VLOOKUP(G88,'【参考】数式用'!$A$3:$C$46,3,FALSE))</f>
        <v/>
      </c>
      <c r="M88" s="442" t="str">
        <f t="shared" si="4"/>
        <v/>
      </c>
      <c r="N88" s="448"/>
      <c r="O88" s="448"/>
      <c r="P88" s="448"/>
      <c r="Q88" s="86"/>
      <c r="R88" s="2"/>
      <c r="S88" s="391"/>
      <c r="T88" s="391"/>
      <c r="U88" s="391"/>
      <c r="V88" s="391"/>
      <c r="W88" s="391"/>
      <c r="X88" s="391"/>
      <c r="Y88" s="391"/>
      <c r="Z88" s="391"/>
      <c r="AA88" s="391"/>
      <c r="AB88" s="391"/>
      <c r="AC88" s="391"/>
      <c r="AE88" s="363" t="str">
        <f t="shared" si="5"/>
        <v/>
      </c>
      <c r="AF88" s="363" t="str">
        <f t="shared" si="6"/>
        <v>×</v>
      </c>
      <c r="AG88" s="472" t="e">
        <f>D88&amp;I88&amp;#REF!</f>
        <v>#REF!</v>
      </c>
      <c r="AH88" s="473" t="e">
        <f>IF(#REF!="○",F88,"")</f>
        <v>#REF!</v>
      </c>
    </row>
    <row r="89" spans="1:34" ht="36.75" customHeight="1">
      <c r="A89" s="375">
        <v>77</v>
      </c>
      <c r="B89" s="382" t="str">
        <f>IF(基本情報入力シート!B116="","",基本情報入力シート!B116)</f>
        <v/>
      </c>
      <c r="C89" s="390" t="str">
        <f>IF(基本情報入力シート!L116="","",基本情報入力シート!L116)</f>
        <v/>
      </c>
      <c r="D89" s="390" t="str">
        <f>IF(基本情報入力シート!Q116="","",基本情報入力シート!Q116)</f>
        <v/>
      </c>
      <c r="E89" s="390" t="str">
        <f>IF(基本情報入力シート!V116="","",基本情報入力シート!V116)</f>
        <v/>
      </c>
      <c r="F89" s="390" t="str">
        <f>IF(基本情報入力シート!W116="","",基本情報入力シート!W116)</f>
        <v/>
      </c>
      <c r="G89" s="390" t="str">
        <f>IF(基本情報入力シート!X116="","",基本情報入力シート!X116)</f>
        <v/>
      </c>
      <c r="H89" s="416" t="str">
        <f>IF(基本情報入力シート!Z116="","",基本情報入力シート!Z116)</f>
        <v/>
      </c>
      <c r="I89" s="418" t="str">
        <f>IF(基本情報入力シート!AE116&lt;&gt;"",基本情報入力シート!AE116,"")</f>
        <v/>
      </c>
      <c r="J89" s="424" t="str">
        <f>IF(基本情報入力シート!AA116="","",基本情報入力シート!AA116)</f>
        <v/>
      </c>
      <c r="K89" s="429" t="str">
        <f>IF(基本情報入力シート!AD116="","",基本情報入力シート!AD116)</f>
        <v/>
      </c>
      <c r="L89" s="435" t="str">
        <f>IF(G89="","",VLOOKUP(G89,'【参考】数式用'!$A$3:$C$46,3,FALSE))</f>
        <v/>
      </c>
      <c r="M89" s="442" t="str">
        <f t="shared" si="4"/>
        <v/>
      </c>
      <c r="N89" s="448"/>
      <c r="O89" s="448"/>
      <c r="P89" s="448"/>
      <c r="Q89" s="86"/>
      <c r="R89" s="2"/>
      <c r="S89" s="391"/>
      <c r="T89" s="391"/>
      <c r="U89" s="391"/>
      <c r="V89" s="391"/>
      <c r="W89" s="391"/>
      <c r="X89" s="391"/>
      <c r="Y89" s="391"/>
      <c r="Z89" s="391"/>
      <c r="AA89" s="391"/>
      <c r="AB89" s="391"/>
      <c r="AC89" s="391"/>
      <c r="AE89" s="363" t="str">
        <f t="shared" si="5"/>
        <v/>
      </c>
      <c r="AF89" s="363" t="str">
        <f t="shared" si="6"/>
        <v>×</v>
      </c>
      <c r="AG89" s="472" t="e">
        <f>D89&amp;I89&amp;#REF!</f>
        <v>#REF!</v>
      </c>
      <c r="AH89" s="473" t="e">
        <f>IF(#REF!="○",F89,"")</f>
        <v>#REF!</v>
      </c>
    </row>
    <row r="90" spans="1:34" ht="36.75" customHeight="1">
      <c r="A90" s="375">
        <v>78</v>
      </c>
      <c r="B90" s="382" t="str">
        <f>IF(基本情報入力シート!B117="","",基本情報入力シート!B117)</f>
        <v/>
      </c>
      <c r="C90" s="390" t="str">
        <f>IF(基本情報入力シート!L117="","",基本情報入力シート!L117)</f>
        <v/>
      </c>
      <c r="D90" s="390" t="str">
        <f>IF(基本情報入力シート!Q117="","",基本情報入力シート!Q117)</f>
        <v/>
      </c>
      <c r="E90" s="390" t="str">
        <f>IF(基本情報入力シート!V117="","",基本情報入力シート!V117)</f>
        <v/>
      </c>
      <c r="F90" s="390" t="str">
        <f>IF(基本情報入力シート!W117="","",基本情報入力シート!W117)</f>
        <v/>
      </c>
      <c r="G90" s="390" t="str">
        <f>IF(基本情報入力シート!X117="","",基本情報入力シート!X117)</f>
        <v/>
      </c>
      <c r="H90" s="416" t="str">
        <f>IF(基本情報入力シート!Z117="","",基本情報入力シート!Z117)</f>
        <v/>
      </c>
      <c r="I90" s="418" t="str">
        <f>IF(基本情報入力シート!AE117&lt;&gt;"",基本情報入力シート!AE117,"")</f>
        <v/>
      </c>
      <c r="J90" s="424" t="str">
        <f>IF(基本情報入力シート!AA117="","",基本情報入力シート!AA117)</f>
        <v/>
      </c>
      <c r="K90" s="429" t="str">
        <f>IF(基本情報入力シート!AD117="","",基本情報入力シート!AD117)</f>
        <v/>
      </c>
      <c r="L90" s="435" t="str">
        <f>IF(G90="","",VLOOKUP(G90,'【参考】数式用'!$A$3:$C$46,3,FALSE))</f>
        <v/>
      </c>
      <c r="M90" s="442" t="str">
        <f t="shared" si="4"/>
        <v/>
      </c>
      <c r="N90" s="448"/>
      <c r="O90" s="448"/>
      <c r="P90" s="448"/>
      <c r="Q90" s="86"/>
      <c r="R90" s="2"/>
      <c r="S90" s="391"/>
      <c r="T90" s="391"/>
      <c r="U90" s="391"/>
      <c r="V90" s="391"/>
      <c r="W90" s="391"/>
      <c r="X90" s="391"/>
      <c r="Y90" s="391"/>
      <c r="Z90" s="391"/>
      <c r="AA90" s="391"/>
      <c r="AB90" s="391"/>
      <c r="AC90" s="391"/>
      <c r="AE90" s="363" t="str">
        <f t="shared" si="5"/>
        <v/>
      </c>
      <c r="AF90" s="363" t="str">
        <f t="shared" si="6"/>
        <v>×</v>
      </c>
      <c r="AG90" s="472" t="e">
        <f>D90&amp;I90&amp;#REF!</f>
        <v>#REF!</v>
      </c>
      <c r="AH90" s="473" t="e">
        <f>IF(#REF!="○",F90,"")</f>
        <v>#REF!</v>
      </c>
    </row>
    <row r="91" spans="1:34" ht="36.75" customHeight="1">
      <c r="A91" s="375">
        <v>79</v>
      </c>
      <c r="B91" s="382" t="str">
        <f>IF(基本情報入力シート!B118="","",基本情報入力シート!B118)</f>
        <v/>
      </c>
      <c r="C91" s="390" t="str">
        <f>IF(基本情報入力シート!L118="","",基本情報入力シート!L118)</f>
        <v/>
      </c>
      <c r="D91" s="390" t="str">
        <f>IF(基本情報入力シート!Q118="","",基本情報入力シート!Q118)</f>
        <v/>
      </c>
      <c r="E91" s="390" t="str">
        <f>IF(基本情報入力シート!V118="","",基本情報入力シート!V118)</f>
        <v/>
      </c>
      <c r="F91" s="390" t="str">
        <f>IF(基本情報入力シート!W118="","",基本情報入力シート!W118)</f>
        <v/>
      </c>
      <c r="G91" s="390" t="str">
        <f>IF(基本情報入力シート!X118="","",基本情報入力シート!X118)</f>
        <v/>
      </c>
      <c r="H91" s="416" t="str">
        <f>IF(基本情報入力シート!Z118="","",基本情報入力シート!Z118)</f>
        <v/>
      </c>
      <c r="I91" s="418" t="str">
        <f>IF(基本情報入力シート!AE118&lt;&gt;"",基本情報入力シート!AE118,"")</f>
        <v/>
      </c>
      <c r="J91" s="424" t="str">
        <f>IF(基本情報入力シート!AA118="","",基本情報入力シート!AA118)</f>
        <v/>
      </c>
      <c r="K91" s="429" t="str">
        <f>IF(基本情報入力シート!AD118="","",基本情報入力シート!AD118)</f>
        <v/>
      </c>
      <c r="L91" s="435" t="str">
        <f>IF(G91="","",VLOOKUP(G91,'【参考】数式用'!$A$3:$C$46,3,FALSE))</f>
        <v/>
      </c>
      <c r="M91" s="442" t="str">
        <f t="shared" si="4"/>
        <v/>
      </c>
      <c r="N91" s="448"/>
      <c r="O91" s="448"/>
      <c r="P91" s="448"/>
      <c r="Q91" s="86"/>
      <c r="R91" s="2"/>
      <c r="S91" s="391"/>
      <c r="T91" s="391"/>
      <c r="U91" s="391"/>
      <c r="V91" s="391"/>
      <c r="W91" s="391"/>
      <c r="X91" s="391"/>
      <c r="Y91" s="391"/>
      <c r="Z91" s="391"/>
      <c r="AA91" s="391"/>
      <c r="AB91" s="391"/>
      <c r="AC91" s="391"/>
      <c r="AE91" s="363" t="str">
        <f t="shared" si="5"/>
        <v/>
      </c>
      <c r="AF91" s="363" t="str">
        <f t="shared" si="6"/>
        <v>×</v>
      </c>
      <c r="AG91" s="472" t="e">
        <f>D91&amp;I91&amp;#REF!</f>
        <v>#REF!</v>
      </c>
      <c r="AH91" s="473" t="e">
        <f>IF(#REF!="○",F91,"")</f>
        <v>#REF!</v>
      </c>
    </row>
    <row r="92" spans="1:34" ht="36.75" customHeight="1">
      <c r="A92" s="375">
        <v>80</v>
      </c>
      <c r="B92" s="382" t="str">
        <f>IF(基本情報入力シート!B119="","",基本情報入力シート!B119)</f>
        <v/>
      </c>
      <c r="C92" s="390" t="str">
        <f>IF(基本情報入力シート!L119="","",基本情報入力シート!L119)</f>
        <v/>
      </c>
      <c r="D92" s="390" t="str">
        <f>IF(基本情報入力シート!Q119="","",基本情報入力シート!Q119)</f>
        <v/>
      </c>
      <c r="E92" s="390" t="str">
        <f>IF(基本情報入力シート!V119="","",基本情報入力シート!V119)</f>
        <v/>
      </c>
      <c r="F92" s="390" t="str">
        <f>IF(基本情報入力シート!W119="","",基本情報入力シート!W119)</f>
        <v/>
      </c>
      <c r="G92" s="390" t="str">
        <f>IF(基本情報入力シート!X119="","",基本情報入力シート!X119)</f>
        <v/>
      </c>
      <c r="H92" s="416" t="str">
        <f>IF(基本情報入力シート!Z119="","",基本情報入力シート!Z119)</f>
        <v/>
      </c>
      <c r="I92" s="418" t="str">
        <f>IF(基本情報入力シート!AE119&lt;&gt;"",基本情報入力シート!AE119,"")</f>
        <v/>
      </c>
      <c r="J92" s="424" t="str">
        <f>IF(基本情報入力シート!AA119="","",基本情報入力シート!AA119)</f>
        <v/>
      </c>
      <c r="K92" s="429" t="str">
        <f>IF(基本情報入力シート!AD119="","",基本情報入力シート!AD119)</f>
        <v/>
      </c>
      <c r="L92" s="435" t="str">
        <f>IF(G92="","",VLOOKUP(G92,'【参考】数式用'!$A$3:$C$46,3,FALSE))</f>
        <v/>
      </c>
      <c r="M92" s="442" t="str">
        <f t="shared" si="4"/>
        <v/>
      </c>
      <c r="N92" s="448"/>
      <c r="O92" s="448"/>
      <c r="P92" s="448"/>
      <c r="Q92" s="86"/>
      <c r="R92" s="2"/>
      <c r="S92" s="391"/>
      <c r="T92" s="391"/>
      <c r="U92" s="391"/>
      <c r="V92" s="391"/>
      <c r="W92" s="391"/>
      <c r="X92" s="391"/>
      <c r="Y92" s="391"/>
      <c r="Z92" s="391"/>
      <c r="AA92" s="391"/>
      <c r="AB92" s="391"/>
      <c r="AC92" s="391"/>
      <c r="AE92" s="363" t="str">
        <f t="shared" si="5"/>
        <v/>
      </c>
      <c r="AF92" s="363" t="str">
        <f t="shared" si="6"/>
        <v>×</v>
      </c>
      <c r="AG92" s="472" t="e">
        <f>D92&amp;I92&amp;#REF!</f>
        <v>#REF!</v>
      </c>
      <c r="AH92" s="473" t="e">
        <f>IF(#REF!="○",F92,"")</f>
        <v>#REF!</v>
      </c>
    </row>
    <row r="93" spans="1:34" ht="36.75" customHeight="1">
      <c r="A93" s="375">
        <v>81</v>
      </c>
      <c r="B93" s="382" t="str">
        <f>IF(基本情報入力シート!B120="","",基本情報入力シート!B120)</f>
        <v/>
      </c>
      <c r="C93" s="390" t="str">
        <f>IF(基本情報入力シート!L120="","",基本情報入力シート!L120)</f>
        <v/>
      </c>
      <c r="D93" s="390" t="str">
        <f>IF(基本情報入力シート!Q120="","",基本情報入力シート!Q120)</f>
        <v/>
      </c>
      <c r="E93" s="390" t="str">
        <f>IF(基本情報入力シート!V120="","",基本情報入力シート!V120)</f>
        <v/>
      </c>
      <c r="F93" s="390" t="str">
        <f>IF(基本情報入力シート!W120="","",基本情報入力シート!W120)</f>
        <v/>
      </c>
      <c r="G93" s="390" t="str">
        <f>IF(基本情報入力シート!X120="","",基本情報入力シート!X120)</f>
        <v/>
      </c>
      <c r="H93" s="416" t="str">
        <f>IF(基本情報入力シート!Z120="","",基本情報入力シート!Z120)</f>
        <v/>
      </c>
      <c r="I93" s="418" t="str">
        <f>IF(基本情報入力シート!AE120&lt;&gt;"",基本情報入力シート!AE120,"")</f>
        <v/>
      </c>
      <c r="J93" s="424" t="str">
        <f>IF(基本情報入力シート!AA120="","",基本情報入力シート!AA120)</f>
        <v/>
      </c>
      <c r="K93" s="429" t="str">
        <f>IF(基本情報入力シート!AD120="","",基本情報入力シート!AD120)</f>
        <v/>
      </c>
      <c r="L93" s="435" t="str">
        <f>IF(G93="","",VLOOKUP(G93,'【参考】数式用'!$A$3:$C$46,3,FALSE))</f>
        <v/>
      </c>
      <c r="M93" s="442" t="str">
        <f t="shared" si="4"/>
        <v/>
      </c>
      <c r="N93" s="448"/>
      <c r="O93" s="448"/>
      <c r="P93" s="448"/>
      <c r="Q93" s="86"/>
      <c r="R93" s="2"/>
      <c r="S93" s="391"/>
      <c r="T93" s="391"/>
      <c r="U93" s="391"/>
      <c r="V93" s="391"/>
      <c r="W93" s="391"/>
      <c r="X93" s="391"/>
      <c r="Y93" s="391"/>
      <c r="Z93" s="391"/>
      <c r="AA93" s="391"/>
      <c r="AB93" s="391"/>
      <c r="AC93" s="391"/>
      <c r="AE93" s="363" t="str">
        <f t="shared" si="5"/>
        <v/>
      </c>
      <c r="AF93" s="363" t="str">
        <f t="shared" si="6"/>
        <v>×</v>
      </c>
      <c r="AG93" s="472" t="e">
        <f>D93&amp;I93&amp;#REF!</f>
        <v>#REF!</v>
      </c>
      <c r="AH93" s="473" t="e">
        <f>IF(#REF!="○",F93,"")</f>
        <v>#REF!</v>
      </c>
    </row>
    <row r="94" spans="1:34" ht="36.75" customHeight="1">
      <c r="A94" s="375">
        <v>82</v>
      </c>
      <c r="B94" s="382" t="str">
        <f>IF(基本情報入力シート!B121="","",基本情報入力シート!B121)</f>
        <v/>
      </c>
      <c r="C94" s="390" t="str">
        <f>IF(基本情報入力シート!L121="","",基本情報入力シート!L121)</f>
        <v/>
      </c>
      <c r="D94" s="390" t="str">
        <f>IF(基本情報入力シート!Q121="","",基本情報入力シート!Q121)</f>
        <v/>
      </c>
      <c r="E94" s="390" t="str">
        <f>IF(基本情報入力シート!V121="","",基本情報入力シート!V121)</f>
        <v/>
      </c>
      <c r="F94" s="390" t="str">
        <f>IF(基本情報入力シート!W121="","",基本情報入力シート!W121)</f>
        <v/>
      </c>
      <c r="G94" s="390" t="str">
        <f>IF(基本情報入力シート!X121="","",基本情報入力シート!X121)</f>
        <v/>
      </c>
      <c r="H94" s="416" t="str">
        <f>IF(基本情報入力シート!Z121="","",基本情報入力シート!Z121)</f>
        <v/>
      </c>
      <c r="I94" s="418" t="str">
        <f>IF(基本情報入力シート!AE121&lt;&gt;"",基本情報入力シート!AE121,"")</f>
        <v/>
      </c>
      <c r="J94" s="424" t="str">
        <f>IF(基本情報入力シート!AA121="","",基本情報入力シート!AA121)</f>
        <v/>
      </c>
      <c r="K94" s="429" t="str">
        <f>IF(基本情報入力シート!AD121="","",基本情報入力シート!AD121)</f>
        <v/>
      </c>
      <c r="L94" s="435" t="str">
        <f>IF(G94="","",VLOOKUP(G94,'【参考】数式用'!$A$3:$C$46,3,FALSE))</f>
        <v/>
      </c>
      <c r="M94" s="442" t="str">
        <f t="shared" si="4"/>
        <v/>
      </c>
      <c r="N94" s="448"/>
      <c r="O94" s="448"/>
      <c r="P94" s="448"/>
      <c r="Q94" s="86"/>
      <c r="R94" s="2"/>
      <c r="S94" s="391"/>
      <c r="T94" s="391"/>
      <c r="U94" s="391"/>
      <c r="V94" s="391"/>
      <c r="W94" s="391"/>
      <c r="X94" s="391"/>
      <c r="Y94" s="391"/>
      <c r="Z94" s="391"/>
      <c r="AA94" s="391"/>
      <c r="AB94" s="391"/>
      <c r="AC94" s="391"/>
      <c r="AE94" s="363" t="str">
        <f t="shared" si="5"/>
        <v/>
      </c>
      <c r="AF94" s="363" t="str">
        <f t="shared" si="6"/>
        <v>×</v>
      </c>
      <c r="AG94" s="472" t="e">
        <f>D94&amp;I94&amp;#REF!</f>
        <v>#REF!</v>
      </c>
      <c r="AH94" s="473" t="e">
        <f>IF(#REF!="○",F94,"")</f>
        <v>#REF!</v>
      </c>
    </row>
    <row r="95" spans="1:34" ht="36.75" customHeight="1">
      <c r="A95" s="375">
        <v>83</v>
      </c>
      <c r="B95" s="382" t="str">
        <f>IF(基本情報入力シート!B122="","",基本情報入力シート!B122)</f>
        <v/>
      </c>
      <c r="C95" s="390" t="str">
        <f>IF(基本情報入力シート!L122="","",基本情報入力シート!L122)</f>
        <v/>
      </c>
      <c r="D95" s="390" t="str">
        <f>IF(基本情報入力シート!Q122="","",基本情報入力シート!Q122)</f>
        <v/>
      </c>
      <c r="E95" s="390" t="str">
        <f>IF(基本情報入力シート!V122="","",基本情報入力シート!V122)</f>
        <v/>
      </c>
      <c r="F95" s="390" t="str">
        <f>IF(基本情報入力シート!W122="","",基本情報入力シート!W122)</f>
        <v/>
      </c>
      <c r="G95" s="390" t="str">
        <f>IF(基本情報入力シート!X122="","",基本情報入力シート!X122)</f>
        <v/>
      </c>
      <c r="H95" s="416" t="str">
        <f>IF(基本情報入力シート!Z122="","",基本情報入力シート!Z122)</f>
        <v/>
      </c>
      <c r="I95" s="418" t="str">
        <f>IF(基本情報入力シート!AE122&lt;&gt;"",基本情報入力シート!AE122,"")</f>
        <v/>
      </c>
      <c r="J95" s="424" t="str">
        <f>IF(基本情報入力シート!AA122="","",基本情報入力シート!AA122)</f>
        <v/>
      </c>
      <c r="K95" s="429" t="str">
        <f>IF(基本情報入力シート!AD122="","",基本情報入力シート!AD122)</f>
        <v/>
      </c>
      <c r="L95" s="435" t="str">
        <f>IF(G95="","",VLOOKUP(G95,'【参考】数式用'!$A$3:$C$46,3,FALSE))</f>
        <v/>
      </c>
      <c r="M95" s="442" t="str">
        <f t="shared" si="4"/>
        <v/>
      </c>
      <c r="N95" s="448"/>
      <c r="O95" s="448"/>
      <c r="P95" s="448"/>
      <c r="Q95" s="86"/>
      <c r="R95" s="2"/>
      <c r="S95" s="391"/>
      <c r="T95" s="391"/>
      <c r="U95" s="391"/>
      <c r="V95" s="391"/>
      <c r="W95" s="391"/>
      <c r="X95" s="391"/>
      <c r="Y95" s="391"/>
      <c r="Z95" s="391"/>
      <c r="AA95" s="391"/>
      <c r="AB95" s="391"/>
      <c r="AC95" s="391"/>
      <c r="AE95" s="363" t="str">
        <f t="shared" si="5"/>
        <v/>
      </c>
      <c r="AF95" s="363" t="str">
        <f t="shared" si="6"/>
        <v>×</v>
      </c>
      <c r="AG95" s="472" t="e">
        <f>D95&amp;I95&amp;#REF!</f>
        <v>#REF!</v>
      </c>
      <c r="AH95" s="473" t="e">
        <f>IF(#REF!="○",F95,"")</f>
        <v>#REF!</v>
      </c>
    </row>
    <row r="96" spans="1:34" ht="36.75" customHeight="1">
      <c r="A96" s="375">
        <v>84</v>
      </c>
      <c r="B96" s="382" t="str">
        <f>IF(基本情報入力シート!B123="","",基本情報入力シート!B123)</f>
        <v/>
      </c>
      <c r="C96" s="390" t="str">
        <f>IF(基本情報入力シート!L123="","",基本情報入力シート!L123)</f>
        <v/>
      </c>
      <c r="D96" s="390" t="str">
        <f>IF(基本情報入力シート!Q123="","",基本情報入力シート!Q123)</f>
        <v/>
      </c>
      <c r="E96" s="390" t="str">
        <f>IF(基本情報入力シート!V123="","",基本情報入力シート!V123)</f>
        <v/>
      </c>
      <c r="F96" s="390" t="str">
        <f>IF(基本情報入力シート!W123="","",基本情報入力シート!W123)</f>
        <v/>
      </c>
      <c r="G96" s="390" t="str">
        <f>IF(基本情報入力シート!X123="","",基本情報入力シート!X123)</f>
        <v/>
      </c>
      <c r="H96" s="416" t="str">
        <f>IF(基本情報入力シート!Z123="","",基本情報入力シート!Z123)</f>
        <v/>
      </c>
      <c r="I96" s="418" t="str">
        <f>IF(基本情報入力シート!AE123&lt;&gt;"",基本情報入力シート!AE123,"")</f>
        <v/>
      </c>
      <c r="J96" s="424" t="str">
        <f>IF(基本情報入力シート!AA123="","",基本情報入力シート!AA123)</f>
        <v/>
      </c>
      <c r="K96" s="429" t="str">
        <f>IF(基本情報入力シート!AD123="","",基本情報入力シート!AD123)</f>
        <v/>
      </c>
      <c r="L96" s="435" t="str">
        <f>IF(G96="","",VLOOKUP(G96,'【参考】数式用'!$A$3:$C$46,3,FALSE))</f>
        <v/>
      </c>
      <c r="M96" s="442" t="str">
        <f t="shared" si="4"/>
        <v/>
      </c>
      <c r="N96" s="448"/>
      <c r="O96" s="448"/>
      <c r="P96" s="448"/>
      <c r="Q96" s="86"/>
      <c r="R96" s="2"/>
      <c r="S96" s="391"/>
      <c r="T96" s="391"/>
      <c r="U96" s="391"/>
      <c r="V96" s="391"/>
      <c r="W96" s="391"/>
      <c r="X96" s="391"/>
      <c r="Y96" s="391"/>
      <c r="Z96" s="391"/>
      <c r="AA96" s="391"/>
      <c r="AB96" s="391"/>
      <c r="AC96" s="391"/>
      <c r="AE96" s="363" t="str">
        <f t="shared" si="5"/>
        <v/>
      </c>
      <c r="AF96" s="363" t="str">
        <f t="shared" si="6"/>
        <v>×</v>
      </c>
      <c r="AG96" s="472" t="e">
        <f>D96&amp;I96&amp;#REF!</f>
        <v>#REF!</v>
      </c>
      <c r="AH96" s="473" t="e">
        <f>IF(#REF!="○",F96,"")</f>
        <v>#REF!</v>
      </c>
    </row>
    <row r="97" spans="1:34" ht="36.75" customHeight="1">
      <c r="A97" s="375">
        <v>85</v>
      </c>
      <c r="B97" s="382" t="str">
        <f>IF(基本情報入力シート!B124="","",基本情報入力シート!B124)</f>
        <v/>
      </c>
      <c r="C97" s="390" t="str">
        <f>IF(基本情報入力シート!L124="","",基本情報入力シート!L124)</f>
        <v/>
      </c>
      <c r="D97" s="390" t="str">
        <f>IF(基本情報入力シート!Q124="","",基本情報入力シート!Q124)</f>
        <v/>
      </c>
      <c r="E97" s="390" t="str">
        <f>IF(基本情報入力シート!V124="","",基本情報入力シート!V124)</f>
        <v/>
      </c>
      <c r="F97" s="390" t="str">
        <f>IF(基本情報入力シート!W124="","",基本情報入力シート!W124)</f>
        <v/>
      </c>
      <c r="G97" s="390" t="str">
        <f>IF(基本情報入力シート!X124="","",基本情報入力シート!X124)</f>
        <v/>
      </c>
      <c r="H97" s="416" t="str">
        <f>IF(基本情報入力シート!Z124="","",基本情報入力シート!Z124)</f>
        <v/>
      </c>
      <c r="I97" s="418" t="str">
        <f>IF(基本情報入力シート!AE124&lt;&gt;"",基本情報入力シート!AE124,"")</f>
        <v/>
      </c>
      <c r="J97" s="424" t="str">
        <f>IF(基本情報入力シート!AA124="","",基本情報入力シート!AA124)</f>
        <v/>
      </c>
      <c r="K97" s="429" t="str">
        <f>IF(基本情報入力シート!AD124="","",基本情報入力シート!AD124)</f>
        <v/>
      </c>
      <c r="L97" s="435" t="str">
        <f>IF(G97="","",VLOOKUP(G97,'【参考】数式用'!$A$3:$C$46,3,FALSE))</f>
        <v/>
      </c>
      <c r="M97" s="442" t="str">
        <f t="shared" si="4"/>
        <v/>
      </c>
      <c r="N97" s="448"/>
      <c r="O97" s="448"/>
      <c r="P97" s="448"/>
      <c r="Q97" s="86"/>
      <c r="R97" s="2"/>
      <c r="S97" s="391"/>
      <c r="T97" s="391"/>
      <c r="U97" s="391"/>
      <c r="V97" s="391"/>
      <c r="W97" s="391"/>
      <c r="X97" s="391"/>
      <c r="Y97" s="391"/>
      <c r="Z97" s="391"/>
      <c r="AA97" s="391"/>
      <c r="AB97" s="391"/>
      <c r="AC97" s="391"/>
      <c r="AE97" s="363" t="str">
        <f t="shared" si="5"/>
        <v/>
      </c>
      <c r="AF97" s="363" t="str">
        <f t="shared" si="6"/>
        <v>×</v>
      </c>
      <c r="AG97" s="472" t="e">
        <f>D97&amp;I97&amp;#REF!</f>
        <v>#REF!</v>
      </c>
      <c r="AH97" s="473" t="e">
        <f>IF(#REF!="○",F97,"")</f>
        <v>#REF!</v>
      </c>
    </row>
    <row r="98" spans="1:34" ht="36.75" customHeight="1">
      <c r="A98" s="375">
        <v>86</v>
      </c>
      <c r="B98" s="382" t="str">
        <f>IF(基本情報入力シート!B125="","",基本情報入力シート!B125)</f>
        <v/>
      </c>
      <c r="C98" s="390" t="str">
        <f>IF(基本情報入力シート!L125="","",基本情報入力シート!L125)</f>
        <v/>
      </c>
      <c r="D98" s="390" t="str">
        <f>IF(基本情報入力シート!Q125="","",基本情報入力シート!Q125)</f>
        <v/>
      </c>
      <c r="E98" s="390" t="str">
        <f>IF(基本情報入力シート!V125="","",基本情報入力シート!V125)</f>
        <v/>
      </c>
      <c r="F98" s="390" t="str">
        <f>IF(基本情報入力シート!W125="","",基本情報入力シート!W125)</f>
        <v/>
      </c>
      <c r="G98" s="390" t="str">
        <f>IF(基本情報入力シート!X125="","",基本情報入力シート!X125)</f>
        <v/>
      </c>
      <c r="H98" s="416" t="str">
        <f>IF(基本情報入力シート!Z125="","",基本情報入力シート!Z125)</f>
        <v/>
      </c>
      <c r="I98" s="418" t="str">
        <f>IF(基本情報入力シート!AE125&lt;&gt;"",基本情報入力シート!AE125,"")</f>
        <v/>
      </c>
      <c r="J98" s="424" t="str">
        <f>IF(基本情報入力シート!AA125="","",基本情報入力シート!AA125)</f>
        <v/>
      </c>
      <c r="K98" s="429" t="str">
        <f>IF(基本情報入力シート!AD125="","",基本情報入力シート!AD125)</f>
        <v/>
      </c>
      <c r="L98" s="435" t="str">
        <f>IF(G98="","",VLOOKUP(G98,'【参考】数式用'!$A$3:$C$46,3,FALSE))</f>
        <v/>
      </c>
      <c r="M98" s="442" t="str">
        <f t="shared" si="4"/>
        <v/>
      </c>
      <c r="N98" s="448"/>
      <c r="O98" s="448"/>
      <c r="P98" s="448"/>
      <c r="Q98" s="86"/>
      <c r="R98" s="2"/>
      <c r="S98" s="391"/>
      <c r="T98" s="391"/>
      <c r="U98" s="391"/>
      <c r="V98" s="391"/>
      <c r="W98" s="391"/>
      <c r="X98" s="391"/>
      <c r="Y98" s="391"/>
      <c r="Z98" s="391"/>
      <c r="AA98" s="391"/>
      <c r="AB98" s="391"/>
      <c r="AC98" s="391"/>
      <c r="AE98" s="363" t="str">
        <f t="shared" si="5"/>
        <v/>
      </c>
      <c r="AF98" s="363" t="str">
        <f t="shared" si="6"/>
        <v>×</v>
      </c>
      <c r="AG98" s="472" t="e">
        <f>D98&amp;I98&amp;#REF!</f>
        <v>#REF!</v>
      </c>
      <c r="AH98" s="473" t="e">
        <f>IF(#REF!="○",F98,"")</f>
        <v>#REF!</v>
      </c>
    </row>
    <row r="99" spans="1:34" ht="36.75" customHeight="1">
      <c r="A99" s="375">
        <v>87</v>
      </c>
      <c r="B99" s="382" t="str">
        <f>IF(基本情報入力シート!B126="","",基本情報入力シート!B126)</f>
        <v/>
      </c>
      <c r="C99" s="390" t="str">
        <f>IF(基本情報入力シート!L126="","",基本情報入力シート!L126)</f>
        <v/>
      </c>
      <c r="D99" s="390" t="str">
        <f>IF(基本情報入力シート!Q126="","",基本情報入力シート!Q126)</f>
        <v/>
      </c>
      <c r="E99" s="390" t="str">
        <f>IF(基本情報入力シート!V126="","",基本情報入力シート!V126)</f>
        <v/>
      </c>
      <c r="F99" s="390" t="str">
        <f>IF(基本情報入力シート!W126="","",基本情報入力シート!W126)</f>
        <v/>
      </c>
      <c r="G99" s="390" t="str">
        <f>IF(基本情報入力シート!X126="","",基本情報入力シート!X126)</f>
        <v/>
      </c>
      <c r="H99" s="416" t="str">
        <f>IF(基本情報入力シート!Z126="","",基本情報入力シート!Z126)</f>
        <v/>
      </c>
      <c r="I99" s="418" t="str">
        <f>IF(基本情報入力シート!AE126&lt;&gt;"",基本情報入力シート!AE126,"")</f>
        <v/>
      </c>
      <c r="J99" s="424" t="str">
        <f>IF(基本情報入力シート!AA126="","",基本情報入力シート!AA126)</f>
        <v/>
      </c>
      <c r="K99" s="429" t="str">
        <f>IF(基本情報入力シート!AD126="","",基本情報入力シート!AD126)</f>
        <v/>
      </c>
      <c r="L99" s="435" t="str">
        <f>IF(G99="","",VLOOKUP(G99,'【参考】数式用'!$A$3:$C$46,3,FALSE))</f>
        <v/>
      </c>
      <c r="M99" s="442" t="str">
        <f t="shared" si="4"/>
        <v/>
      </c>
      <c r="N99" s="448"/>
      <c r="O99" s="448"/>
      <c r="P99" s="448"/>
      <c r="Q99" s="86"/>
      <c r="R99" s="2"/>
      <c r="S99" s="391"/>
      <c r="T99" s="391"/>
      <c r="U99" s="391"/>
      <c r="V99" s="391"/>
      <c r="W99" s="391"/>
      <c r="X99" s="391"/>
      <c r="Y99" s="391"/>
      <c r="Z99" s="391"/>
      <c r="AA99" s="391"/>
      <c r="AB99" s="391"/>
      <c r="AC99" s="391"/>
      <c r="AE99" s="363" t="str">
        <f t="shared" si="5"/>
        <v/>
      </c>
      <c r="AF99" s="363" t="str">
        <f t="shared" si="6"/>
        <v>×</v>
      </c>
      <c r="AG99" s="472" t="e">
        <f>D99&amp;I99&amp;#REF!</f>
        <v>#REF!</v>
      </c>
      <c r="AH99" s="473" t="e">
        <f>IF(#REF!="○",F99,"")</f>
        <v>#REF!</v>
      </c>
    </row>
    <row r="100" spans="1:34" ht="36.75" customHeight="1">
      <c r="A100" s="375">
        <v>88</v>
      </c>
      <c r="B100" s="382" t="str">
        <f>IF(基本情報入力シート!B127="","",基本情報入力シート!B127)</f>
        <v/>
      </c>
      <c r="C100" s="390" t="str">
        <f>IF(基本情報入力シート!L127="","",基本情報入力シート!L127)</f>
        <v/>
      </c>
      <c r="D100" s="390" t="str">
        <f>IF(基本情報入力シート!Q127="","",基本情報入力シート!Q127)</f>
        <v/>
      </c>
      <c r="E100" s="390" t="str">
        <f>IF(基本情報入力シート!V127="","",基本情報入力シート!V127)</f>
        <v/>
      </c>
      <c r="F100" s="390" t="str">
        <f>IF(基本情報入力シート!W127="","",基本情報入力シート!W127)</f>
        <v/>
      </c>
      <c r="G100" s="390" t="str">
        <f>IF(基本情報入力シート!X127="","",基本情報入力シート!X127)</f>
        <v/>
      </c>
      <c r="H100" s="416" t="str">
        <f>IF(基本情報入力シート!Z127="","",基本情報入力シート!Z127)</f>
        <v/>
      </c>
      <c r="I100" s="418" t="str">
        <f>IF(基本情報入力シート!AE127&lt;&gt;"",基本情報入力シート!AE127,"")</f>
        <v/>
      </c>
      <c r="J100" s="424" t="str">
        <f>IF(基本情報入力シート!AA127="","",基本情報入力シート!AA127)</f>
        <v/>
      </c>
      <c r="K100" s="429" t="str">
        <f>IF(基本情報入力シート!AD127="","",基本情報入力シート!AD127)</f>
        <v/>
      </c>
      <c r="L100" s="435" t="str">
        <f>IF(G100="","",VLOOKUP(G100,'【参考】数式用'!$A$3:$C$46,3,FALSE))</f>
        <v/>
      </c>
      <c r="M100" s="442" t="str">
        <f t="shared" si="4"/>
        <v/>
      </c>
      <c r="N100" s="448"/>
      <c r="O100" s="448"/>
      <c r="P100" s="448"/>
      <c r="Q100" s="86"/>
      <c r="R100" s="2"/>
      <c r="S100" s="391"/>
      <c r="T100" s="391"/>
      <c r="U100" s="391"/>
      <c r="V100" s="391"/>
      <c r="W100" s="391"/>
      <c r="X100" s="391"/>
      <c r="Y100" s="391"/>
      <c r="Z100" s="391"/>
      <c r="AA100" s="391"/>
      <c r="AB100" s="391"/>
      <c r="AC100" s="391"/>
      <c r="AE100" s="363" t="str">
        <f t="shared" si="5"/>
        <v/>
      </c>
      <c r="AF100" s="363" t="str">
        <f t="shared" si="6"/>
        <v>×</v>
      </c>
      <c r="AG100" s="472" t="e">
        <f>D100&amp;I100&amp;#REF!</f>
        <v>#REF!</v>
      </c>
      <c r="AH100" s="473" t="e">
        <f>IF(#REF!="○",F100,"")</f>
        <v>#REF!</v>
      </c>
    </row>
    <row r="101" spans="1:34" ht="36.75" customHeight="1">
      <c r="A101" s="375">
        <v>89</v>
      </c>
      <c r="B101" s="382" t="str">
        <f>IF(基本情報入力シート!B128="","",基本情報入力シート!B128)</f>
        <v/>
      </c>
      <c r="C101" s="390" t="str">
        <f>IF(基本情報入力シート!L128="","",基本情報入力シート!L128)</f>
        <v/>
      </c>
      <c r="D101" s="390" t="str">
        <f>IF(基本情報入力シート!Q128="","",基本情報入力シート!Q128)</f>
        <v/>
      </c>
      <c r="E101" s="390" t="str">
        <f>IF(基本情報入力シート!V128="","",基本情報入力シート!V128)</f>
        <v/>
      </c>
      <c r="F101" s="390" t="str">
        <f>IF(基本情報入力シート!W128="","",基本情報入力シート!W128)</f>
        <v/>
      </c>
      <c r="G101" s="390" t="str">
        <f>IF(基本情報入力シート!X128="","",基本情報入力シート!X128)</f>
        <v/>
      </c>
      <c r="H101" s="416" t="str">
        <f>IF(基本情報入力シート!Z128="","",基本情報入力シート!Z128)</f>
        <v/>
      </c>
      <c r="I101" s="418" t="str">
        <f>IF(基本情報入力シート!AE128&lt;&gt;"",基本情報入力シート!AE128,"")</f>
        <v/>
      </c>
      <c r="J101" s="424" t="str">
        <f>IF(基本情報入力シート!AA128="","",基本情報入力シート!AA128)</f>
        <v/>
      </c>
      <c r="K101" s="429" t="str">
        <f>IF(基本情報入力シート!AD128="","",基本情報入力シート!AD128)</f>
        <v/>
      </c>
      <c r="L101" s="435" t="str">
        <f>IF(G101="","",VLOOKUP(G101,'【参考】数式用'!$A$3:$C$46,3,FALSE))</f>
        <v/>
      </c>
      <c r="M101" s="442" t="str">
        <f t="shared" si="4"/>
        <v/>
      </c>
      <c r="N101" s="448"/>
      <c r="O101" s="448"/>
      <c r="P101" s="448"/>
      <c r="Q101" s="86"/>
      <c r="R101" s="2"/>
      <c r="S101" s="391"/>
      <c r="T101" s="391"/>
      <c r="U101" s="391"/>
      <c r="V101" s="391"/>
      <c r="W101" s="391"/>
      <c r="X101" s="391"/>
      <c r="Y101" s="391"/>
      <c r="Z101" s="391"/>
      <c r="AA101" s="391"/>
      <c r="AB101" s="391"/>
      <c r="AC101" s="391"/>
      <c r="AE101" s="363" t="str">
        <f t="shared" si="5"/>
        <v/>
      </c>
      <c r="AF101" s="363" t="str">
        <f t="shared" si="6"/>
        <v>×</v>
      </c>
      <c r="AG101" s="472" t="e">
        <f>D101&amp;I101&amp;#REF!</f>
        <v>#REF!</v>
      </c>
      <c r="AH101" s="473" t="e">
        <f>IF(#REF!="○",F101,"")</f>
        <v>#REF!</v>
      </c>
    </row>
    <row r="102" spans="1:34" ht="36.75" customHeight="1">
      <c r="A102" s="375">
        <v>90</v>
      </c>
      <c r="B102" s="382" t="str">
        <f>IF(基本情報入力シート!B129="","",基本情報入力シート!B129)</f>
        <v/>
      </c>
      <c r="C102" s="390" t="str">
        <f>IF(基本情報入力シート!L129="","",基本情報入力シート!L129)</f>
        <v/>
      </c>
      <c r="D102" s="390" t="str">
        <f>IF(基本情報入力シート!Q129="","",基本情報入力シート!Q129)</f>
        <v/>
      </c>
      <c r="E102" s="390" t="str">
        <f>IF(基本情報入力シート!V129="","",基本情報入力シート!V129)</f>
        <v/>
      </c>
      <c r="F102" s="390" t="str">
        <f>IF(基本情報入力シート!W129="","",基本情報入力シート!W129)</f>
        <v/>
      </c>
      <c r="G102" s="390" t="str">
        <f>IF(基本情報入力シート!X129="","",基本情報入力シート!X129)</f>
        <v/>
      </c>
      <c r="H102" s="416" t="str">
        <f>IF(基本情報入力シート!Z129="","",基本情報入力シート!Z129)</f>
        <v/>
      </c>
      <c r="I102" s="418" t="str">
        <f>IF(基本情報入力シート!AE129&lt;&gt;"",基本情報入力シート!AE129,"")</f>
        <v/>
      </c>
      <c r="J102" s="424" t="str">
        <f>IF(基本情報入力シート!AA129="","",基本情報入力シート!AA129)</f>
        <v/>
      </c>
      <c r="K102" s="429" t="str">
        <f>IF(基本情報入力シート!AD129="","",基本情報入力シート!AD129)</f>
        <v/>
      </c>
      <c r="L102" s="435" t="str">
        <f>IF(G102="","",VLOOKUP(G102,'【参考】数式用'!$A$3:$C$46,3,FALSE))</f>
        <v/>
      </c>
      <c r="M102" s="442" t="str">
        <f t="shared" si="4"/>
        <v/>
      </c>
      <c r="N102" s="448"/>
      <c r="O102" s="448"/>
      <c r="P102" s="448"/>
      <c r="Q102" s="86"/>
      <c r="R102" s="2"/>
      <c r="S102" s="391"/>
      <c r="T102" s="391"/>
      <c r="U102" s="391"/>
      <c r="V102" s="391"/>
      <c r="W102" s="391"/>
      <c r="X102" s="391"/>
      <c r="Y102" s="391"/>
      <c r="Z102" s="391"/>
      <c r="AA102" s="391"/>
      <c r="AB102" s="391"/>
      <c r="AC102" s="391"/>
      <c r="AE102" s="363" t="str">
        <f t="shared" si="5"/>
        <v/>
      </c>
      <c r="AF102" s="363" t="str">
        <f t="shared" si="6"/>
        <v>×</v>
      </c>
      <c r="AG102" s="472" t="e">
        <f>D102&amp;I102&amp;#REF!</f>
        <v>#REF!</v>
      </c>
      <c r="AH102" s="473" t="e">
        <f>IF(#REF!="○",F102,"")</f>
        <v>#REF!</v>
      </c>
    </row>
    <row r="103" spans="1:34" ht="36.75" customHeight="1">
      <c r="A103" s="375">
        <v>91</v>
      </c>
      <c r="B103" s="382" t="str">
        <f>IF(基本情報入力シート!B130="","",基本情報入力シート!B130)</f>
        <v/>
      </c>
      <c r="C103" s="390" t="str">
        <f>IF(基本情報入力シート!L130="","",基本情報入力シート!L130)</f>
        <v/>
      </c>
      <c r="D103" s="390" t="str">
        <f>IF(基本情報入力シート!Q130="","",基本情報入力シート!Q130)</f>
        <v/>
      </c>
      <c r="E103" s="390" t="str">
        <f>IF(基本情報入力シート!V130="","",基本情報入力シート!V130)</f>
        <v/>
      </c>
      <c r="F103" s="390" t="str">
        <f>IF(基本情報入力シート!W130="","",基本情報入力シート!W130)</f>
        <v/>
      </c>
      <c r="G103" s="390" t="str">
        <f>IF(基本情報入力シート!X130="","",基本情報入力シート!X130)</f>
        <v/>
      </c>
      <c r="H103" s="416" t="str">
        <f>IF(基本情報入力シート!Z130="","",基本情報入力シート!Z130)</f>
        <v/>
      </c>
      <c r="I103" s="418" t="str">
        <f>IF(基本情報入力シート!AE130&lt;&gt;"",基本情報入力シート!AE130,"")</f>
        <v/>
      </c>
      <c r="J103" s="424" t="str">
        <f>IF(基本情報入力シート!AA130="","",基本情報入力シート!AA130)</f>
        <v/>
      </c>
      <c r="K103" s="429" t="str">
        <f>IF(基本情報入力シート!AD130="","",基本情報入力シート!AD130)</f>
        <v/>
      </c>
      <c r="L103" s="435" t="str">
        <f>IF(G103="","",VLOOKUP(G103,'【参考】数式用'!$A$3:$C$46,3,FALSE))</f>
        <v/>
      </c>
      <c r="M103" s="442" t="str">
        <f t="shared" si="4"/>
        <v/>
      </c>
      <c r="N103" s="448"/>
      <c r="O103" s="448"/>
      <c r="P103" s="448"/>
      <c r="Q103" s="86"/>
      <c r="R103" s="2"/>
      <c r="S103" s="391"/>
      <c r="T103" s="391"/>
      <c r="U103" s="391"/>
      <c r="V103" s="391"/>
      <c r="W103" s="391"/>
      <c r="X103" s="391"/>
      <c r="Y103" s="391"/>
      <c r="Z103" s="391"/>
      <c r="AA103" s="391"/>
      <c r="AB103" s="391"/>
      <c r="AC103" s="391"/>
      <c r="AE103" s="363" t="str">
        <f t="shared" si="5"/>
        <v/>
      </c>
      <c r="AF103" s="363" t="str">
        <f t="shared" si="6"/>
        <v>×</v>
      </c>
      <c r="AG103" s="472" t="e">
        <f>D103&amp;I103&amp;#REF!</f>
        <v>#REF!</v>
      </c>
      <c r="AH103" s="473" t="e">
        <f>IF(#REF!="○",F103,"")</f>
        <v>#REF!</v>
      </c>
    </row>
    <row r="104" spans="1:34" ht="36.75" customHeight="1">
      <c r="A104" s="375">
        <v>92</v>
      </c>
      <c r="B104" s="382" t="str">
        <f>IF(基本情報入力シート!B131="","",基本情報入力シート!B131)</f>
        <v/>
      </c>
      <c r="C104" s="390" t="str">
        <f>IF(基本情報入力シート!L131="","",基本情報入力シート!L131)</f>
        <v/>
      </c>
      <c r="D104" s="390" t="str">
        <f>IF(基本情報入力シート!Q131="","",基本情報入力シート!Q131)</f>
        <v/>
      </c>
      <c r="E104" s="390" t="str">
        <f>IF(基本情報入力シート!V131="","",基本情報入力シート!V131)</f>
        <v/>
      </c>
      <c r="F104" s="390" t="str">
        <f>IF(基本情報入力シート!W131="","",基本情報入力シート!W131)</f>
        <v/>
      </c>
      <c r="G104" s="390" t="str">
        <f>IF(基本情報入力シート!X131="","",基本情報入力シート!X131)</f>
        <v/>
      </c>
      <c r="H104" s="416" t="str">
        <f>IF(基本情報入力シート!Z131="","",基本情報入力シート!Z131)</f>
        <v/>
      </c>
      <c r="I104" s="418" t="str">
        <f>IF(基本情報入力シート!AE131&lt;&gt;"",基本情報入力シート!AE131,"")</f>
        <v/>
      </c>
      <c r="J104" s="424" t="str">
        <f>IF(基本情報入力シート!AA131="","",基本情報入力シート!AA131)</f>
        <v/>
      </c>
      <c r="K104" s="429" t="str">
        <f>IF(基本情報入力シート!AD131="","",基本情報入力シート!AD131)</f>
        <v/>
      </c>
      <c r="L104" s="435" t="str">
        <f>IF(G104="","",VLOOKUP(G104,'【参考】数式用'!$A$3:$C$46,3,FALSE))</f>
        <v/>
      </c>
      <c r="M104" s="442" t="str">
        <f t="shared" si="4"/>
        <v/>
      </c>
      <c r="N104" s="448"/>
      <c r="O104" s="448"/>
      <c r="P104" s="448"/>
      <c r="Q104" s="86"/>
      <c r="R104" s="2"/>
      <c r="S104" s="391"/>
      <c r="T104" s="391"/>
      <c r="U104" s="391"/>
      <c r="V104" s="391"/>
      <c r="W104" s="391"/>
      <c r="X104" s="391"/>
      <c r="Y104" s="391"/>
      <c r="Z104" s="391"/>
      <c r="AA104" s="391"/>
      <c r="AB104" s="391"/>
      <c r="AC104" s="391"/>
      <c r="AE104" s="363" t="str">
        <f t="shared" si="5"/>
        <v/>
      </c>
      <c r="AF104" s="363" t="str">
        <f t="shared" si="6"/>
        <v>×</v>
      </c>
      <c r="AG104" s="472" t="e">
        <f>D104&amp;I104&amp;#REF!</f>
        <v>#REF!</v>
      </c>
      <c r="AH104" s="473" t="e">
        <f>IF(#REF!="○",F104,"")</f>
        <v>#REF!</v>
      </c>
    </row>
    <row r="105" spans="1:34" ht="36.75" customHeight="1">
      <c r="A105" s="375">
        <v>93</v>
      </c>
      <c r="B105" s="382" t="str">
        <f>IF(基本情報入力シート!B132="","",基本情報入力シート!B132)</f>
        <v/>
      </c>
      <c r="C105" s="390" t="str">
        <f>IF(基本情報入力シート!L132="","",基本情報入力シート!L132)</f>
        <v/>
      </c>
      <c r="D105" s="390" t="str">
        <f>IF(基本情報入力シート!Q132="","",基本情報入力シート!Q132)</f>
        <v/>
      </c>
      <c r="E105" s="390" t="str">
        <f>IF(基本情報入力シート!V132="","",基本情報入力シート!V132)</f>
        <v/>
      </c>
      <c r="F105" s="390" t="str">
        <f>IF(基本情報入力シート!W132="","",基本情報入力シート!W132)</f>
        <v/>
      </c>
      <c r="G105" s="390" t="str">
        <f>IF(基本情報入力シート!X132="","",基本情報入力シート!X132)</f>
        <v/>
      </c>
      <c r="H105" s="416" t="str">
        <f>IF(基本情報入力シート!Z132="","",基本情報入力シート!Z132)</f>
        <v/>
      </c>
      <c r="I105" s="418" t="str">
        <f>IF(基本情報入力シート!AE132&lt;&gt;"",基本情報入力シート!AE132,"")</f>
        <v/>
      </c>
      <c r="J105" s="424" t="str">
        <f>IF(基本情報入力シート!AA132="","",基本情報入力シート!AA132)</f>
        <v/>
      </c>
      <c r="K105" s="429" t="str">
        <f>IF(基本情報入力シート!AD132="","",基本情報入力シート!AD132)</f>
        <v/>
      </c>
      <c r="L105" s="435" t="str">
        <f>IF(G105="","",VLOOKUP(G105,'【参考】数式用'!$A$3:$C$46,3,FALSE))</f>
        <v/>
      </c>
      <c r="M105" s="442" t="str">
        <f t="shared" si="4"/>
        <v/>
      </c>
      <c r="N105" s="448"/>
      <c r="O105" s="448"/>
      <c r="P105" s="448"/>
      <c r="Q105" s="86"/>
      <c r="R105" s="2"/>
      <c r="S105" s="391"/>
      <c r="T105" s="391"/>
      <c r="U105" s="391"/>
      <c r="V105" s="391"/>
      <c r="W105" s="391"/>
      <c r="X105" s="391"/>
      <c r="Y105" s="391"/>
      <c r="Z105" s="391"/>
      <c r="AA105" s="391"/>
      <c r="AB105" s="391"/>
      <c r="AC105" s="391"/>
      <c r="AE105" s="363" t="str">
        <f t="shared" si="5"/>
        <v/>
      </c>
      <c r="AF105" s="363" t="str">
        <f t="shared" si="6"/>
        <v>×</v>
      </c>
      <c r="AG105" s="472" t="e">
        <f>D105&amp;I105&amp;#REF!</f>
        <v>#REF!</v>
      </c>
      <c r="AH105" s="473" t="e">
        <f>IF(#REF!="○",F105,"")</f>
        <v>#REF!</v>
      </c>
    </row>
    <row r="106" spans="1:34" ht="36.75" customHeight="1">
      <c r="A106" s="375">
        <v>94</v>
      </c>
      <c r="B106" s="382" t="str">
        <f>IF(基本情報入力シート!B133="","",基本情報入力シート!B133)</f>
        <v/>
      </c>
      <c r="C106" s="390" t="str">
        <f>IF(基本情報入力シート!L133="","",基本情報入力シート!L133)</f>
        <v/>
      </c>
      <c r="D106" s="390" t="str">
        <f>IF(基本情報入力シート!Q133="","",基本情報入力シート!Q133)</f>
        <v/>
      </c>
      <c r="E106" s="390" t="str">
        <f>IF(基本情報入力シート!V133="","",基本情報入力シート!V133)</f>
        <v/>
      </c>
      <c r="F106" s="390" t="str">
        <f>IF(基本情報入力シート!W133="","",基本情報入力シート!W133)</f>
        <v/>
      </c>
      <c r="G106" s="390" t="str">
        <f>IF(基本情報入力シート!X133="","",基本情報入力シート!X133)</f>
        <v/>
      </c>
      <c r="H106" s="416" t="str">
        <f>IF(基本情報入力シート!Z133="","",基本情報入力シート!Z133)</f>
        <v/>
      </c>
      <c r="I106" s="418" t="str">
        <f>IF(基本情報入力シート!AE133&lt;&gt;"",基本情報入力シート!AE133,"")</f>
        <v/>
      </c>
      <c r="J106" s="424" t="str">
        <f>IF(基本情報入力シート!AA133="","",基本情報入力シート!AA133)</f>
        <v/>
      </c>
      <c r="K106" s="429" t="str">
        <f>IF(基本情報入力シート!AD133="","",基本情報入力シート!AD133)</f>
        <v/>
      </c>
      <c r="L106" s="435" t="str">
        <f>IF(G106="","",VLOOKUP(G106,'【参考】数式用'!$A$3:$C$46,3,FALSE))</f>
        <v/>
      </c>
      <c r="M106" s="442" t="str">
        <f t="shared" si="4"/>
        <v/>
      </c>
      <c r="N106" s="448"/>
      <c r="O106" s="448"/>
      <c r="P106" s="448"/>
      <c r="Q106" s="86"/>
      <c r="R106" s="2"/>
      <c r="S106" s="391"/>
      <c r="T106" s="391"/>
      <c r="U106" s="391"/>
      <c r="V106" s="391"/>
      <c r="W106" s="391"/>
      <c r="X106" s="391"/>
      <c r="Y106" s="391"/>
      <c r="Z106" s="391"/>
      <c r="AA106" s="391"/>
      <c r="AB106" s="391"/>
      <c r="AC106" s="391"/>
      <c r="AE106" s="363" t="str">
        <f t="shared" si="5"/>
        <v/>
      </c>
      <c r="AF106" s="363" t="str">
        <f t="shared" si="6"/>
        <v>×</v>
      </c>
      <c r="AG106" s="472" t="e">
        <f>D106&amp;I106&amp;#REF!</f>
        <v>#REF!</v>
      </c>
      <c r="AH106" s="473" t="e">
        <f>IF(#REF!="○",F106,"")</f>
        <v>#REF!</v>
      </c>
    </row>
    <row r="107" spans="1:34" ht="36.75" customHeight="1">
      <c r="A107" s="375">
        <v>95</v>
      </c>
      <c r="B107" s="382" t="str">
        <f>IF(基本情報入力シート!B134="","",基本情報入力シート!B134)</f>
        <v/>
      </c>
      <c r="C107" s="390" t="str">
        <f>IF(基本情報入力シート!L134="","",基本情報入力シート!L134)</f>
        <v/>
      </c>
      <c r="D107" s="390" t="str">
        <f>IF(基本情報入力シート!Q134="","",基本情報入力シート!Q134)</f>
        <v/>
      </c>
      <c r="E107" s="390" t="str">
        <f>IF(基本情報入力シート!V134="","",基本情報入力シート!V134)</f>
        <v/>
      </c>
      <c r="F107" s="390" t="str">
        <f>IF(基本情報入力シート!W134="","",基本情報入力シート!W134)</f>
        <v/>
      </c>
      <c r="G107" s="390" t="str">
        <f>IF(基本情報入力シート!X134="","",基本情報入力シート!X134)</f>
        <v/>
      </c>
      <c r="H107" s="416" t="str">
        <f>IF(基本情報入力シート!Z134="","",基本情報入力シート!Z134)</f>
        <v/>
      </c>
      <c r="I107" s="418" t="str">
        <f>IF(基本情報入力シート!AE134&lt;&gt;"",基本情報入力シート!AE134,"")</f>
        <v/>
      </c>
      <c r="J107" s="424" t="str">
        <f>IF(基本情報入力シート!AA134="","",基本情報入力シート!AA134)</f>
        <v/>
      </c>
      <c r="K107" s="429" t="str">
        <f>IF(基本情報入力シート!AD134="","",基本情報入力シート!AD134)</f>
        <v/>
      </c>
      <c r="L107" s="435" t="str">
        <f>IF(G107="","",VLOOKUP(G107,'【参考】数式用'!$A$3:$C$46,3,FALSE))</f>
        <v/>
      </c>
      <c r="M107" s="442" t="str">
        <f t="shared" si="4"/>
        <v/>
      </c>
      <c r="N107" s="448"/>
      <c r="O107" s="448"/>
      <c r="P107" s="448"/>
      <c r="Q107" s="86"/>
      <c r="R107" s="2"/>
      <c r="S107" s="391"/>
      <c r="T107" s="391"/>
      <c r="U107" s="391"/>
      <c r="V107" s="391"/>
      <c r="W107" s="391"/>
      <c r="X107" s="391"/>
      <c r="Y107" s="391"/>
      <c r="Z107" s="391"/>
      <c r="AA107" s="391"/>
      <c r="AB107" s="391"/>
      <c r="AC107" s="391"/>
      <c r="AE107" s="363" t="str">
        <f t="shared" si="5"/>
        <v/>
      </c>
      <c r="AF107" s="363" t="str">
        <f t="shared" si="6"/>
        <v>×</v>
      </c>
      <c r="AG107" s="472" t="e">
        <f>D107&amp;I107&amp;#REF!</f>
        <v>#REF!</v>
      </c>
      <c r="AH107" s="473" t="e">
        <f>IF(#REF!="○",F107,"")</f>
        <v>#REF!</v>
      </c>
    </row>
    <row r="108" spans="1:34" ht="36.75" customHeight="1">
      <c r="A108" s="375">
        <v>96</v>
      </c>
      <c r="B108" s="382" t="str">
        <f>IF(基本情報入力シート!B135="","",基本情報入力シート!B135)</f>
        <v/>
      </c>
      <c r="C108" s="390" t="str">
        <f>IF(基本情報入力シート!L135="","",基本情報入力シート!L135)</f>
        <v/>
      </c>
      <c r="D108" s="390" t="str">
        <f>IF(基本情報入力シート!Q135="","",基本情報入力シート!Q135)</f>
        <v/>
      </c>
      <c r="E108" s="390" t="str">
        <f>IF(基本情報入力シート!V135="","",基本情報入力シート!V135)</f>
        <v/>
      </c>
      <c r="F108" s="390" t="str">
        <f>IF(基本情報入力シート!W135="","",基本情報入力シート!W135)</f>
        <v/>
      </c>
      <c r="G108" s="390" t="str">
        <f>IF(基本情報入力シート!X135="","",基本情報入力シート!X135)</f>
        <v/>
      </c>
      <c r="H108" s="416" t="str">
        <f>IF(基本情報入力シート!Z135="","",基本情報入力シート!Z135)</f>
        <v/>
      </c>
      <c r="I108" s="418" t="str">
        <f>IF(基本情報入力シート!AE135&lt;&gt;"",基本情報入力シート!AE135,"")</f>
        <v/>
      </c>
      <c r="J108" s="424" t="str">
        <f>IF(基本情報入力シート!AA135="","",基本情報入力シート!AA135)</f>
        <v/>
      </c>
      <c r="K108" s="429" t="str">
        <f>IF(基本情報入力シート!AD135="","",基本情報入力シート!AD135)</f>
        <v/>
      </c>
      <c r="L108" s="435" t="str">
        <f>IF(G108="","",VLOOKUP(G108,'【参考】数式用'!$A$3:$C$46,3,FALSE))</f>
        <v/>
      </c>
      <c r="M108" s="442" t="str">
        <f t="shared" si="4"/>
        <v/>
      </c>
      <c r="N108" s="448"/>
      <c r="O108" s="448"/>
      <c r="P108" s="448"/>
      <c r="Q108" s="86"/>
      <c r="R108" s="2"/>
      <c r="S108" s="391"/>
      <c r="T108" s="391"/>
      <c r="U108" s="391"/>
      <c r="V108" s="391"/>
      <c r="W108" s="391"/>
      <c r="X108" s="391"/>
      <c r="Y108" s="391"/>
      <c r="Z108" s="391"/>
      <c r="AA108" s="391"/>
      <c r="AB108" s="391"/>
      <c r="AC108" s="391"/>
      <c r="AE108" s="363" t="str">
        <f t="shared" si="5"/>
        <v/>
      </c>
      <c r="AF108" s="363" t="str">
        <f t="shared" si="6"/>
        <v>×</v>
      </c>
      <c r="AG108" s="472" t="e">
        <f>D108&amp;I108&amp;#REF!</f>
        <v>#REF!</v>
      </c>
      <c r="AH108" s="473" t="e">
        <f>IF(#REF!="○",F108,"")</f>
        <v>#REF!</v>
      </c>
    </row>
    <row r="109" spans="1:34" ht="36.75" customHeight="1">
      <c r="A109" s="375">
        <v>97</v>
      </c>
      <c r="B109" s="382" t="str">
        <f>IF(基本情報入力シート!B136="","",基本情報入力シート!B136)</f>
        <v/>
      </c>
      <c r="C109" s="390" t="str">
        <f>IF(基本情報入力シート!L136="","",基本情報入力シート!L136)</f>
        <v/>
      </c>
      <c r="D109" s="390" t="str">
        <f>IF(基本情報入力シート!Q136="","",基本情報入力シート!Q136)</f>
        <v/>
      </c>
      <c r="E109" s="390" t="str">
        <f>IF(基本情報入力シート!V136="","",基本情報入力シート!V136)</f>
        <v/>
      </c>
      <c r="F109" s="390" t="str">
        <f>IF(基本情報入力シート!W136="","",基本情報入力シート!W136)</f>
        <v/>
      </c>
      <c r="G109" s="390" t="str">
        <f>IF(基本情報入力シート!X136="","",基本情報入力シート!X136)</f>
        <v/>
      </c>
      <c r="H109" s="416" t="str">
        <f>IF(基本情報入力シート!Z136="","",基本情報入力シート!Z136)</f>
        <v/>
      </c>
      <c r="I109" s="418" t="str">
        <f>IF(基本情報入力シート!AE136&lt;&gt;"",基本情報入力シート!AE136,"")</f>
        <v/>
      </c>
      <c r="J109" s="424" t="str">
        <f>IF(基本情報入力シート!AA136="","",基本情報入力シート!AA136)</f>
        <v/>
      </c>
      <c r="K109" s="429" t="str">
        <f>IF(基本情報入力シート!AD136="","",基本情報入力シート!AD136)</f>
        <v/>
      </c>
      <c r="L109" s="435" t="str">
        <f>IF(G109="","",VLOOKUP(G109,'【参考】数式用'!$A$3:$C$46,3,FALSE))</f>
        <v/>
      </c>
      <c r="M109" s="442" t="str">
        <f t="shared" si="4"/>
        <v/>
      </c>
      <c r="N109" s="448"/>
      <c r="O109" s="448"/>
      <c r="P109" s="448"/>
      <c r="Q109" s="86"/>
      <c r="R109" s="2"/>
      <c r="S109" s="391"/>
      <c r="T109" s="391"/>
      <c r="U109" s="391"/>
      <c r="V109" s="391"/>
      <c r="W109" s="391"/>
      <c r="X109" s="391"/>
      <c r="Y109" s="391"/>
      <c r="Z109" s="391"/>
      <c r="AA109" s="391"/>
      <c r="AB109" s="391"/>
      <c r="AC109" s="391"/>
      <c r="AE109" s="363" t="str">
        <f t="shared" si="5"/>
        <v/>
      </c>
      <c r="AF109" s="363" t="str">
        <f t="shared" si="6"/>
        <v>×</v>
      </c>
      <c r="AG109" s="472" t="e">
        <f>D109&amp;I109&amp;#REF!</f>
        <v>#REF!</v>
      </c>
      <c r="AH109" s="473" t="e">
        <f>IF(#REF!="○",F109,"")</f>
        <v>#REF!</v>
      </c>
    </row>
    <row r="110" spans="1:34" ht="36.75" customHeight="1">
      <c r="A110" s="375">
        <v>98</v>
      </c>
      <c r="B110" s="382" t="str">
        <f>IF(基本情報入力シート!B137="","",基本情報入力シート!B137)</f>
        <v/>
      </c>
      <c r="C110" s="390" t="str">
        <f>IF(基本情報入力シート!L137="","",基本情報入力シート!L137)</f>
        <v/>
      </c>
      <c r="D110" s="390" t="str">
        <f>IF(基本情報入力シート!Q137="","",基本情報入力シート!Q137)</f>
        <v/>
      </c>
      <c r="E110" s="390" t="str">
        <f>IF(基本情報入力シート!V137="","",基本情報入力シート!V137)</f>
        <v/>
      </c>
      <c r="F110" s="390" t="str">
        <f>IF(基本情報入力シート!W137="","",基本情報入力シート!W137)</f>
        <v/>
      </c>
      <c r="G110" s="390" t="str">
        <f>IF(基本情報入力シート!X137="","",基本情報入力シート!X137)</f>
        <v/>
      </c>
      <c r="H110" s="416" t="str">
        <f>IF(基本情報入力シート!Z137="","",基本情報入力シート!Z137)</f>
        <v/>
      </c>
      <c r="I110" s="418" t="str">
        <f>IF(基本情報入力シート!AE137&lt;&gt;"",基本情報入力シート!AE137,"")</f>
        <v/>
      </c>
      <c r="J110" s="424" t="str">
        <f>IF(基本情報入力シート!AA137="","",基本情報入力シート!AA137)</f>
        <v/>
      </c>
      <c r="K110" s="429" t="str">
        <f>IF(基本情報入力シート!AD137="","",基本情報入力シート!AD137)</f>
        <v/>
      </c>
      <c r="L110" s="435" t="str">
        <f>IF(G110="","",VLOOKUP(G110,'【参考】数式用'!$A$3:$C$46,3,FALSE))</f>
        <v/>
      </c>
      <c r="M110" s="442" t="str">
        <f t="shared" si="4"/>
        <v/>
      </c>
      <c r="N110" s="448"/>
      <c r="O110" s="448"/>
      <c r="P110" s="448"/>
      <c r="Q110" s="86"/>
      <c r="R110" s="2"/>
      <c r="S110" s="391"/>
      <c r="T110" s="391"/>
      <c r="U110" s="391"/>
      <c r="V110" s="391"/>
      <c r="W110" s="391"/>
      <c r="X110" s="391"/>
      <c r="Y110" s="391"/>
      <c r="Z110" s="391"/>
      <c r="AA110" s="391"/>
      <c r="AB110" s="391"/>
      <c r="AC110" s="391"/>
      <c r="AE110" s="363" t="str">
        <f t="shared" si="5"/>
        <v/>
      </c>
      <c r="AF110" s="363" t="str">
        <f t="shared" si="6"/>
        <v>×</v>
      </c>
      <c r="AG110" s="472" t="e">
        <f>D110&amp;I110&amp;#REF!</f>
        <v>#REF!</v>
      </c>
      <c r="AH110" s="473" t="e">
        <f>IF(#REF!="○",F110,"")</f>
        <v>#REF!</v>
      </c>
    </row>
    <row r="111" spans="1:34" ht="36.75" customHeight="1">
      <c r="A111" s="375">
        <v>99</v>
      </c>
      <c r="B111" s="382" t="str">
        <f>IF(基本情報入力シート!B138="","",基本情報入力シート!B138)</f>
        <v/>
      </c>
      <c r="C111" s="390" t="str">
        <f>IF(基本情報入力シート!L138="","",基本情報入力シート!L138)</f>
        <v/>
      </c>
      <c r="D111" s="390" t="str">
        <f>IF(基本情報入力シート!Q138="","",基本情報入力シート!Q138)</f>
        <v/>
      </c>
      <c r="E111" s="390" t="str">
        <f>IF(基本情報入力シート!V138="","",基本情報入力シート!V138)</f>
        <v/>
      </c>
      <c r="F111" s="390" t="str">
        <f>IF(基本情報入力シート!W138="","",基本情報入力シート!W138)</f>
        <v/>
      </c>
      <c r="G111" s="390" t="str">
        <f>IF(基本情報入力シート!X138="","",基本情報入力シート!X138)</f>
        <v/>
      </c>
      <c r="H111" s="416" t="str">
        <f>IF(基本情報入力シート!Z138="","",基本情報入力シート!Z138)</f>
        <v/>
      </c>
      <c r="I111" s="418" t="str">
        <f>IF(基本情報入力シート!AE138&lt;&gt;"",基本情報入力シート!AE138,"")</f>
        <v/>
      </c>
      <c r="J111" s="424" t="str">
        <f>IF(基本情報入力シート!AA138="","",基本情報入力シート!AA138)</f>
        <v/>
      </c>
      <c r="K111" s="429" t="str">
        <f>IF(基本情報入力シート!AD138="","",基本情報入力シート!AD138)</f>
        <v/>
      </c>
      <c r="L111" s="435" t="str">
        <f>IF(G111="","",VLOOKUP(G111,'【参考】数式用'!$A$3:$C$46,3,FALSE))</f>
        <v/>
      </c>
      <c r="M111" s="442" t="str">
        <f t="shared" si="4"/>
        <v/>
      </c>
      <c r="N111" s="448"/>
      <c r="O111" s="448"/>
      <c r="P111" s="448"/>
      <c r="Q111" s="86"/>
      <c r="R111" s="2"/>
      <c r="S111" s="391"/>
      <c r="T111" s="391"/>
      <c r="U111" s="391"/>
      <c r="V111" s="391"/>
      <c r="W111" s="391"/>
      <c r="X111" s="391"/>
      <c r="Y111" s="391"/>
      <c r="Z111" s="391"/>
      <c r="AA111" s="391"/>
      <c r="AB111" s="391"/>
      <c r="AC111" s="391"/>
      <c r="AE111" s="363" t="str">
        <f t="shared" si="5"/>
        <v/>
      </c>
      <c r="AF111" s="363" t="str">
        <f t="shared" si="6"/>
        <v>×</v>
      </c>
      <c r="AG111" s="472" t="e">
        <f>D111&amp;I111&amp;#REF!</f>
        <v>#REF!</v>
      </c>
      <c r="AH111" s="473" t="e">
        <f>IF(#REF!="○",F111,"")</f>
        <v>#REF!</v>
      </c>
    </row>
    <row r="112" spans="1:34" ht="36.75" customHeight="1">
      <c r="A112" s="375">
        <v>100</v>
      </c>
      <c r="B112" s="382" t="str">
        <f>IF(基本情報入力シート!B139="","",基本情報入力シート!B139)</f>
        <v/>
      </c>
      <c r="C112" s="390" t="str">
        <f>IF(基本情報入力シート!L139="","",基本情報入力シート!L139)</f>
        <v/>
      </c>
      <c r="D112" s="390" t="str">
        <f>IF(基本情報入力シート!Q139="","",基本情報入力シート!Q139)</f>
        <v/>
      </c>
      <c r="E112" s="390" t="str">
        <f>IF(基本情報入力シート!V139="","",基本情報入力シート!V139)</f>
        <v/>
      </c>
      <c r="F112" s="390" t="str">
        <f>IF(基本情報入力シート!W139="","",基本情報入力シート!W139)</f>
        <v/>
      </c>
      <c r="G112" s="390" t="str">
        <f>IF(基本情報入力シート!X139="","",基本情報入力シート!X139)</f>
        <v/>
      </c>
      <c r="H112" s="416" t="str">
        <f>IF(基本情報入力シート!Z139="","",基本情報入力シート!Z139)</f>
        <v/>
      </c>
      <c r="I112" s="418" t="str">
        <f>IF(基本情報入力シート!AE139&lt;&gt;"",基本情報入力シート!AE139,"")</f>
        <v/>
      </c>
      <c r="J112" s="424" t="str">
        <f>IF(基本情報入力シート!AA139="","",基本情報入力シート!AA139)</f>
        <v/>
      </c>
      <c r="K112" s="429" t="str">
        <f>IF(基本情報入力シート!AD139="","",基本情報入力シート!AD139)</f>
        <v/>
      </c>
      <c r="L112" s="435" t="str">
        <f>IF(G112="","",VLOOKUP(G112,'【参考】数式用'!$A$3:$C$46,3,FALSE))</f>
        <v/>
      </c>
      <c r="M112" s="442" t="str">
        <f t="shared" si="4"/>
        <v/>
      </c>
      <c r="N112" s="448"/>
      <c r="O112" s="448"/>
      <c r="P112" s="448"/>
      <c r="Q112" s="86"/>
      <c r="R112" s="2"/>
      <c r="S112" s="391"/>
      <c r="T112" s="391"/>
      <c r="U112" s="391"/>
      <c r="V112" s="391"/>
      <c r="W112" s="391"/>
      <c r="X112" s="391"/>
      <c r="Y112" s="391"/>
      <c r="Z112" s="391"/>
      <c r="AA112" s="391"/>
      <c r="AB112" s="391"/>
      <c r="AC112" s="391"/>
      <c r="AE112" s="363" t="str">
        <f t="shared" si="5"/>
        <v/>
      </c>
      <c r="AF112" s="363" t="str">
        <f t="shared" si="6"/>
        <v>×</v>
      </c>
      <c r="AG112" s="472" t="e">
        <f>D112&amp;I112&amp;#REF!</f>
        <v>#REF!</v>
      </c>
      <c r="AH112" s="473" t="e">
        <f>IF(#REF!="○",F112,"")</f>
        <v>#REF!</v>
      </c>
    </row>
    <row r="113" spans="1:34" ht="36.75" customHeight="1">
      <c r="A113" s="375">
        <v>101</v>
      </c>
      <c r="B113" s="382" t="str">
        <f>IF(基本情報入力シート!B140="","",基本情報入力シート!B140)</f>
        <v/>
      </c>
      <c r="C113" s="390" t="str">
        <f>IF(基本情報入力シート!L140="","",基本情報入力シート!L140)</f>
        <v/>
      </c>
      <c r="D113" s="390" t="str">
        <f>IF(基本情報入力シート!Q140="","",基本情報入力シート!Q140)</f>
        <v/>
      </c>
      <c r="E113" s="390" t="str">
        <f>IF(基本情報入力シート!V140="","",基本情報入力シート!V140)</f>
        <v/>
      </c>
      <c r="F113" s="390" t="str">
        <f>IF(基本情報入力シート!W140="","",基本情報入力シート!W140)</f>
        <v/>
      </c>
      <c r="G113" s="390" t="str">
        <f>IF(基本情報入力シート!X140="","",基本情報入力シート!X140)</f>
        <v/>
      </c>
      <c r="H113" s="416" t="str">
        <f>IF(基本情報入力シート!Z140="","",基本情報入力シート!Z140)</f>
        <v/>
      </c>
      <c r="I113" s="418" t="str">
        <f>IF(基本情報入力シート!AE140&lt;&gt;"",基本情報入力シート!AE140,"")</f>
        <v/>
      </c>
      <c r="J113" s="424" t="str">
        <f>IF(基本情報入力シート!AA140="","",基本情報入力シート!AA140)</f>
        <v/>
      </c>
      <c r="K113" s="429" t="str">
        <f>IF(基本情報入力シート!AD140="","",基本情報入力シート!AD140)</f>
        <v/>
      </c>
      <c r="L113" s="435" t="str">
        <f>IF(G113="","",VLOOKUP(G113,'【参考】数式用'!$A$3:$C$46,3,FALSE))</f>
        <v/>
      </c>
      <c r="M113" s="442" t="str">
        <f t="shared" si="4"/>
        <v/>
      </c>
      <c r="N113" s="448"/>
      <c r="O113" s="448"/>
      <c r="P113" s="448"/>
      <c r="Q113" s="86"/>
      <c r="R113" s="2"/>
      <c r="S113" s="391"/>
      <c r="T113" s="391"/>
      <c r="U113" s="391"/>
      <c r="V113" s="391"/>
      <c r="W113" s="391"/>
      <c r="X113" s="391"/>
      <c r="Y113" s="391"/>
      <c r="Z113" s="391"/>
      <c r="AA113" s="391"/>
      <c r="AB113" s="391"/>
      <c r="AC113" s="391"/>
      <c r="AE113" s="363" t="str">
        <f t="shared" si="5"/>
        <v/>
      </c>
      <c r="AF113" s="363" t="str">
        <f t="shared" si="6"/>
        <v>×</v>
      </c>
      <c r="AG113" s="472" t="e">
        <f>D113&amp;I113&amp;#REF!</f>
        <v>#REF!</v>
      </c>
      <c r="AH113" s="473" t="e">
        <f>IF(#REF!="○",F113,"")</f>
        <v>#REF!</v>
      </c>
    </row>
    <row r="114" spans="1:34" ht="36.75" customHeight="1">
      <c r="A114" s="375">
        <v>102</v>
      </c>
      <c r="B114" s="382" t="str">
        <f>IF(基本情報入力シート!B141="","",基本情報入力シート!B141)</f>
        <v/>
      </c>
      <c r="C114" s="390" t="str">
        <f>IF(基本情報入力シート!L141="","",基本情報入力シート!L141)</f>
        <v/>
      </c>
      <c r="D114" s="390" t="str">
        <f>IF(基本情報入力シート!Q141="","",基本情報入力シート!Q141)</f>
        <v/>
      </c>
      <c r="E114" s="390" t="str">
        <f>IF(基本情報入力シート!V141="","",基本情報入力シート!V141)</f>
        <v/>
      </c>
      <c r="F114" s="390" t="str">
        <f>IF(基本情報入力シート!W141="","",基本情報入力シート!W141)</f>
        <v/>
      </c>
      <c r="G114" s="390" t="str">
        <f>IF(基本情報入力シート!X141="","",基本情報入力シート!X141)</f>
        <v/>
      </c>
      <c r="H114" s="416" t="str">
        <f>IF(基本情報入力シート!Z141="","",基本情報入力シート!Z141)</f>
        <v/>
      </c>
      <c r="I114" s="418" t="str">
        <f>IF(基本情報入力シート!AE141&lt;&gt;"",基本情報入力シート!AE141,"")</f>
        <v/>
      </c>
      <c r="J114" s="424" t="str">
        <f>IF(基本情報入力シート!AA141="","",基本情報入力シート!AA141)</f>
        <v/>
      </c>
      <c r="K114" s="429" t="str">
        <f>IF(基本情報入力シート!AD141="","",基本情報入力シート!AD141)</f>
        <v/>
      </c>
      <c r="L114" s="435" t="str">
        <f>IF(G114="","",VLOOKUP(G114,'【参考】数式用'!$A$3:$C$46,3,FALSE))</f>
        <v/>
      </c>
      <c r="M114" s="442" t="str">
        <f t="shared" si="4"/>
        <v/>
      </c>
      <c r="N114" s="448"/>
      <c r="O114" s="448"/>
      <c r="P114" s="448"/>
      <c r="Q114" s="86"/>
      <c r="R114" s="2"/>
      <c r="S114" s="391"/>
      <c r="T114" s="391"/>
      <c r="U114" s="391"/>
      <c r="V114" s="391"/>
      <c r="W114" s="391"/>
      <c r="X114" s="391"/>
      <c r="Y114" s="391"/>
      <c r="Z114" s="391"/>
      <c r="AA114" s="391"/>
      <c r="AB114" s="391"/>
      <c r="AC114" s="391"/>
      <c r="AE114" s="363" t="str">
        <f t="shared" si="5"/>
        <v/>
      </c>
      <c r="AF114" s="363" t="str">
        <f t="shared" si="6"/>
        <v>×</v>
      </c>
      <c r="AG114" s="472" t="e">
        <f>D114&amp;I114&amp;#REF!</f>
        <v>#REF!</v>
      </c>
      <c r="AH114" s="473" t="e">
        <f>IF(#REF!="○",F114,"")</f>
        <v>#REF!</v>
      </c>
    </row>
    <row r="115" spans="1:34" ht="36.75" customHeight="1">
      <c r="A115" s="375">
        <v>103</v>
      </c>
      <c r="B115" s="382" t="str">
        <f>IF(基本情報入力シート!B142="","",基本情報入力シート!B142)</f>
        <v/>
      </c>
      <c r="C115" s="390" t="str">
        <f>IF(基本情報入力シート!L142="","",基本情報入力シート!L142)</f>
        <v/>
      </c>
      <c r="D115" s="390" t="str">
        <f>IF(基本情報入力シート!Q142="","",基本情報入力シート!Q142)</f>
        <v/>
      </c>
      <c r="E115" s="390" t="str">
        <f>IF(基本情報入力シート!V142="","",基本情報入力シート!V142)</f>
        <v/>
      </c>
      <c r="F115" s="390" t="str">
        <f>IF(基本情報入力シート!W142="","",基本情報入力シート!W142)</f>
        <v/>
      </c>
      <c r="G115" s="390" t="str">
        <f>IF(基本情報入力シート!X142="","",基本情報入力シート!X142)</f>
        <v/>
      </c>
      <c r="H115" s="416" t="str">
        <f>IF(基本情報入力シート!Z142="","",基本情報入力シート!Z142)</f>
        <v/>
      </c>
      <c r="I115" s="418" t="str">
        <f>IF(基本情報入力シート!AE142&lt;&gt;"",基本情報入力シート!AE142,"")</f>
        <v/>
      </c>
      <c r="J115" s="424" t="str">
        <f>IF(基本情報入力シート!AA142="","",基本情報入力シート!AA142)</f>
        <v/>
      </c>
      <c r="K115" s="429" t="str">
        <f>IF(基本情報入力シート!AD142="","",基本情報入力シート!AD142)</f>
        <v/>
      </c>
      <c r="L115" s="435" t="str">
        <f>IF(G115="","",VLOOKUP(G115,'【参考】数式用'!$A$3:$C$46,3,FALSE))</f>
        <v/>
      </c>
      <c r="M115" s="442" t="str">
        <f t="shared" si="4"/>
        <v/>
      </c>
      <c r="N115" s="448"/>
      <c r="O115" s="448"/>
      <c r="P115" s="448"/>
      <c r="Q115" s="86"/>
      <c r="R115" s="2"/>
      <c r="S115" s="391"/>
      <c r="T115" s="391"/>
      <c r="U115" s="391"/>
      <c r="V115" s="391"/>
      <c r="W115" s="391"/>
      <c r="X115" s="391"/>
      <c r="Y115" s="391"/>
      <c r="Z115" s="391"/>
      <c r="AA115" s="391"/>
      <c r="AB115" s="391"/>
      <c r="AC115" s="391"/>
      <c r="AE115" s="363" t="str">
        <f t="shared" si="5"/>
        <v/>
      </c>
      <c r="AF115" s="363" t="str">
        <f t="shared" si="6"/>
        <v>×</v>
      </c>
      <c r="AG115" s="472" t="e">
        <f>D115&amp;I115&amp;#REF!</f>
        <v>#REF!</v>
      </c>
      <c r="AH115" s="473" t="e">
        <f>IF(#REF!="○",F115,"")</f>
        <v>#REF!</v>
      </c>
    </row>
    <row r="116" spans="1:34" ht="36.75" customHeight="1">
      <c r="A116" s="375">
        <v>104</v>
      </c>
      <c r="B116" s="382" t="str">
        <f>IF(基本情報入力シート!B143="","",基本情報入力シート!B143)</f>
        <v/>
      </c>
      <c r="C116" s="390" t="str">
        <f>IF(基本情報入力シート!L143="","",基本情報入力シート!L143)</f>
        <v/>
      </c>
      <c r="D116" s="390" t="str">
        <f>IF(基本情報入力シート!Q143="","",基本情報入力シート!Q143)</f>
        <v/>
      </c>
      <c r="E116" s="390" t="str">
        <f>IF(基本情報入力シート!V143="","",基本情報入力シート!V143)</f>
        <v/>
      </c>
      <c r="F116" s="390" t="str">
        <f>IF(基本情報入力シート!W143="","",基本情報入力シート!W143)</f>
        <v/>
      </c>
      <c r="G116" s="390" t="str">
        <f>IF(基本情報入力シート!X143="","",基本情報入力シート!X143)</f>
        <v/>
      </c>
      <c r="H116" s="416" t="str">
        <f>IF(基本情報入力シート!Z143="","",基本情報入力シート!Z143)</f>
        <v/>
      </c>
      <c r="I116" s="418" t="str">
        <f>IF(基本情報入力シート!AE143&lt;&gt;"",基本情報入力シート!AE143,"")</f>
        <v/>
      </c>
      <c r="J116" s="424" t="str">
        <f>IF(基本情報入力シート!AA143="","",基本情報入力シート!AA143)</f>
        <v/>
      </c>
      <c r="K116" s="429" t="str">
        <f>IF(基本情報入力シート!AD143="","",基本情報入力シート!AD143)</f>
        <v/>
      </c>
      <c r="L116" s="435" t="str">
        <f>IF(G116="","",VLOOKUP(G116,'【参考】数式用'!$A$3:$C$46,3,FALSE))</f>
        <v/>
      </c>
      <c r="M116" s="442" t="str">
        <f t="shared" si="4"/>
        <v/>
      </c>
      <c r="N116" s="448"/>
      <c r="O116" s="448"/>
      <c r="P116" s="448"/>
      <c r="Q116" s="86"/>
      <c r="R116" s="2"/>
      <c r="S116" s="391"/>
      <c r="T116" s="391"/>
      <c r="U116" s="391"/>
      <c r="V116" s="391"/>
      <c r="W116" s="391"/>
      <c r="X116" s="391"/>
      <c r="Y116" s="391"/>
      <c r="Z116" s="391"/>
      <c r="AA116" s="391"/>
      <c r="AB116" s="391"/>
      <c r="AC116" s="391"/>
      <c r="AE116" s="363" t="str">
        <f t="shared" si="5"/>
        <v/>
      </c>
      <c r="AF116" s="363" t="str">
        <f t="shared" si="6"/>
        <v>×</v>
      </c>
      <c r="AG116" s="472" t="e">
        <f>D116&amp;I116&amp;#REF!</f>
        <v>#REF!</v>
      </c>
      <c r="AH116" s="473" t="e">
        <f>IF(#REF!="○",F116,"")</f>
        <v>#REF!</v>
      </c>
    </row>
    <row r="117" spans="1:34" ht="36.75" customHeight="1">
      <c r="A117" s="375">
        <v>105</v>
      </c>
      <c r="B117" s="382" t="str">
        <f>IF(基本情報入力シート!B144="","",基本情報入力シート!B144)</f>
        <v/>
      </c>
      <c r="C117" s="390" t="str">
        <f>IF(基本情報入力シート!L144="","",基本情報入力シート!L144)</f>
        <v/>
      </c>
      <c r="D117" s="390" t="str">
        <f>IF(基本情報入力シート!Q144="","",基本情報入力シート!Q144)</f>
        <v/>
      </c>
      <c r="E117" s="390" t="str">
        <f>IF(基本情報入力シート!V144="","",基本情報入力シート!V144)</f>
        <v/>
      </c>
      <c r="F117" s="390" t="str">
        <f>IF(基本情報入力シート!W144="","",基本情報入力シート!W144)</f>
        <v/>
      </c>
      <c r="G117" s="390" t="str">
        <f>IF(基本情報入力シート!X144="","",基本情報入力シート!X144)</f>
        <v/>
      </c>
      <c r="H117" s="416" t="str">
        <f>IF(基本情報入力シート!Z144="","",基本情報入力シート!Z144)</f>
        <v/>
      </c>
      <c r="I117" s="418" t="str">
        <f>IF(基本情報入力シート!AE144&lt;&gt;"",基本情報入力シート!AE144,"")</f>
        <v/>
      </c>
      <c r="J117" s="424" t="str">
        <f>IF(基本情報入力シート!AA144="","",基本情報入力シート!AA144)</f>
        <v/>
      </c>
      <c r="K117" s="429" t="str">
        <f>IF(基本情報入力シート!AD144="","",基本情報入力シート!AD144)</f>
        <v/>
      </c>
      <c r="L117" s="435" t="str">
        <f>IF(G117="","",VLOOKUP(G117,'【参考】数式用'!$A$3:$C$46,3,FALSE))</f>
        <v/>
      </c>
      <c r="M117" s="442" t="str">
        <f t="shared" si="4"/>
        <v/>
      </c>
      <c r="N117" s="448"/>
      <c r="O117" s="448"/>
      <c r="P117" s="448"/>
      <c r="Q117" s="86"/>
      <c r="R117" s="2"/>
      <c r="S117" s="391"/>
      <c r="T117" s="391"/>
      <c r="U117" s="391"/>
      <c r="V117" s="391"/>
      <c r="W117" s="391"/>
      <c r="X117" s="391"/>
      <c r="Y117" s="391"/>
      <c r="Z117" s="391"/>
      <c r="AA117" s="391"/>
      <c r="AB117" s="391"/>
      <c r="AC117" s="391"/>
      <c r="AE117" s="363" t="str">
        <f t="shared" si="5"/>
        <v/>
      </c>
      <c r="AF117" s="363" t="str">
        <f t="shared" si="6"/>
        <v>×</v>
      </c>
      <c r="AG117" s="472" t="e">
        <f>D117&amp;I117&amp;#REF!</f>
        <v>#REF!</v>
      </c>
      <c r="AH117" s="473" t="e">
        <f>IF(#REF!="○",F117,"")</f>
        <v>#REF!</v>
      </c>
    </row>
    <row r="118" spans="1:34" ht="36.75" customHeight="1">
      <c r="A118" s="375">
        <v>106</v>
      </c>
      <c r="B118" s="382" t="str">
        <f>IF(基本情報入力シート!B145="","",基本情報入力シート!B145)</f>
        <v/>
      </c>
      <c r="C118" s="390" t="str">
        <f>IF(基本情報入力シート!L145="","",基本情報入力シート!L145)</f>
        <v/>
      </c>
      <c r="D118" s="390" t="str">
        <f>IF(基本情報入力シート!Q145="","",基本情報入力シート!Q145)</f>
        <v/>
      </c>
      <c r="E118" s="390" t="str">
        <f>IF(基本情報入力シート!V145="","",基本情報入力シート!V145)</f>
        <v/>
      </c>
      <c r="F118" s="390" t="str">
        <f>IF(基本情報入力シート!W145="","",基本情報入力シート!W145)</f>
        <v/>
      </c>
      <c r="G118" s="390" t="str">
        <f>IF(基本情報入力シート!X145="","",基本情報入力シート!X145)</f>
        <v/>
      </c>
      <c r="H118" s="416" t="str">
        <f>IF(基本情報入力シート!Z145="","",基本情報入力シート!Z145)</f>
        <v/>
      </c>
      <c r="I118" s="418" t="str">
        <f>IF(基本情報入力シート!AE145&lt;&gt;"",基本情報入力シート!AE145,"")</f>
        <v/>
      </c>
      <c r="J118" s="424" t="str">
        <f>IF(基本情報入力シート!AA145="","",基本情報入力シート!AA145)</f>
        <v/>
      </c>
      <c r="K118" s="429" t="str">
        <f>IF(基本情報入力シート!AD145="","",基本情報入力シート!AD145)</f>
        <v/>
      </c>
      <c r="L118" s="435" t="str">
        <f>IF(G118="","",VLOOKUP(G118,'【参考】数式用'!$A$3:$C$46,3,FALSE))</f>
        <v/>
      </c>
      <c r="M118" s="442" t="str">
        <f t="shared" si="4"/>
        <v/>
      </c>
      <c r="N118" s="448"/>
      <c r="O118" s="448"/>
      <c r="P118" s="448"/>
      <c r="Q118" s="86"/>
      <c r="R118" s="2"/>
      <c r="S118" s="391"/>
      <c r="T118" s="391"/>
      <c r="U118" s="391"/>
      <c r="V118" s="391"/>
      <c r="W118" s="391"/>
      <c r="X118" s="391"/>
      <c r="Y118" s="391"/>
      <c r="Z118" s="391"/>
      <c r="AA118" s="391"/>
      <c r="AB118" s="391"/>
      <c r="AC118" s="391"/>
      <c r="AE118" s="363" t="str">
        <f t="shared" si="5"/>
        <v/>
      </c>
      <c r="AF118" s="363" t="str">
        <f t="shared" si="6"/>
        <v>×</v>
      </c>
      <c r="AG118" s="472" t="e">
        <f>D118&amp;I118&amp;#REF!</f>
        <v>#REF!</v>
      </c>
      <c r="AH118" s="473" t="e">
        <f>IF(#REF!="○",F118,"")</f>
        <v>#REF!</v>
      </c>
    </row>
    <row r="119" spans="1:34" ht="36.75" customHeight="1">
      <c r="A119" s="375">
        <v>107</v>
      </c>
      <c r="B119" s="382" t="str">
        <f>IF(基本情報入力シート!B146="","",基本情報入力シート!B146)</f>
        <v/>
      </c>
      <c r="C119" s="390" t="str">
        <f>IF(基本情報入力シート!L146="","",基本情報入力シート!L146)</f>
        <v/>
      </c>
      <c r="D119" s="390" t="str">
        <f>IF(基本情報入力シート!Q146="","",基本情報入力シート!Q146)</f>
        <v/>
      </c>
      <c r="E119" s="390" t="str">
        <f>IF(基本情報入力シート!V146="","",基本情報入力シート!V146)</f>
        <v/>
      </c>
      <c r="F119" s="390" t="str">
        <f>IF(基本情報入力シート!W146="","",基本情報入力シート!W146)</f>
        <v/>
      </c>
      <c r="G119" s="390" t="str">
        <f>IF(基本情報入力シート!X146="","",基本情報入力シート!X146)</f>
        <v/>
      </c>
      <c r="H119" s="416" t="str">
        <f>IF(基本情報入力シート!Z146="","",基本情報入力シート!Z146)</f>
        <v/>
      </c>
      <c r="I119" s="418" t="str">
        <f>IF(基本情報入力シート!AE146&lt;&gt;"",基本情報入力シート!AE146,"")</f>
        <v/>
      </c>
      <c r="J119" s="424" t="str">
        <f>IF(基本情報入力シート!AA146="","",基本情報入力シート!AA146)</f>
        <v/>
      </c>
      <c r="K119" s="429" t="str">
        <f>IF(基本情報入力シート!AD146="","",基本情報入力シート!AD146)</f>
        <v/>
      </c>
      <c r="L119" s="435" t="str">
        <f>IF(G119="","",VLOOKUP(G119,'【参考】数式用'!$A$3:$C$46,3,FALSE))</f>
        <v/>
      </c>
      <c r="M119" s="442" t="str">
        <f t="shared" si="4"/>
        <v/>
      </c>
      <c r="N119" s="448"/>
      <c r="O119" s="448"/>
      <c r="P119" s="448"/>
      <c r="Q119" s="86"/>
      <c r="R119" s="2"/>
      <c r="S119" s="391"/>
      <c r="T119" s="391"/>
      <c r="U119" s="391"/>
      <c r="V119" s="391"/>
      <c r="W119" s="391"/>
      <c r="X119" s="391"/>
      <c r="Y119" s="391"/>
      <c r="Z119" s="391"/>
      <c r="AA119" s="391"/>
      <c r="AB119" s="391"/>
      <c r="AC119" s="391"/>
      <c r="AE119" s="363" t="str">
        <f t="shared" si="5"/>
        <v/>
      </c>
      <c r="AF119" s="363" t="str">
        <f t="shared" si="6"/>
        <v>×</v>
      </c>
      <c r="AG119" s="472" t="e">
        <f>D119&amp;I119&amp;#REF!</f>
        <v>#REF!</v>
      </c>
      <c r="AH119" s="473" t="e">
        <f>IF(#REF!="○",F119,"")</f>
        <v>#REF!</v>
      </c>
    </row>
    <row r="120" spans="1:34" ht="36.75" customHeight="1">
      <c r="A120" s="375">
        <v>108</v>
      </c>
      <c r="B120" s="382" t="str">
        <f>IF(基本情報入力シート!B147="","",基本情報入力シート!B147)</f>
        <v/>
      </c>
      <c r="C120" s="390" t="str">
        <f>IF(基本情報入力シート!L147="","",基本情報入力シート!L147)</f>
        <v/>
      </c>
      <c r="D120" s="390" t="str">
        <f>IF(基本情報入力シート!Q147="","",基本情報入力シート!Q147)</f>
        <v/>
      </c>
      <c r="E120" s="390" t="str">
        <f>IF(基本情報入力シート!V147="","",基本情報入力シート!V147)</f>
        <v/>
      </c>
      <c r="F120" s="390" t="str">
        <f>IF(基本情報入力シート!W147="","",基本情報入力シート!W147)</f>
        <v/>
      </c>
      <c r="G120" s="390" t="str">
        <f>IF(基本情報入力シート!X147="","",基本情報入力シート!X147)</f>
        <v/>
      </c>
      <c r="H120" s="416" t="str">
        <f>IF(基本情報入力シート!Z147="","",基本情報入力シート!Z147)</f>
        <v/>
      </c>
      <c r="I120" s="418" t="str">
        <f>IF(基本情報入力シート!AE147&lt;&gt;"",基本情報入力シート!AE147,"")</f>
        <v/>
      </c>
      <c r="J120" s="424" t="str">
        <f>IF(基本情報入力シート!AA147="","",基本情報入力シート!AA147)</f>
        <v/>
      </c>
      <c r="K120" s="429" t="str">
        <f>IF(基本情報入力シート!AD147="","",基本情報入力シート!AD147)</f>
        <v/>
      </c>
      <c r="L120" s="435" t="str">
        <f>IF(G120="","",VLOOKUP(G120,'【参考】数式用'!$A$3:$C$46,3,FALSE))</f>
        <v/>
      </c>
      <c r="M120" s="442" t="str">
        <f t="shared" si="4"/>
        <v/>
      </c>
      <c r="N120" s="448"/>
      <c r="O120" s="448"/>
      <c r="P120" s="448"/>
      <c r="Q120" s="86"/>
      <c r="R120" s="2"/>
      <c r="S120" s="391"/>
      <c r="T120" s="391"/>
      <c r="U120" s="391"/>
      <c r="V120" s="391"/>
      <c r="W120" s="391"/>
      <c r="X120" s="391"/>
      <c r="Y120" s="391"/>
      <c r="Z120" s="391"/>
      <c r="AA120" s="391"/>
      <c r="AB120" s="391"/>
      <c r="AC120" s="391"/>
      <c r="AE120" s="363" t="str">
        <f t="shared" si="5"/>
        <v/>
      </c>
      <c r="AF120" s="363" t="str">
        <f t="shared" si="6"/>
        <v>×</v>
      </c>
      <c r="AG120" s="472" t="e">
        <f>D120&amp;I120&amp;#REF!</f>
        <v>#REF!</v>
      </c>
      <c r="AH120" s="473" t="e">
        <f>IF(#REF!="○",F120,"")</f>
        <v>#REF!</v>
      </c>
    </row>
    <row r="121" spans="1:34" ht="36.75" customHeight="1">
      <c r="A121" s="375">
        <v>109</v>
      </c>
      <c r="B121" s="382" t="str">
        <f>IF(基本情報入力シート!B148="","",基本情報入力シート!B148)</f>
        <v/>
      </c>
      <c r="C121" s="390" t="str">
        <f>IF(基本情報入力シート!L148="","",基本情報入力シート!L148)</f>
        <v/>
      </c>
      <c r="D121" s="390" t="str">
        <f>IF(基本情報入力シート!Q148="","",基本情報入力シート!Q148)</f>
        <v/>
      </c>
      <c r="E121" s="390" t="str">
        <f>IF(基本情報入力シート!V148="","",基本情報入力シート!V148)</f>
        <v/>
      </c>
      <c r="F121" s="390" t="str">
        <f>IF(基本情報入力シート!W148="","",基本情報入力シート!W148)</f>
        <v/>
      </c>
      <c r="G121" s="390" t="str">
        <f>IF(基本情報入力シート!X148="","",基本情報入力シート!X148)</f>
        <v/>
      </c>
      <c r="H121" s="416" t="str">
        <f>IF(基本情報入力シート!Z148="","",基本情報入力シート!Z148)</f>
        <v/>
      </c>
      <c r="I121" s="418" t="str">
        <f>IF(基本情報入力シート!AE148&lt;&gt;"",基本情報入力シート!AE148,"")</f>
        <v/>
      </c>
      <c r="J121" s="424" t="str">
        <f>IF(基本情報入力シート!AA148="","",基本情報入力シート!AA148)</f>
        <v/>
      </c>
      <c r="K121" s="429" t="str">
        <f>IF(基本情報入力シート!AD148="","",基本情報入力シート!AD148)</f>
        <v/>
      </c>
      <c r="L121" s="435" t="str">
        <f>IF(G121="","",VLOOKUP(G121,'【参考】数式用'!$A$3:$C$46,3,FALSE))</f>
        <v/>
      </c>
      <c r="M121" s="442" t="str">
        <f t="shared" si="4"/>
        <v/>
      </c>
      <c r="N121" s="448"/>
      <c r="O121" s="448"/>
      <c r="P121" s="448"/>
      <c r="Q121" s="86"/>
      <c r="R121" s="2"/>
      <c r="S121" s="391"/>
      <c r="T121" s="391"/>
      <c r="U121" s="391"/>
      <c r="V121" s="391"/>
      <c r="W121" s="391"/>
      <c r="X121" s="391"/>
      <c r="Y121" s="391"/>
      <c r="Z121" s="391"/>
      <c r="AA121" s="391"/>
      <c r="AB121" s="391"/>
      <c r="AC121" s="391"/>
      <c r="AE121" s="363" t="str">
        <f t="shared" si="5"/>
        <v/>
      </c>
      <c r="AF121" s="363" t="str">
        <f t="shared" si="6"/>
        <v>×</v>
      </c>
      <c r="AG121" s="472" t="e">
        <f>D121&amp;I121&amp;#REF!</f>
        <v>#REF!</v>
      </c>
      <c r="AH121" s="473" t="e">
        <f>IF(#REF!="○",F121,"")</f>
        <v>#REF!</v>
      </c>
    </row>
    <row r="122" spans="1:34" ht="36.75" customHeight="1">
      <c r="A122" s="375">
        <v>110</v>
      </c>
      <c r="B122" s="382" t="str">
        <f>IF(基本情報入力シート!B149="","",基本情報入力シート!B149)</f>
        <v/>
      </c>
      <c r="C122" s="390" t="str">
        <f>IF(基本情報入力シート!L149="","",基本情報入力シート!L149)</f>
        <v/>
      </c>
      <c r="D122" s="390" t="str">
        <f>IF(基本情報入力シート!Q149="","",基本情報入力シート!Q149)</f>
        <v/>
      </c>
      <c r="E122" s="390" t="str">
        <f>IF(基本情報入力シート!V149="","",基本情報入力シート!V149)</f>
        <v/>
      </c>
      <c r="F122" s="390" t="str">
        <f>IF(基本情報入力シート!W149="","",基本情報入力シート!W149)</f>
        <v/>
      </c>
      <c r="G122" s="390" t="str">
        <f>IF(基本情報入力シート!X149="","",基本情報入力シート!X149)</f>
        <v/>
      </c>
      <c r="H122" s="416" t="str">
        <f>IF(基本情報入力シート!Z149="","",基本情報入力シート!Z149)</f>
        <v/>
      </c>
      <c r="I122" s="418" t="str">
        <f>IF(基本情報入力シート!AE149&lt;&gt;"",基本情報入力シート!AE149,"")</f>
        <v/>
      </c>
      <c r="J122" s="424" t="str">
        <f>IF(基本情報入力シート!AA149="","",基本情報入力シート!AA149)</f>
        <v/>
      </c>
      <c r="K122" s="429" t="str">
        <f>IF(基本情報入力シート!AD149="","",基本情報入力シート!AD149)</f>
        <v/>
      </c>
      <c r="L122" s="435" t="str">
        <f>IF(G122="","",VLOOKUP(G122,'【参考】数式用'!$A$3:$C$46,3,FALSE))</f>
        <v/>
      </c>
      <c r="M122" s="442" t="str">
        <f t="shared" si="4"/>
        <v/>
      </c>
      <c r="N122" s="448"/>
      <c r="O122" s="448"/>
      <c r="P122" s="448"/>
      <c r="Q122" s="86"/>
      <c r="R122" s="2"/>
      <c r="S122" s="391"/>
      <c r="T122" s="391"/>
      <c r="U122" s="391"/>
      <c r="V122" s="391"/>
      <c r="W122" s="391"/>
      <c r="X122" s="391"/>
      <c r="Y122" s="391"/>
      <c r="Z122" s="391"/>
      <c r="AA122" s="391"/>
      <c r="AB122" s="391"/>
      <c r="AC122" s="391"/>
      <c r="AE122" s="363" t="str">
        <f t="shared" si="5"/>
        <v/>
      </c>
      <c r="AF122" s="363" t="str">
        <f t="shared" si="6"/>
        <v>×</v>
      </c>
      <c r="AG122" s="472" t="e">
        <f>D122&amp;I122&amp;#REF!</f>
        <v>#REF!</v>
      </c>
      <c r="AH122" s="473" t="e">
        <f>IF(#REF!="○",F122,"")</f>
        <v>#REF!</v>
      </c>
    </row>
    <row r="123" spans="1:34" ht="36.75" customHeight="1">
      <c r="A123" s="375">
        <v>111</v>
      </c>
      <c r="B123" s="382" t="str">
        <f>IF(基本情報入力シート!B150="","",基本情報入力シート!B150)</f>
        <v/>
      </c>
      <c r="C123" s="390" t="str">
        <f>IF(基本情報入力シート!L150="","",基本情報入力シート!L150)</f>
        <v/>
      </c>
      <c r="D123" s="390" t="str">
        <f>IF(基本情報入力シート!Q150="","",基本情報入力シート!Q150)</f>
        <v/>
      </c>
      <c r="E123" s="390" t="str">
        <f>IF(基本情報入力シート!V150="","",基本情報入力シート!V150)</f>
        <v/>
      </c>
      <c r="F123" s="390" t="str">
        <f>IF(基本情報入力シート!W150="","",基本情報入力シート!W150)</f>
        <v/>
      </c>
      <c r="G123" s="390" t="str">
        <f>IF(基本情報入力シート!X150="","",基本情報入力シート!X150)</f>
        <v/>
      </c>
      <c r="H123" s="416" t="str">
        <f>IF(基本情報入力シート!Z150="","",基本情報入力シート!Z150)</f>
        <v/>
      </c>
      <c r="I123" s="418" t="str">
        <f>IF(基本情報入力シート!AE150&lt;&gt;"",基本情報入力シート!AE150,"")</f>
        <v/>
      </c>
      <c r="J123" s="424" t="str">
        <f>IF(基本情報入力シート!AA150="","",基本情報入力シート!AA150)</f>
        <v/>
      </c>
      <c r="K123" s="429" t="str">
        <f>IF(基本情報入力シート!AD150="","",基本情報入力シート!AD150)</f>
        <v/>
      </c>
      <c r="L123" s="435" t="str">
        <f>IF(G123="","",VLOOKUP(G123,'【参考】数式用'!$A$3:$C$46,3,FALSE))</f>
        <v/>
      </c>
      <c r="M123" s="442" t="str">
        <f t="shared" si="4"/>
        <v/>
      </c>
      <c r="N123" s="448"/>
      <c r="O123" s="448"/>
      <c r="P123" s="448"/>
      <c r="Q123" s="86"/>
      <c r="R123" s="2"/>
      <c r="S123" s="391"/>
      <c r="T123" s="391"/>
      <c r="U123" s="391"/>
      <c r="V123" s="391"/>
      <c r="W123" s="391"/>
      <c r="X123" s="391"/>
      <c r="Y123" s="391"/>
      <c r="Z123" s="391"/>
      <c r="AA123" s="391"/>
      <c r="AB123" s="391"/>
      <c r="AC123" s="391"/>
      <c r="AE123" s="363" t="str">
        <f t="shared" si="5"/>
        <v/>
      </c>
      <c r="AF123" s="363" t="str">
        <f t="shared" si="6"/>
        <v>×</v>
      </c>
      <c r="AG123" s="472" t="e">
        <f>D123&amp;I123&amp;#REF!</f>
        <v>#REF!</v>
      </c>
      <c r="AH123" s="473" t="e">
        <f>IF(#REF!="○",F123,"")</f>
        <v>#REF!</v>
      </c>
    </row>
    <row r="124" spans="1:34" ht="36.75" customHeight="1">
      <c r="A124" s="375">
        <v>112</v>
      </c>
      <c r="B124" s="382" t="str">
        <f>IF(基本情報入力シート!B151="","",基本情報入力シート!B151)</f>
        <v/>
      </c>
      <c r="C124" s="390" t="str">
        <f>IF(基本情報入力シート!L151="","",基本情報入力シート!L151)</f>
        <v/>
      </c>
      <c r="D124" s="390" t="str">
        <f>IF(基本情報入力シート!Q151="","",基本情報入力シート!Q151)</f>
        <v/>
      </c>
      <c r="E124" s="390" t="str">
        <f>IF(基本情報入力シート!V151="","",基本情報入力シート!V151)</f>
        <v/>
      </c>
      <c r="F124" s="390" t="str">
        <f>IF(基本情報入力シート!W151="","",基本情報入力シート!W151)</f>
        <v/>
      </c>
      <c r="G124" s="390" t="str">
        <f>IF(基本情報入力シート!X151="","",基本情報入力シート!X151)</f>
        <v/>
      </c>
      <c r="H124" s="416" t="str">
        <f>IF(基本情報入力シート!Z151="","",基本情報入力シート!Z151)</f>
        <v/>
      </c>
      <c r="I124" s="418" t="str">
        <f>IF(基本情報入力シート!AE151&lt;&gt;"",基本情報入力シート!AE151,"")</f>
        <v/>
      </c>
      <c r="J124" s="424" t="str">
        <f>IF(基本情報入力シート!AA151="","",基本情報入力シート!AA151)</f>
        <v/>
      </c>
      <c r="K124" s="429" t="str">
        <f>IF(基本情報入力シート!AD151="","",基本情報入力シート!AD151)</f>
        <v/>
      </c>
      <c r="L124" s="435" t="str">
        <f>IF(G124="","",VLOOKUP(G124,'【参考】数式用'!$A$3:$C$46,3,FALSE))</f>
        <v/>
      </c>
      <c r="M124" s="442" t="str">
        <f t="shared" si="4"/>
        <v/>
      </c>
      <c r="N124" s="448"/>
      <c r="O124" s="448"/>
      <c r="P124" s="448"/>
      <c r="Q124" s="86"/>
      <c r="R124" s="2"/>
      <c r="S124" s="391"/>
      <c r="T124" s="391"/>
      <c r="U124" s="391"/>
      <c r="V124" s="391"/>
      <c r="W124" s="391"/>
      <c r="X124" s="391"/>
      <c r="Y124" s="391"/>
      <c r="Z124" s="391"/>
      <c r="AA124" s="391"/>
      <c r="AB124" s="391"/>
      <c r="AC124" s="391"/>
      <c r="AE124" s="363" t="str">
        <f t="shared" si="5"/>
        <v/>
      </c>
      <c r="AF124" s="363" t="str">
        <f t="shared" si="6"/>
        <v>×</v>
      </c>
      <c r="AG124" s="472" t="e">
        <f>D124&amp;I124&amp;#REF!</f>
        <v>#REF!</v>
      </c>
      <c r="AH124" s="473" t="e">
        <f>IF(#REF!="○",F124,"")</f>
        <v>#REF!</v>
      </c>
    </row>
    <row r="125" spans="1:34" ht="36.75" customHeight="1">
      <c r="A125" s="375">
        <v>113</v>
      </c>
      <c r="B125" s="382" t="str">
        <f>IF(基本情報入力シート!B152="","",基本情報入力シート!B152)</f>
        <v/>
      </c>
      <c r="C125" s="390" t="str">
        <f>IF(基本情報入力シート!L152="","",基本情報入力シート!L152)</f>
        <v/>
      </c>
      <c r="D125" s="390" t="str">
        <f>IF(基本情報入力シート!Q152="","",基本情報入力シート!Q152)</f>
        <v/>
      </c>
      <c r="E125" s="390" t="str">
        <f>IF(基本情報入力シート!V152="","",基本情報入力シート!V152)</f>
        <v/>
      </c>
      <c r="F125" s="390" t="str">
        <f>IF(基本情報入力シート!W152="","",基本情報入力シート!W152)</f>
        <v/>
      </c>
      <c r="G125" s="390" t="str">
        <f>IF(基本情報入力シート!X152="","",基本情報入力シート!X152)</f>
        <v/>
      </c>
      <c r="H125" s="416" t="str">
        <f>IF(基本情報入力シート!Z152="","",基本情報入力シート!Z152)</f>
        <v/>
      </c>
      <c r="I125" s="418" t="str">
        <f>IF(基本情報入力シート!AE152&lt;&gt;"",基本情報入力シート!AE152,"")</f>
        <v/>
      </c>
      <c r="J125" s="424" t="str">
        <f>IF(基本情報入力シート!AA152="","",基本情報入力シート!AA152)</f>
        <v/>
      </c>
      <c r="K125" s="429" t="str">
        <f>IF(基本情報入力シート!AD152="","",基本情報入力シート!AD152)</f>
        <v/>
      </c>
      <c r="L125" s="435" t="str">
        <f>IF(G125="","",VLOOKUP(G125,'【参考】数式用'!$A$3:$C$46,3,FALSE))</f>
        <v/>
      </c>
      <c r="M125" s="442" t="str">
        <f t="shared" si="4"/>
        <v/>
      </c>
      <c r="N125" s="448"/>
      <c r="O125" s="448"/>
      <c r="P125" s="448"/>
      <c r="Q125" s="86"/>
      <c r="R125" s="2"/>
      <c r="S125" s="391"/>
      <c r="T125" s="391"/>
      <c r="U125" s="391"/>
      <c r="V125" s="391"/>
      <c r="W125" s="391"/>
      <c r="X125" s="391"/>
      <c r="Y125" s="391"/>
      <c r="Z125" s="391"/>
      <c r="AA125" s="391"/>
      <c r="AB125" s="391"/>
      <c r="AC125" s="391"/>
      <c r="AE125" s="363" t="str">
        <f t="shared" si="5"/>
        <v/>
      </c>
      <c r="AF125" s="363" t="str">
        <f t="shared" si="6"/>
        <v>×</v>
      </c>
      <c r="AG125" s="472" t="e">
        <f>D125&amp;I125&amp;#REF!</f>
        <v>#REF!</v>
      </c>
      <c r="AH125" s="473" t="e">
        <f>IF(#REF!="○",F125,"")</f>
        <v>#REF!</v>
      </c>
    </row>
    <row r="126" spans="1:34" ht="36.75" customHeight="1">
      <c r="A126" s="375">
        <v>114</v>
      </c>
      <c r="B126" s="382" t="str">
        <f>IF(基本情報入力シート!B153="","",基本情報入力シート!B153)</f>
        <v/>
      </c>
      <c r="C126" s="390" t="str">
        <f>IF(基本情報入力シート!L153="","",基本情報入力シート!L153)</f>
        <v/>
      </c>
      <c r="D126" s="390" t="str">
        <f>IF(基本情報入力シート!Q153="","",基本情報入力シート!Q153)</f>
        <v/>
      </c>
      <c r="E126" s="390" t="str">
        <f>IF(基本情報入力シート!V153="","",基本情報入力シート!V153)</f>
        <v/>
      </c>
      <c r="F126" s="390" t="str">
        <f>IF(基本情報入力シート!W153="","",基本情報入力シート!W153)</f>
        <v/>
      </c>
      <c r="G126" s="390" t="str">
        <f>IF(基本情報入力シート!X153="","",基本情報入力シート!X153)</f>
        <v/>
      </c>
      <c r="H126" s="416" t="str">
        <f>IF(基本情報入力シート!Z153="","",基本情報入力シート!Z153)</f>
        <v/>
      </c>
      <c r="I126" s="418" t="str">
        <f>IF(基本情報入力シート!AE153&lt;&gt;"",基本情報入力シート!AE153,"")</f>
        <v/>
      </c>
      <c r="J126" s="424" t="str">
        <f>IF(基本情報入力シート!AA153="","",基本情報入力シート!AA153)</f>
        <v/>
      </c>
      <c r="K126" s="429" t="str">
        <f>IF(基本情報入力シート!AD153="","",基本情報入力シート!AD153)</f>
        <v/>
      </c>
      <c r="L126" s="435" t="str">
        <f>IF(G126="","",VLOOKUP(G126,'【参考】数式用'!$A$3:$C$46,3,FALSE))</f>
        <v/>
      </c>
      <c r="M126" s="442" t="str">
        <f t="shared" si="4"/>
        <v/>
      </c>
      <c r="N126" s="448"/>
      <c r="O126" s="448"/>
      <c r="P126" s="448"/>
      <c r="Q126" s="86"/>
      <c r="R126" s="2"/>
      <c r="S126" s="391"/>
      <c r="T126" s="391"/>
      <c r="U126" s="391"/>
      <c r="V126" s="391"/>
      <c r="W126" s="391"/>
      <c r="X126" s="391"/>
      <c r="Y126" s="391"/>
      <c r="Z126" s="391"/>
      <c r="AA126" s="391"/>
      <c r="AB126" s="391"/>
      <c r="AC126" s="391"/>
      <c r="AE126" s="363" t="str">
        <f t="shared" si="5"/>
        <v/>
      </c>
      <c r="AF126" s="363" t="str">
        <f t="shared" si="6"/>
        <v>×</v>
      </c>
      <c r="AG126" s="472" t="e">
        <f>D126&amp;I126&amp;#REF!</f>
        <v>#REF!</v>
      </c>
      <c r="AH126" s="473" t="e">
        <f>IF(#REF!="○",F126,"")</f>
        <v>#REF!</v>
      </c>
    </row>
    <row r="127" spans="1:34" ht="36.75" customHeight="1">
      <c r="A127" s="375">
        <v>115</v>
      </c>
      <c r="B127" s="382" t="str">
        <f>IF(基本情報入力シート!B154="","",基本情報入力シート!B154)</f>
        <v/>
      </c>
      <c r="C127" s="390" t="str">
        <f>IF(基本情報入力シート!L154="","",基本情報入力シート!L154)</f>
        <v/>
      </c>
      <c r="D127" s="390" t="str">
        <f>IF(基本情報入力シート!Q154="","",基本情報入力シート!Q154)</f>
        <v/>
      </c>
      <c r="E127" s="390" t="str">
        <f>IF(基本情報入力シート!V154="","",基本情報入力シート!V154)</f>
        <v/>
      </c>
      <c r="F127" s="390" t="str">
        <f>IF(基本情報入力シート!W154="","",基本情報入力シート!W154)</f>
        <v/>
      </c>
      <c r="G127" s="390" t="str">
        <f>IF(基本情報入力シート!X154="","",基本情報入力シート!X154)</f>
        <v/>
      </c>
      <c r="H127" s="416" t="str">
        <f>IF(基本情報入力シート!Z154="","",基本情報入力シート!Z154)</f>
        <v/>
      </c>
      <c r="I127" s="418" t="str">
        <f>IF(基本情報入力シート!AE154&lt;&gt;"",基本情報入力シート!AE154,"")</f>
        <v/>
      </c>
      <c r="J127" s="424" t="str">
        <f>IF(基本情報入力シート!AA154="","",基本情報入力シート!AA154)</f>
        <v/>
      </c>
      <c r="K127" s="429" t="str">
        <f>IF(基本情報入力シート!AD154="","",基本情報入力シート!AD154)</f>
        <v/>
      </c>
      <c r="L127" s="435" t="str">
        <f>IF(G127="","",VLOOKUP(G127,'【参考】数式用'!$A$3:$C$46,3,FALSE))</f>
        <v/>
      </c>
      <c r="M127" s="442" t="str">
        <f t="shared" si="4"/>
        <v/>
      </c>
      <c r="N127" s="448"/>
      <c r="O127" s="448"/>
      <c r="P127" s="448"/>
      <c r="Q127" s="86"/>
      <c r="R127" s="2"/>
      <c r="S127" s="391"/>
      <c r="T127" s="391"/>
      <c r="U127" s="391"/>
      <c r="V127" s="391"/>
      <c r="W127" s="391"/>
      <c r="X127" s="391"/>
      <c r="Y127" s="391"/>
      <c r="Z127" s="391"/>
      <c r="AA127" s="391"/>
      <c r="AB127" s="391"/>
      <c r="AC127" s="391"/>
      <c r="AE127" s="363" t="str">
        <f t="shared" si="5"/>
        <v/>
      </c>
      <c r="AF127" s="363" t="str">
        <f t="shared" si="6"/>
        <v>×</v>
      </c>
      <c r="AG127" s="472" t="e">
        <f>D127&amp;I127&amp;#REF!</f>
        <v>#REF!</v>
      </c>
      <c r="AH127" s="473" t="e">
        <f>IF(#REF!="○",F127,"")</f>
        <v>#REF!</v>
      </c>
    </row>
    <row r="128" spans="1:34" ht="36.75" customHeight="1">
      <c r="A128" s="375">
        <v>116</v>
      </c>
      <c r="B128" s="382" t="str">
        <f>IF(基本情報入力シート!B155="","",基本情報入力シート!B155)</f>
        <v/>
      </c>
      <c r="C128" s="390" t="str">
        <f>IF(基本情報入力シート!L155="","",基本情報入力シート!L155)</f>
        <v/>
      </c>
      <c r="D128" s="390" t="str">
        <f>IF(基本情報入力シート!Q155="","",基本情報入力シート!Q155)</f>
        <v/>
      </c>
      <c r="E128" s="390" t="str">
        <f>IF(基本情報入力シート!V155="","",基本情報入力シート!V155)</f>
        <v/>
      </c>
      <c r="F128" s="390" t="str">
        <f>IF(基本情報入力シート!W155="","",基本情報入力シート!W155)</f>
        <v/>
      </c>
      <c r="G128" s="390" t="str">
        <f>IF(基本情報入力シート!X155="","",基本情報入力シート!X155)</f>
        <v/>
      </c>
      <c r="H128" s="416" t="str">
        <f>IF(基本情報入力シート!Z155="","",基本情報入力シート!Z155)</f>
        <v/>
      </c>
      <c r="I128" s="418" t="str">
        <f>IF(基本情報入力シート!AE155&lt;&gt;"",基本情報入力シート!AE155,"")</f>
        <v/>
      </c>
      <c r="J128" s="424" t="str">
        <f>IF(基本情報入力シート!AA155="","",基本情報入力シート!AA155)</f>
        <v/>
      </c>
      <c r="K128" s="429" t="str">
        <f>IF(基本情報入力シート!AD155="","",基本情報入力シート!AD155)</f>
        <v/>
      </c>
      <c r="L128" s="435" t="str">
        <f>IF(G128="","",VLOOKUP(G128,'【参考】数式用'!$A$3:$C$46,3,FALSE))</f>
        <v/>
      </c>
      <c r="M128" s="442" t="str">
        <f t="shared" si="4"/>
        <v/>
      </c>
      <c r="N128" s="448"/>
      <c r="O128" s="448"/>
      <c r="P128" s="448"/>
      <c r="Q128" s="86"/>
      <c r="R128" s="2"/>
      <c r="S128" s="391"/>
      <c r="T128" s="391"/>
      <c r="U128" s="391"/>
      <c r="V128" s="391"/>
      <c r="W128" s="391"/>
      <c r="X128" s="391"/>
      <c r="Y128" s="391"/>
      <c r="Z128" s="391"/>
      <c r="AA128" s="391"/>
      <c r="AB128" s="391"/>
      <c r="AC128" s="391"/>
      <c r="AE128" s="363" t="str">
        <f t="shared" si="5"/>
        <v/>
      </c>
      <c r="AF128" s="363" t="str">
        <f t="shared" si="6"/>
        <v>×</v>
      </c>
      <c r="AG128" s="472" t="e">
        <f>D128&amp;I128&amp;#REF!</f>
        <v>#REF!</v>
      </c>
      <c r="AH128" s="473" t="e">
        <f>IF(#REF!="○",F128,"")</f>
        <v>#REF!</v>
      </c>
    </row>
    <row r="129" spans="1:34" ht="36.75" customHeight="1">
      <c r="A129" s="375">
        <v>117</v>
      </c>
      <c r="B129" s="382" t="str">
        <f>IF(基本情報入力シート!B156="","",基本情報入力シート!B156)</f>
        <v/>
      </c>
      <c r="C129" s="390" t="str">
        <f>IF(基本情報入力シート!L156="","",基本情報入力シート!L156)</f>
        <v/>
      </c>
      <c r="D129" s="390" t="str">
        <f>IF(基本情報入力シート!Q156="","",基本情報入力シート!Q156)</f>
        <v/>
      </c>
      <c r="E129" s="390" t="str">
        <f>IF(基本情報入力シート!V156="","",基本情報入力シート!V156)</f>
        <v/>
      </c>
      <c r="F129" s="390" t="str">
        <f>IF(基本情報入力シート!W156="","",基本情報入力シート!W156)</f>
        <v/>
      </c>
      <c r="G129" s="390" t="str">
        <f>IF(基本情報入力シート!X156="","",基本情報入力シート!X156)</f>
        <v/>
      </c>
      <c r="H129" s="416" t="str">
        <f>IF(基本情報入力シート!Z156="","",基本情報入力シート!Z156)</f>
        <v/>
      </c>
      <c r="I129" s="418" t="str">
        <f>IF(基本情報入力シート!AE156&lt;&gt;"",基本情報入力シート!AE156,"")</f>
        <v/>
      </c>
      <c r="J129" s="424" t="str">
        <f>IF(基本情報入力シート!AA156="","",基本情報入力シート!AA156)</f>
        <v/>
      </c>
      <c r="K129" s="429" t="str">
        <f>IF(基本情報入力シート!AD156="","",基本情報入力シート!AD156)</f>
        <v/>
      </c>
      <c r="L129" s="435" t="str">
        <f>IF(G129="","",VLOOKUP(G129,'【参考】数式用'!$A$3:$C$46,3,FALSE))</f>
        <v/>
      </c>
      <c r="M129" s="442" t="str">
        <f t="shared" si="4"/>
        <v/>
      </c>
      <c r="N129" s="448"/>
      <c r="O129" s="448"/>
      <c r="P129" s="448"/>
      <c r="Q129" s="86"/>
      <c r="R129" s="2"/>
      <c r="S129" s="391"/>
      <c r="T129" s="391"/>
      <c r="U129" s="391"/>
      <c r="V129" s="391"/>
      <c r="W129" s="391"/>
      <c r="X129" s="391"/>
      <c r="Y129" s="391"/>
      <c r="Z129" s="391"/>
      <c r="AA129" s="391"/>
      <c r="AB129" s="391"/>
      <c r="AC129" s="391"/>
      <c r="AE129" s="363" t="str">
        <f t="shared" si="5"/>
        <v/>
      </c>
      <c r="AF129" s="363" t="str">
        <f t="shared" si="6"/>
        <v>×</v>
      </c>
      <c r="AG129" s="472" t="e">
        <f>D129&amp;I129&amp;#REF!</f>
        <v>#REF!</v>
      </c>
      <c r="AH129" s="473" t="e">
        <f>IF(#REF!="○",F129,"")</f>
        <v>#REF!</v>
      </c>
    </row>
    <row r="130" spans="1:34" ht="36.75" customHeight="1">
      <c r="A130" s="375">
        <v>118</v>
      </c>
      <c r="B130" s="382" t="str">
        <f>IF(基本情報入力シート!B157="","",基本情報入力シート!B157)</f>
        <v/>
      </c>
      <c r="C130" s="390" t="str">
        <f>IF(基本情報入力シート!L157="","",基本情報入力シート!L157)</f>
        <v/>
      </c>
      <c r="D130" s="390" t="str">
        <f>IF(基本情報入力シート!Q157="","",基本情報入力シート!Q157)</f>
        <v/>
      </c>
      <c r="E130" s="390" t="str">
        <f>IF(基本情報入力シート!V157="","",基本情報入力シート!V157)</f>
        <v/>
      </c>
      <c r="F130" s="390" t="str">
        <f>IF(基本情報入力シート!W157="","",基本情報入力シート!W157)</f>
        <v/>
      </c>
      <c r="G130" s="390" t="str">
        <f>IF(基本情報入力シート!X157="","",基本情報入力シート!X157)</f>
        <v/>
      </c>
      <c r="H130" s="416" t="str">
        <f>IF(基本情報入力シート!Z157="","",基本情報入力シート!Z157)</f>
        <v/>
      </c>
      <c r="I130" s="418" t="str">
        <f>IF(基本情報入力シート!AE157&lt;&gt;"",基本情報入力シート!AE157,"")</f>
        <v/>
      </c>
      <c r="J130" s="424" t="str">
        <f>IF(基本情報入力シート!AA157="","",基本情報入力シート!AA157)</f>
        <v/>
      </c>
      <c r="K130" s="429" t="str">
        <f>IF(基本情報入力シート!AD157="","",基本情報入力シート!AD157)</f>
        <v/>
      </c>
      <c r="L130" s="435" t="str">
        <f>IF(G130="","",VLOOKUP(G130,'【参考】数式用'!$A$3:$C$46,3,FALSE))</f>
        <v/>
      </c>
      <c r="M130" s="442" t="str">
        <f t="shared" si="4"/>
        <v/>
      </c>
      <c r="N130" s="448"/>
      <c r="O130" s="448"/>
      <c r="P130" s="448"/>
      <c r="Q130" s="86"/>
      <c r="R130" s="2"/>
      <c r="S130" s="391"/>
      <c r="T130" s="391"/>
      <c r="U130" s="391"/>
      <c r="V130" s="391"/>
      <c r="W130" s="391"/>
      <c r="X130" s="391"/>
      <c r="Y130" s="391"/>
      <c r="Z130" s="391"/>
      <c r="AA130" s="391"/>
      <c r="AB130" s="391"/>
      <c r="AC130" s="391"/>
      <c r="AE130" s="363" t="str">
        <f t="shared" si="5"/>
        <v/>
      </c>
      <c r="AF130" s="363" t="str">
        <f t="shared" si="6"/>
        <v>×</v>
      </c>
      <c r="AG130" s="472" t="e">
        <f>D130&amp;I130&amp;#REF!</f>
        <v>#REF!</v>
      </c>
      <c r="AH130" s="473" t="e">
        <f>IF(#REF!="○",F130,"")</f>
        <v>#REF!</v>
      </c>
    </row>
    <row r="131" spans="1:34" ht="36.75" customHeight="1">
      <c r="A131" s="375">
        <v>119</v>
      </c>
      <c r="B131" s="382" t="str">
        <f>IF(基本情報入力シート!B158="","",基本情報入力シート!B158)</f>
        <v/>
      </c>
      <c r="C131" s="390" t="str">
        <f>IF(基本情報入力シート!L158="","",基本情報入力シート!L158)</f>
        <v/>
      </c>
      <c r="D131" s="390" t="str">
        <f>IF(基本情報入力シート!Q158="","",基本情報入力シート!Q158)</f>
        <v/>
      </c>
      <c r="E131" s="390" t="str">
        <f>IF(基本情報入力シート!V158="","",基本情報入力シート!V158)</f>
        <v/>
      </c>
      <c r="F131" s="390" t="str">
        <f>IF(基本情報入力シート!W158="","",基本情報入力シート!W158)</f>
        <v/>
      </c>
      <c r="G131" s="390" t="str">
        <f>IF(基本情報入力シート!X158="","",基本情報入力シート!X158)</f>
        <v/>
      </c>
      <c r="H131" s="416" t="str">
        <f>IF(基本情報入力シート!Z158="","",基本情報入力シート!Z158)</f>
        <v/>
      </c>
      <c r="I131" s="418" t="str">
        <f>IF(基本情報入力シート!AE158&lt;&gt;"",基本情報入力シート!AE158,"")</f>
        <v/>
      </c>
      <c r="J131" s="424" t="str">
        <f>IF(基本情報入力シート!AA158="","",基本情報入力シート!AA158)</f>
        <v/>
      </c>
      <c r="K131" s="429" t="str">
        <f>IF(基本情報入力シート!AD158="","",基本情報入力シート!AD158)</f>
        <v/>
      </c>
      <c r="L131" s="435" t="str">
        <f>IF(G131="","",VLOOKUP(G131,'【参考】数式用'!$A$3:$C$46,3,FALSE))</f>
        <v/>
      </c>
      <c r="M131" s="442" t="str">
        <f t="shared" si="4"/>
        <v/>
      </c>
      <c r="N131" s="448"/>
      <c r="O131" s="448"/>
      <c r="P131" s="448"/>
      <c r="Q131" s="86"/>
      <c r="R131" s="2"/>
      <c r="S131" s="391"/>
      <c r="T131" s="391"/>
      <c r="U131" s="391"/>
      <c r="V131" s="391"/>
      <c r="W131" s="391"/>
      <c r="X131" s="391"/>
      <c r="Y131" s="391"/>
      <c r="Z131" s="391"/>
      <c r="AA131" s="391"/>
      <c r="AB131" s="391"/>
      <c r="AC131" s="391"/>
      <c r="AE131" s="363" t="str">
        <f t="shared" si="5"/>
        <v/>
      </c>
      <c r="AF131" s="363" t="str">
        <f t="shared" si="6"/>
        <v>×</v>
      </c>
      <c r="AG131" s="472" t="e">
        <f>D131&amp;I131&amp;#REF!</f>
        <v>#REF!</v>
      </c>
      <c r="AH131" s="473" t="e">
        <f>IF(#REF!="○",F131,"")</f>
        <v>#REF!</v>
      </c>
    </row>
    <row r="132" spans="1:34" ht="36.75" customHeight="1">
      <c r="A132" s="375">
        <v>120</v>
      </c>
      <c r="B132" s="382" t="str">
        <f>IF(基本情報入力シート!B159="","",基本情報入力シート!B159)</f>
        <v/>
      </c>
      <c r="C132" s="390" t="str">
        <f>IF(基本情報入力シート!L159="","",基本情報入力シート!L159)</f>
        <v/>
      </c>
      <c r="D132" s="390" t="str">
        <f>IF(基本情報入力シート!Q159="","",基本情報入力シート!Q159)</f>
        <v/>
      </c>
      <c r="E132" s="390" t="str">
        <f>IF(基本情報入力シート!V159="","",基本情報入力シート!V159)</f>
        <v/>
      </c>
      <c r="F132" s="390" t="str">
        <f>IF(基本情報入力シート!W159="","",基本情報入力シート!W159)</f>
        <v/>
      </c>
      <c r="G132" s="390" t="str">
        <f>IF(基本情報入力シート!X159="","",基本情報入力シート!X159)</f>
        <v/>
      </c>
      <c r="H132" s="416" t="str">
        <f>IF(基本情報入力シート!Z159="","",基本情報入力シート!Z159)</f>
        <v/>
      </c>
      <c r="I132" s="418" t="str">
        <f>IF(基本情報入力シート!AE159&lt;&gt;"",基本情報入力シート!AE159,"")</f>
        <v/>
      </c>
      <c r="J132" s="424" t="str">
        <f>IF(基本情報入力シート!AA159="","",基本情報入力シート!AA159)</f>
        <v/>
      </c>
      <c r="K132" s="429" t="str">
        <f>IF(基本情報入力シート!AD159="","",基本情報入力シート!AD159)</f>
        <v/>
      </c>
      <c r="L132" s="435" t="str">
        <f>IF(G132="","",VLOOKUP(G132,'【参考】数式用'!$A$3:$C$46,3,FALSE))</f>
        <v/>
      </c>
      <c r="M132" s="442" t="str">
        <f t="shared" si="4"/>
        <v/>
      </c>
      <c r="N132" s="448"/>
      <c r="O132" s="448"/>
      <c r="P132" s="448"/>
      <c r="Q132" s="86"/>
      <c r="R132" s="2"/>
      <c r="S132" s="391"/>
      <c r="T132" s="391"/>
      <c r="U132" s="391"/>
      <c r="V132" s="391"/>
      <c r="W132" s="391"/>
      <c r="X132" s="391"/>
      <c r="Y132" s="391"/>
      <c r="Z132" s="391"/>
      <c r="AA132" s="391"/>
      <c r="AB132" s="391"/>
      <c r="AC132" s="391"/>
      <c r="AE132" s="363" t="str">
        <f t="shared" si="5"/>
        <v/>
      </c>
      <c r="AF132" s="363" t="str">
        <f t="shared" si="6"/>
        <v>×</v>
      </c>
      <c r="AG132" s="472" t="e">
        <f>D132&amp;I132&amp;#REF!</f>
        <v>#REF!</v>
      </c>
      <c r="AH132" s="473" t="e">
        <f>IF(#REF!="○",F132,"")</f>
        <v>#REF!</v>
      </c>
    </row>
    <row r="133" spans="1:34" ht="36.75" customHeight="1">
      <c r="A133" s="375">
        <v>121</v>
      </c>
      <c r="B133" s="382" t="str">
        <f>IF(基本情報入力シート!B160="","",基本情報入力シート!B160)</f>
        <v/>
      </c>
      <c r="C133" s="390" t="str">
        <f>IF(基本情報入力シート!L160="","",基本情報入力シート!L160)</f>
        <v/>
      </c>
      <c r="D133" s="390" t="str">
        <f>IF(基本情報入力シート!Q160="","",基本情報入力シート!Q160)</f>
        <v/>
      </c>
      <c r="E133" s="390" t="str">
        <f>IF(基本情報入力シート!V160="","",基本情報入力シート!V160)</f>
        <v/>
      </c>
      <c r="F133" s="390" t="str">
        <f>IF(基本情報入力シート!W160="","",基本情報入力シート!W160)</f>
        <v/>
      </c>
      <c r="G133" s="390" t="str">
        <f>IF(基本情報入力シート!X160="","",基本情報入力シート!X160)</f>
        <v/>
      </c>
      <c r="H133" s="416" t="str">
        <f>IF(基本情報入力シート!Z160="","",基本情報入力シート!Z160)</f>
        <v/>
      </c>
      <c r="I133" s="418" t="str">
        <f>IF(基本情報入力シート!AE160&lt;&gt;"",基本情報入力シート!AE160,"")</f>
        <v/>
      </c>
      <c r="J133" s="424" t="str">
        <f>IF(基本情報入力シート!AA160="","",基本情報入力シート!AA160)</f>
        <v/>
      </c>
      <c r="K133" s="429" t="str">
        <f>IF(基本情報入力シート!AD160="","",基本情報入力シート!AD160)</f>
        <v/>
      </c>
      <c r="L133" s="435" t="str">
        <f>IF(G133="","",VLOOKUP(G133,'【参考】数式用'!$A$3:$C$46,3,FALSE))</f>
        <v/>
      </c>
      <c r="M133" s="442" t="str">
        <f t="shared" si="4"/>
        <v/>
      </c>
      <c r="N133" s="448"/>
      <c r="O133" s="448"/>
      <c r="P133" s="448"/>
      <c r="Q133" s="86"/>
      <c r="R133" s="2"/>
      <c r="S133" s="391"/>
      <c r="T133" s="391"/>
      <c r="U133" s="391"/>
      <c r="V133" s="391"/>
      <c r="W133" s="391"/>
      <c r="X133" s="391"/>
      <c r="Y133" s="391"/>
      <c r="Z133" s="391"/>
      <c r="AA133" s="391"/>
      <c r="AB133" s="391"/>
      <c r="AC133" s="391"/>
      <c r="AE133" s="363" t="str">
        <f t="shared" si="5"/>
        <v/>
      </c>
      <c r="AF133" s="363" t="str">
        <f t="shared" si="6"/>
        <v>×</v>
      </c>
      <c r="AG133" s="472" t="e">
        <f>D133&amp;I133&amp;#REF!</f>
        <v>#REF!</v>
      </c>
      <c r="AH133" s="473" t="e">
        <f>IF(#REF!="○",F133,"")</f>
        <v>#REF!</v>
      </c>
    </row>
    <row r="134" spans="1:34" ht="36.75" customHeight="1">
      <c r="A134" s="375">
        <v>122</v>
      </c>
      <c r="B134" s="382" t="str">
        <f>IF(基本情報入力シート!B161="","",基本情報入力シート!B161)</f>
        <v/>
      </c>
      <c r="C134" s="390" t="str">
        <f>IF(基本情報入力シート!L161="","",基本情報入力シート!L161)</f>
        <v/>
      </c>
      <c r="D134" s="390" t="str">
        <f>IF(基本情報入力シート!Q161="","",基本情報入力シート!Q161)</f>
        <v/>
      </c>
      <c r="E134" s="390" t="str">
        <f>IF(基本情報入力シート!V161="","",基本情報入力シート!V161)</f>
        <v/>
      </c>
      <c r="F134" s="390" t="str">
        <f>IF(基本情報入力シート!W161="","",基本情報入力シート!W161)</f>
        <v/>
      </c>
      <c r="G134" s="390" t="str">
        <f>IF(基本情報入力シート!X161="","",基本情報入力シート!X161)</f>
        <v/>
      </c>
      <c r="H134" s="416" t="str">
        <f>IF(基本情報入力シート!Z161="","",基本情報入力シート!Z161)</f>
        <v/>
      </c>
      <c r="I134" s="418" t="str">
        <f>IF(基本情報入力シート!AE161&lt;&gt;"",基本情報入力シート!AE161,"")</f>
        <v/>
      </c>
      <c r="J134" s="424" t="str">
        <f>IF(基本情報入力シート!AA161="","",基本情報入力シート!AA161)</f>
        <v/>
      </c>
      <c r="K134" s="429" t="str">
        <f>IF(基本情報入力シート!AD161="","",基本情報入力シート!AD161)</f>
        <v/>
      </c>
      <c r="L134" s="435" t="str">
        <f>IF(G134="","",VLOOKUP(G134,'【参考】数式用'!$A$3:$C$46,3,FALSE))</f>
        <v/>
      </c>
      <c r="M134" s="442" t="str">
        <f t="shared" si="4"/>
        <v/>
      </c>
      <c r="N134" s="448"/>
      <c r="O134" s="448"/>
      <c r="P134" s="448"/>
      <c r="Q134" s="86"/>
      <c r="R134" s="2"/>
      <c r="S134" s="391"/>
      <c r="T134" s="391"/>
      <c r="U134" s="391"/>
      <c r="V134" s="391"/>
      <c r="W134" s="391"/>
      <c r="X134" s="391"/>
      <c r="Y134" s="391"/>
      <c r="Z134" s="391"/>
      <c r="AA134" s="391"/>
      <c r="AB134" s="391"/>
      <c r="AC134" s="391"/>
      <c r="AE134" s="363" t="str">
        <f t="shared" si="5"/>
        <v/>
      </c>
      <c r="AF134" s="363" t="str">
        <f t="shared" si="6"/>
        <v>×</v>
      </c>
      <c r="AG134" s="472" t="e">
        <f>D134&amp;I134&amp;#REF!</f>
        <v>#REF!</v>
      </c>
      <c r="AH134" s="473" t="e">
        <f>IF(#REF!="○",F134,"")</f>
        <v>#REF!</v>
      </c>
    </row>
    <row r="135" spans="1:34" ht="36.75" customHeight="1">
      <c r="A135" s="375">
        <v>123</v>
      </c>
      <c r="B135" s="382" t="str">
        <f>IF(基本情報入力シート!B162="","",基本情報入力シート!B162)</f>
        <v/>
      </c>
      <c r="C135" s="390" t="str">
        <f>IF(基本情報入力シート!L162="","",基本情報入力シート!L162)</f>
        <v/>
      </c>
      <c r="D135" s="390" t="str">
        <f>IF(基本情報入力シート!Q162="","",基本情報入力シート!Q162)</f>
        <v/>
      </c>
      <c r="E135" s="390" t="str">
        <f>IF(基本情報入力シート!V162="","",基本情報入力シート!V162)</f>
        <v/>
      </c>
      <c r="F135" s="390" t="str">
        <f>IF(基本情報入力シート!W162="","",基本情報入力シート!W162)</f>
        <v/>
      </c>
      <c r="G135" s="390" t="str">
        <f>IF(基本情報入力シート!X162="","",基本情報入力シート!X162)</f>
        <v/>
      </c>
      <c r="H135" s="416" t="str">
        <f>IF(基本情報入力シート!Z162="","",基本情報入力シート!Z162)</f>
        <v/>
      </c>
      <c r="I135" s="418" t="str">
        <f>IF(基本情報入力シート!AE162&lt;&gt;"",基本情報入力シート!AE162,"")</f>
        <v/>
      </c>
      <c r="J135" s="424" t="str">
        <f>IF(基本情報入力シート!AA162="","",基本情報入力シート!AA162)</f>
        <v/>
      </c>
      <c r="K135" s="429" t="str">
        <f>IF(基本情報入力シート!AD162="","",基本情報入力シート!AD162)</f>
        <v/>
      </c>
      <c r="L135" s="435" t="str">
        <f>IF(G135="","",VLOOKUP(G135,'【参考】数式用'!$A$3:$C$46,3,FALSE))</f>
        <v/>
      </c>
      <c r="M135" s="442" t="str">
        <f t="shared" si="4"/>
        <v/>
      </c>
      <c r="N135" s="448"/>
      <c r="O135" s="448"/>
      <c r="P135" s="448"/>
      <c r="Q135" s="86"/>
      <c r="R135" s="2"/>
      <c r="S135" s="391"/>
      <c r="T135" s="391"/>
      <c r="U135" s="391"/>
      <c r="V135" s="391"/>
      <c r="W135" s="391"/>
      <c r="X135" s="391"/>
      <c r="Y135" s="391"/>
      <c r="Z135" s="391"/>
      <c r="AA135" s="391"/>
      <c r="AB135" s="391"/>
      <c r="AC135" s="391"/>
      <c r="AE135" s="363" t="str">
        <f t="shared" si="5"/>
        <v/>
      </c>
      <c r="AF135" s="363" t="str">
        <f t="shared" si="6"/>
        <v>×</v>
      </c>
      <c r="AG135" s="472" t="e">
        <f>D135&amp;I135&amp;#REF!</f>
        <v>#REF!</v>
      </c>
      <c r="AH135" s="473" t="e">
        <f>IF(#REF!="○",F135,"")</f>
        <v>#REF!</v>
      </c>
    </row>
    <row r="136" spans="1:34" ht="36.75" customHeight="1">
      <c r="A136" s="375">
        <v>124</v>
      </c>
      <c r="B136" s="382" t="str">
        <f>IF(基本情報入力シート!B163="","",基本情報入力シート!B163)</f>
        <v/>
      </c>
      <c r="C136" s="390" t="str">
        <f>IF(基本情報入力シート!L163="","",基本情報入力シート!L163)</f>
        <v/>
      </c>
      <c r="D136" s="390" t="str">
        <f>IF(基本情報入力シート!Q163="","",基本情報入力シート!Q163)</f>
        <v/>
      </c>
      <c r="E136" s="390" t="str">
        <f>IF(基本情報入力シート!V163="","",基本情報入力シート!V163)</f>
        <v/>
      </c>
      <c r="F136" s="390" t="str">
        <f>IF(基本情報入力シート!W163="","",基本情報入力シート!W163)</f>
        <v/>
      </c>
      <c r="G136" s="390" t="str">
        <f>IF(基本情報入力シート!X163="","",基本情報入力シート!X163)</f>
        <v/>
      </c>
      <c r="H136" s="416" t="str">
        <f>IF(基本情報入力シート!Z163="","",基本情報入力シート!Z163)</f>
        <v/>
      </c>
      <c r="I136" s="418" t="str">
        <f>IF(基本情報入力シート!AE163&lt;&gt;"",基本情報入力シート!AE163,"")</f>
        <v/>
      </c>
      <c r="J136" s="424" t="str">
        <f>IF(基本情報入力シート!AA163="","",基本情報入力シート!AA163)</f>
        <v/>
      </c>
      <c r="K136" s="429" t="str">
        <f>IF(基本情報入力シート!AD163="","",基本情報入力シート!AD163)</f>
        <v/>
      </c>
      <c r="L136" s="435" t="str">
        <f>IF(G136="","",VLOOKUP(G136,'【参考】数式用'!$A$3:$C$46,3,FALSE))</f>
        <v/>
      </c>
      <c r="M136" s="442" t="str">
        <f t="shared" si="4"/>
        <v/>
      </c>
      <c r="N136" s="448"/>
      <c r="O136" s="448"/>
      <c r="P136" s="448"/>
      <c r="Q136" s="86"/>
      <c r="R136" s="2"/>
      <c r="S136" s="391"/>
      <c r="T136" s="391"/>
      <c r="U136" s="391"/>
      <c r="V136" s="391"/>
      <c r="W136" s="391"/>
      <c r="X136" s="391"/>
      <c r="Y136" s="391"/>
      <c r="Z136" s="391"/>
      <c r="AA136" s="391"/>
      <c r="AB136" s="391"/>
      <c r="AC136" s="391"/>
      <c r="AE136" s="363" t="str">
        <f t="shared" si="5"/>
        <v/>
      </c>
      <c r="AF136" s="363" t="str">
        <f t="shared" si="6"/>
        <v>×</v>
      </c>
      <c r="AG136" s="472" t="e">
        <f>D136&amp;I136&amp;#REF!</f>
        <v>#REF!</v>
      </c>
      <c r="AH136" s="473" t="e">
        <f>IF(#REF!="○",F136,"")</f>
        <v>#REF!</v>
      </c>
    </row>
    <row r="137" spans="1:34" ht="36.75" customHeight="1">
      <c r="A137" s="375">
        <v>125</v>
      </c>
      <c r="B137" s="382" t="str">
        <f>IF(基本情報入力シート!B164="","",基本情報入力シート!B164)</f>
        <v/>
      </c>
      <c r="C137" s="390" t="str">
        <f>IF(基本情報入力シート!L164="","",基本情報入力シート!L164)</f>
        <v/>
      </c>
      <c r="D137" s="390" t="str">
        <f>IF(基本情報入力シート!Q164="","",基本情報入力シート!Q164)</f>
        <v/>
      </c>
      <c r="E137" s="390" t="str">
        <f>IF(基本情報入力シート!V164="","",基本情報入力シート!V164)</f>
        <v/>
      </c>
      <c r="F137" s="390" t="str">
        <f>IF(基本情報入力シート!W164="","",基本情報入力シート!W164)</f>
        <v/>
      </c>
      <c r="G137" s="390" t="str">
        <f>IF(基本情報入力シート!X164="","",基本情報入力シート!X164)</f>
        <v/>
      </c>
      <c r="H137" s="416" t="str">
        <f>IF(基本情報入力シート!Z164="","",基本情報入力シート!Z164)</f>
        <v/>
      </c>
      <c r="I137" s="418" t="str">
        <f>IF(基本情報入力シート!AE164&lt;&gt;"",基本情報入力シート!AE164,"")</f>
        <v/>
      </c>
      <c r="J137" s="424" t="str">
        <f>IF(基本情報入力シート!AA164="","",基本情報入力シート!AA164)</f>
        <v/>
      </c>
      <c r="K137" s="429" t="str">
        <f>IF(基本情報入力シート!AD164="","",基本情報入力シート!AD164)</f>
        <v/>
      </c>
      <c r="L137" s="435" t="str">
        <f>IF(G137="","",VLOOKUP(G137,'【参考】数式用'!$A$3:$C$46,3,FALSE))</f>
        <v/>
      </c>
      <c r="M137" s="442" t="str">
        <f t="shared" si="4"/>
        <v/>
      </c>
      <c r="N137" s="448"/>
      <c r="O137" s="448"/>
      <c r="P137" s="448"/>
      <c r="Q137" s="86"/>
      <c r="R137" s="2"/>
      <c r="S137" s="391"/>
      <c r="T137" s="391"/>
      <c r="U137" s="391"/>
      <c r="V137" s="391"/>
      <c r="W137" s="391"/>
      <c r="X137" s="391"/>
      <c r="Y137" s="391"/>
      <c r="Z137" s="391"/>
      <c r="AA137" s="391"/>
      <c r="AB137" s="391"/>
      <c r="AC137" s="391"/>
      <c r="AE137" s="363" t="str">
        <f t="shared" si="5"/>
        <v/>
      </c>
      <c r="AF137" s="363" t="str">
        <f t="shared" si="6"/>
        <v>×</v>
      </c>
      <c r="AG137" s="472" t="e">
        <f>D137&amp;I137&amp;#REF!</f>
        <v>#REF!</v>
      </c>
      <c r="AH137" s="473" t="e">
        <f>IF(#REF!="○",F137,"")</f>
        <v>#REF!</v>
      </c>
    </row>
    <row r="138" spans="1:34" ht="36.75" customHeight="1">
      <c r="A138" s="375">
        <v>126</v>
      </c>
      <c r="B138" s="382" t="str">
        <f>IF(基本情報入力シート!B165="","",基本情報入力シート!B165)</f>
        <v/>
      </c>
      <c r="C138" s="390" t="str">
        <f>IF(基本情報入力シート!L165="","",基本情報入力シート!L165)</f>
        <v/>
      </c>
      <c r="D138" s="390" t="str">
        <f>IF(基本情報入力シート!Q165="","",基本情報入力シート!Q165)</f>
        <v/>
      </c>
      <c r="E138" s="390" t="str">
        <f>IF(基本情報入力シート!V165="","",基本情報入力シート!V165)</f>
        <v/>
      </c>
      <c r="F138" s="390" t="str">
        <f>IF(基本情報入力シート!W165="","",基本情報入力シート!W165)</f>
        <v/>
      </c>
      <c r="G138" s="390" t="str">
        <f>IF(基本情報入力シート!X165="","",基本情報入力シート!X165)</f>
        <v/>
      </c>
      <c r="H138" s="416" t="str">
        <f>IF(基本情報入力シート!Z165="","",基本情報入力シート!Z165)</f>
        <v/>
      </c>
      <c r="I138" s="418" t="str">
        <f>IF(基本情報入力シート!AE165&lt;&gt;"",基本情報入力シート!AE165,"")</f>
        <v/>
      </c>
      <c r="J138" s="424" t="str">
        <f>IF(基本情報入力シート!AA165="","",基本情報入力シート!AA165)</f>
        <v/>
      </c>
      <c r="K138" s="429" t="str">
        <f>IF(基本情報入力シート!AD165="","",基本情報入力シート!AD165)</f>
        <v/>
      </c>
      <c r="L138" s="435" t="str">
        <f>IF(G138="","",VLOOKUP(G138,'【参考】数式用'!$A$3:$C$46,3,FALSE))</f>
        <v/>
      </c>
      <c r="M138" s="442" t="str">
        <f t="shared" si="4"/>
        <v/>
      </c>
      <c r="N138" s="448"/>
      <c r="O138" s="448"/>
      <c r="P138" s="448"/>
      <c r="Q138" s="86"/>
      <c r="R138" s="2"/>
      <c r="S138" s="391"/>
      <c r="T138" s="391"/>
      <c r="U138" s="391"/>
      <c r="V138" s="391"/>
      <c r="W138" s="391"/>
      <c r="X138" s="391"/>
      <c r="Y138" s="391"/>
      <c r="Z138" s="391"/>
      <c r="AA138" s="391"/>
      <c r="AB138" s="391"/>
      <c r="AC138" s="391"/>
      <c r="AE138" s="363" t="str">
        <f t="shared" si="5"/>
        <v/>
      </c>
      <c r="AF138" s="363" t="str">
        <f t="shared" si="6"/>
        <v>×</v>
      </c>
      <c r="AG138" s="472" t="e">
        <f>D138&amp;I138&amp;#REF!</f>
        <v>#REF!</v>
      </c>
      <c r="AH138" s="473" t="e">
        <f>IF(#REF!="○",F138,"")</f>
        <v>#REF!</v>
      </c>
    </row>
    <row r="139" spans="1:34" ht="36.75" customHeight="1">
      <c r="A139" s="375">
        <v>127</v>
      </c>
      <c r="B139" s="382" t="str">
        <f>IF(基本情報入力シート!B166="","",基本情報入力シート!B166)</f>
        <v/>
      </c>
      <c r="C139" s="390" t="str">
        <f>IF(基本情報入力シート!L166="","",基本情報入力シート!L166)</f>
        <v/>
      </c>
      <c r="D139" s="390" t="str">
        <f>IF(基本情報入力シート!Q166="","",基本情報入力シート!Q166)</f>
        <v/>
      </c>
      <c r="E139" s="390" t="str">
        <f>IF(基本情報入力シート!V166="","",基本情報入力シート!V166)</f>
        <v/>
      </c>
      <c r="F139" s="390" t="str">
        <f>IF(基本情報入力シート!W166="","",基本情報入力シート!W166)</f>
        <v/>
      </c>
      <c r="G139" s="390" t="str">
        <f>IF(基本情報入力シート!X166="","",基本情報入力シート!X166)</f>
        <v/>
      </c>
      <c r="H139" s="416" t="str">
        <f>IF(基本情報入力シート!Z166="","",基本情報入力シート!Z166)</f>
        <v/>
      </c>
      <c r="I139" s="418" t="str">
        <f>IF(基本情報入力シート!AE166&lt;&gt;"",基本情報入力シート!AE166,"")</f>
        <v/>
      </c>
      <c r="J139" s="424" t="str">
        <f>IF(基本情報入力シート!AA166="","",基本情報入力シート!AA166)</f>
        <v/>
      </c>
      <c r="K139" s="429" t="str">
        <f>IF(基本情報入力シート!AD166="","",基本情報入力シート!AD166)</f>
        <v/>
      </c>
      <c r="L139" s="435" t="str">
        <f>IF(G139="","",VLOOKUP(G139,'【参考】数式用'!$A$3:$C$46,3,FALSE))</f>
        <v/>
      </c>
      <c r="M139" s="442" t="str">
        <f t="shared" si="4"/>
        <v/>
      </c>
      <c r="N139" s="448"/>
      <c r="O139" s="448"/>
      <c r="P139" s="448"/>
      <c r="Q139" s="86"/>
      <c r="R139" s="2"/>
      <c r="S139" s="391"/>
      <c r="T139" s="391"/>
      <c r="U139" s="391"/>
      <c r="V139" s="391"/>
      <c r="W139" s="391"/>
      <c r="X139" s="391"/>
      <c r="Y139" s="391"/>
      <c r="Z139" s="391"/>
      <c r="AA139" s="391"/>
      <c r="AB139" s="391"/>
      <c r="AC139" s="391"/>
      <c r="AE139" s="363" t="str">
        <f t="shared" si="5"/>
        <v/>
      </c>
      <c r="AF139" s="363" t="str">
        <f t="shared" si="6"/>
        <v>×</v>
      </c>
      <c r="AG139" s="472" t="e">
        <f>D139&amp;I139&amp;#REF!</f>
        <v>#REF!</v>
      </c>
      <c r="AH139" s="473" t="e">
        <f>IF(#REF!="○",F139,"")</f>
        <v>#REF!</v>
      </c>
    </row>
    <row r="140" spans="1:34" ht="36.75" customHeight="1">
      <c r="A140" s="375">
        <v>128</v>
      </c>
      <c r="B140" s="382" t="str">
        <f>IF(基本情報入力シート!B167="","",基本情報入力シート!B167)</f>
        <v/>
      </c>
      <c r="C140" s="390" t="str">
        <f>IF(基本情報入力シート!L167="","",基本情報入力シート!L167)</f>
        <v/>
      </c>
      <c r="D140" s="390" t="str">
        <f>IF(基本情報入力シート!Q167="","",基本情報入力シート!Q167)</f>
        <v/>
      </c>
      <c r="E140" s="390" t="str">
        <f>IF(基本情報入力シート!V167="","",基本情報入力シート!V167)</f>
        <v/>
      </c>
      <c r="F140" s="390" t="str">
        <f>IF(基本情報入力シート!W167="","",基本情報入力シート!W167)</f>
        <v/>
      </c>
      <c r="G140" s="390" t="str">
        <f>IF(基本情報入力シート!X167="","",基本情報入力シート!X167)</f>
        <v/>
      </c>
      <c r="H140" s="416" t="str">
        <f>IF(基本情報入力シート!Z167="","",基本情報入力シート!Z167)</f>
        <v/>
      </c>
      <c r="I140" s="418" t="str">
        <f>IF(基本情報入力シート!AE167&lt;&gt;"",基本情報入力シート!AE167,"")</f>
        <v/>
      </c>
      <c r="J140" s="424" t="str">
        <f>IF(基本情報入力シート!AA167="","",基本情報入力シート!AA167)</f>
        <v/>
      </c>
      <c r="K140" s="429" t="str">
        <f>IF(基本情報入力シート!AD167="","",基本情報入力シート!AD167)</f>
        <v/>
      </c>
      <c r="L140" s="435" t="str">
        <f>IF(G140="","",VLOOKUP(G140,'【参考】数式用'!$A$3:$C$46,3,FALSE))</f>
        <v/>
      </c>
      <c r="M140" s="442" t="str">
        <f t="shared" si="4"/>
        <v/>
      </c>
      <c r="N140" s="448"/>
      <c r="O140" s="448"/>
      <c r="P140" s="448"/>
      <c r="Q140" s="86"/>
      <c r="R140" s="2"/>
      <c r="S140" s="391"/>
      <c r="T140" s="391"/>
      <c r="U140" s="391"/>
      <c r="V140" s="391"/>
      <c r="W140" s="391"/>
      <c r="X140" s="391"/>
      <c r="Y140" s="391"/>
      <c r="Z140" s="391"/>
      <c r="AA140" s="391"/>
      <c r="AB140" s="391"/>
      <c r="AC140" s="391"/>
      <c r="AE140" s="363" t="str">
        <f t="shared" si="5"/>
        <v/>
      </c>
      <c r="AF140" s="363" t="str">
        <f t="shared" si="6"/>
        <v>×</v>
      </c>
      <c r="AG140" s="472" t="e">
        <f>D140&amp;I140&amp;#REF!</f>
        <v>#REF!</v>
      </c>
      <c r="AH140" s="473" t="e">
        <f>IF(#REF!="○",F140,"")</f>
        <v>#REF!</v>
      </c>
    </row>
    <row r="141" spans="1:34" ht="36.75" customHeight="1">
      <c r="A141" s="375">
        <v>129</v>
      </c>
      <c r="B141" s="382" t="str">
        <f>IF(基本情報入力シート!B168="","",基本情報入力シート!B168)</f>
        <v/>
      </c>
      <c r="C141" s="390" t="str">
        <f>IF(基本情報入力シート!L168="","",基本情報入力シート!L168)</f>
        <v/>
      </c>
      <c r="D141" s="390" t="str">
        <f>IF(基本情報入力シート!Q168="","",基本情報入力シート!Q168)</f>
        <v/>
      </c>
      <c r="E141" s="390" t="str">
        <f>IF(基本情報入力シート!V168="","",基本情報入力シート!V168)</f>
        <v/>
      </c>
      <c r="F141" s="390" t="str">
        <f>IF(基本情報入力シート!W168="","",基本情報入力シート!W168)</f>
        <v/>
      </c>
      <c r="G141" s="390" t="str">
        <f>IF(基本情報入力シート!X168="","",基本情報入力シート!X168)</f>
        <v/>
      </c>
      <c r="H141" s="416" t="str">
        <f>IF(基本情報入力シート!Z168="","",基本情報入力シート!Z168)</f>
        <v/>
      </c>
      <c r="I141" s="418" t="str">
        <f>IF(基本情報入力シート!AE168&lt;&gt;"",基本情報入力シート!AE168,"")</f>
        <v/>
      </c>
      <c r="J141" s="424" t="str">
        <f>IF(基本情報入力シート!AA168="","",基本情報入力シート!AA168)</f>
        <v/>
      </c>
      <c r="K141" s="429" t="str">
        <f>IF(基本情報入力シート!AD168="","",基本情報入力シート!AD168)</f>
        <v/>
      </c>
      <c r="L141" s="435" t="str">
        <f>IF(G141="","",VLOOKUP(G141,'【参考】数式用'!$A$3:$C$46,3,FALSE))</f>
        <v/>
      </c>
      <c r="M141" s="442" t="str">
        <f t="shared" ref="M141:M204" si="7">IFERROR(IF(I141="○",ROUNDDOWN(ROUNDDOWN(J141*K141,0)*L141,0),""),"単価未入力")</f>
        <v/>
      </c>
      <c r="N141" s="448"/>
      <c r="O141" s="448"/>
      <c r="P141" s="448"/>
      <c r="Q141" s="86"/>
      <c r="R141" s="2"/>
      <c r="S141" s="391"/>
      <c r="T141" s="391"/>
      <c r="U141" s="391"/>
      <c r="V141" s="391"/>
      <c r="W141" s="391"/>
      <c r="X141" s="391"/>
      <c r="Y141" s="391"/>
      <c r="Z141" s="391"/>
      <c r="AA141" s="391"/>
      <c r="AB141" s="391"/>
      <c r="AC141" s="391"/>
      <c r="AE141" s="363" t="str">
        <f t="shared" ref="AE141:AE204" si="8">IF(G141&lt;&gt;"","色付け","")</f>
        <v/>
      </c>
      <c r="AF141" s="363" t="str">
        <f t="shared" ref="AF141:AF204" si="9">IF(COUNTIF(N141:Q141,"○")=1,"○","×")</f>
        <v>×</v>
      </c>
      <c r="AG141" s="472" t="e">
        <f>D141&amp;I141&amp;#REF!</f>
        <v>#REF!</v>
      </c>
      <c r="AH141" s="473" t="e">
        <f>IF(#REF!="○",F141,"")</f>
        <v>#REF!</v>
      </c>
    </row>
    <row r="142" spans="1:34" ht="36.75" customHeight="1">
      <c r="A142" s="375">
        <v>130</v>
      </c>
      <c r="B142" s="382" t="str">
        <f>IF(基本情報入力シート!B169="","",基本情報入力シート!B169)</f>
        <v/>
      </c>
      <c r="C142" s="390" t="str">
        <f>IF(基本情報入力シート!L169="","",基本情報入力シート!L169)</f>
        <v/>
      </c>
      <c r="D142" s="390" t="str">
        <f>IF(基本情報入力シート!Q169="","",基本情報入力シート!Q169)</f>
        <v/>
      </c>
      <c r="E142" s="390" t="str">
        <f>IF(基本情報入力シート!V169="","",基本情報入力シート!V169)</f>
        <v/>
      </c>
      <c r="F142" s="390" t="str">
        <f>IF(基本情報入力シート!W169="","",基本情報入力シート!W169)</f>
        <v/>
      </c>
      <c r="G142" s="390" t="str">
        <f>IF(基本情報入力シート!X169="","",基本情報入力シート!X169)</f>
        <v/>
      </c>
      <c r="H142" s="416" t="str">
        <f>IF(基本情報入力シート!Z169="","",基本情報入力シート!Z169)</f>
        <v/>
      </c>
      <c r="I142" s="418" t="str">
        <f>IF(基本情報入力シート!AE169&lt;&gt;"",基本情報入力シート!AE169,"")</f>
        <v/>
      </c>
      <c r="J142" s="424" t="str">
        <f>IF(基本情報入力シート!AA169="","",基本情報入力シート!AA169)</f>
        <v/>
      </c>
      <c r="K142" s="429" t="str">
        <f>IF(基本情報入力シート!AD169="","",基本情報入力シート!AD169)</f>
        <v/>
      </c>
      <c r="L142" s="435" t="str">
        <f>IF(G142="","",VLOOKUP(G142,'【参考】数式用'!$A$3:$C$46,3,FALSE))</f>
        <v/>
      </c>
      <c r="M142" s="442" t="str">
        <f t="shared" si="7"/>
        <v/>
      </c>
      <c r="N142" s="448"/>
      <c r="O142" s="448"/>
      <c r="P142" s="448"/>
      <c r="Q142" s="86"/>
      <c r="R142" s="2"/>
      <c r="S142" s="391"/>
      <c r="T142" s="391"/>
      <c r="U142" s="391"/>
      <c r="V142" s="391"/>
      <c r="W142" s="391"/>
      <c r="X142" s="391"/>
      <c r="Y142" s="391"/>
      <c r="Z142" s="391"/>
      <c r="AA142" s="391"/>
      <c r="AB142" s="391"/>
      <c r="AC142" s="391"/>
      <c r="AE142" s="363" t="str">
        <f t="shared" si="8"/>
        <v/>
      </c>
      <c r="AF142" s="363" t="str">
        <f t="shared" si="9"/>
        <v>×</v>
      </c>
      <c r="AG142" s="472" t="e">
        <f>D142&amp;I142&amp;#REF!</f>
        <v>#REF!</v>
      </c>
      <c r="AH142" s="473" t="e">
        <f>IF(#REF!="○",F142,"")</f>
        <v>#REF!</v>
      </c>
    </row>
    <row r="143" spans="1:34" ht="36.75" customHeight="1">
      <c r="A143" s="375">
        <v>131</v>
      </c>
      <c r="B143" s="382" t="str">
        <f>IF(基本情報入力シート!B170="","",基本情報入力シート!B170)</f>
        <v/>
      </c>
      <c r="C143" s="390" t="str">
        <f>IF(基本情報入力シート!L170="","",基本情報入力シート!L170)</f>
        <v/>
      </c>
      <c r="D143" s="390" t="str">
        <f>IF(基本情報入力シート!Q170="","",基本情報入力シート!Q170)</f>
        <v/>
      </c>
      <c r="E143" s="390" t="str">
        <f>IF(基本情報入力シート!V170="","",基本情報入力シート!V170)</f>
        <v/>
      </c>
      <c r="F143" s="390" t="str">
        <f>IF(基本情報入力シート!W170="","",基本情報入力シート!W170)</f>
        <v/>
      </c>
      <c r="G143" s="390" t="str">
        <f>IF(基本情報入力シート!X170="","",基本情報入力シート!X170)</f>
        <v/>
      </c>
      <c r="H143" s="416" t="str">
        <f>IF(基本情報入力シート!Z170="","",基本情報入力シート!Z170)</f>
        <v/>
      </c>
      <c r="I143" s="418" t="str">
        <f>IF(基本情報入力シート!AE170&lt;&gt;"",基本情報入力シート!AE170,"")</f>
        <v/>
      </c>
      <c r="J143" s="424" t="str">
        <f>IF(基本情報入力シート!AA170="","",基本情報入力シート!AA170)</f>
        <v/>
      </c>
      <c r="K143" s="429" t="str">
        <f>IF(基本情報入力シート!AD170="","",基本情報入力シート!AD170)</f>
        <v/>
      </c>
      <c r="L143" s="435" t="str">
        <f>IF(G143="","",VLOOKUP(G143,'【参考】数式用'!$A$3:$C$46,3,FALSE))</f>
        <v/>
      </c>
      <c r="M143" s="442" t="str">
        <f t="shared" si="7"/>
        <v/>
      </c>
      <c r="N143" s="448"/>
      <c r="O143" s="448"/>
      <c r="P143" s="448"/>
      <c r="Q143" s="86"/>
      <c r="R143" s="2"/>
      <c r="S143" s="391"/>
      <c r="T143" s="391"/>
      <c r="U143" s="391"/>
      <c r="V143" s="391"/>
      <c r="W143" s="391"/>
      <c r="X143" s="391"/>
      <c r="Y143" s="391"/>
      <c r="Z143" s="391"/>
      <c r="AA143" s="391"/>
      <c r="AB143" s="391"/>
      <c r="AC143" s="391"/>
      <c r="AE143" s="363" t="str">
        <f t="shared" si="8"/>
        <v/>
      </c>
      <c r="AF143" s="363" t="str">
        <f t="shared" si="9"/>
        <v>×</v>
      </c>
      <c r="AG143" s="472" t="e">
        <f>D143&amp;I143&amp;#REF!</f>
        <v>#REF!</v>
      </c>
      <c r="AH143" s="473" t="e">
        <f>IF(#REF!="○",F143,"")</f>
        <v>#REF!</v>
      </c>
    </row>
    <row r="144" spans="1:34" ht="36.75" customHeight="1">
      <c r="A144" s="375">
        <v>132</v>
      </c>
      <c r="B144" s="382" t="str">
        <f>IF(基本情報入力シート!B171="","",基本情報入力シート!B171)</f>
        <v/>
      </c>
      <c r="C144" s="390" t="str">
        <f>IF(基本情報入力シート!L171="","",基本情報入力シート!L171)</f>
        <v/>
      </c>
      <c r="D144" s="390" t="str">
        <f>IF(基本情報入力シート!Q171="","",基本情報入力シート!Q171)</f>
        <v/>
      </c>
      <c r="E144" s="390" t="str">
        <f>IF(基本情報入力シート!V171="","",基本情報入力シート!V171)</f>
        <v/>
      </c>
      <c r="F144" s="390" t="str">
        <f>IF(基本情報入力シート!W171="","",基本情報入力シート!W171)</f>
        <v/>
      </c>
      <c r="G144" s="390" t="str">
        <f>IF(基本情報入力シート!X171="","",基本情報入力シート!X171)</f>
        <v/>
      </c>
      <c r="H144" s="416" t="str">
        <f>IF(基本情報入力シート!Z171="","",基本情報入力シート!Z171)</f>
        <v/>
      </c>
      <c r="I144" s="418" t="str">
        <f>IF(基本情報入力シート!AE171&lt;&gt;"",基本情報入力シート!AE171,"")</f>
        <v/>
      </c>
      <c r="J144" s="424" t="str">
        <f>IF(基本情報入力シート!AA171="","",基本情報入力シート!AA171)</f>
        <v/>
      </c>
      <c r="K144" s="429" t="str">
        <f>IF(基本情報入力シート!AD171="","",基本情報入力シート!AD171)</f>
        <v/>
      </c>
      <c r="L144" s="435" t="str">
        <f>IF(G144="","",VLOOKUP(G144,'【参考】数式用'!$A$3:$C$46,3,FALSE))</f>
        <v/>
      </c>
      <c r="M144" s="442" t="str">
        <f t="shared" si="7"/>
        <v/>
      </c>
      <c r="N144" s="448"/>
      <c r="O144" s="448"/>
      <c r="P144" s="448"/>
      <c r="Q144" s="86"/>
      <c r="R144" s="2"/>
      <c r="S144" s="391"/>
      <c r="T144" s="391"/>
      <c r="U144" s="391"/>
      <c r="V144" s="391"/>
      <c r="W144" s="391"/>
      <c r="X144" s="391"/>
      <c r="Y144" s="391"/>
      <c r="Z144" s="391"/>
      <c r="AA144" s="391"/>
      <c r="AB144" s="391"/>
      <c r="AC144" s="391"/>
      <c r="AE144" s="363" t="str">
        <f t="shared" si="8"/>
        <v/>
      </c>
      <c r="AF144" s="363" t="str">
        <f t="shared" si="9"/>
        <v>×</v>
      </c>
      <c r="AG144" s="472" t="e">
        <f>D144&amp;I144&amp;#REF!</f>
        <v>#REF!</v>
      </c>
      <c r="AH144" s="473" t="e">
        <f>IF(#REF!="○",F144,"")</f>
        <v>#REF!</v>
      </c>
    </row>
    <row r="145" spans="1:34" ht="36.75" customHeight="1">
      <c r="A145" s="375">
        <v>133</v>
      </c>
      <c r="B145" s="382" t="str">
        <f>IF(基本情報入力シート!B172="","",基本情報入力シート!B172)</f>
        <v/>
      </c>
      <c r="C145" s="390" t="str">
        <f>IF(基本情報入力シート!L172="","",基本情報入力シート!L172)</f>
        <v/>
      </c>
      <c r="D145" s="390" t="str">
        <f>IF(基本情報入力シート!Q172="","",基本情報入力シート!Q172)</f>
        <v/>
      </c>
      <c r="E145" s="390" t="str">
        <f>IF(基本情報入力シート!V172="","",基本情報入力シート!V172)</f>
        <v/>
      </c>
      <c r="F145" s="390" t="str">
        <f>IF(基本情報入力シート!W172="","",基本情報入力シート!W172)</f>
        <v/>
      </c>
      <c r="G145" s="390" t="str">
        <f>IF(基本情報入力シート!X172="","",基本情報入力シート!X172)</f>
        <v/>
      </c>
      <c r="H145" s="416" t="str">
        <f>IF(基本情報入力シート!Z172="","",基本情報入力シート!Z172)</f>
        <v/>
      </c>
      <c r="I145" s="418" t="str">
        <f>IF(基本情報入力シート!AE172&lt;&gt;"",基本情報入力シート!AE172,"")</f>
        <v/>
      </c>
      <c r="J145" s="424" t="str">
        <f>IF(基本情報入力シート!AA172="","",基本情報入力シート!AA172)</f>
        <v/>
      </c>
      <c r="K145" s="429" t="str">
        <f>IF(基本情報入力シート!AD172="","",基本情報入力シート!AD172)</f>
        <v/>
      </c>
      <c r="L145" s="435" t="str">
        <f>IF(G145="","",VLOOKUP(G145,'【参考】数式用'!$A$3:$C$46,3,FALSE))</f>
        <v/>
      </c>
      <c r="M145" s="442" t="str">
        <f t="shared" si="7"/>
        <v/>
      </c>
      <c r="N145" s="448"/>
      <c r="O145" s="448"/>
      <c r="P145" s="448"/>
      <c r="Q145" s="86"/>
      <c r="R145" s="2"/>
      <c r="S145" s="391"/>
      <c r="T145" s="391"/>
      <c r="U145" s="391"/>
      <c r="V145" s="391"/>
      <c r="W145" s="391"/>
      <c r="X145" s="391"/>
      <c r="Y145" s="391"/>
      <c r="Z145" s="391"/>
      <c r="AA145" s="391"/>
      <c r="AB145" s="391"/>
      <c r="AC145" s="391"/>
      <c r="AE145" s="363" t="str">
        <f t="shared" si="8"/>
        <v/>
      </c>
      <c r="AF145" s="363" t="str">
        <f t="shared" si="9"/>
        <v>×</v>
      </c>
      <c r="AG145" s="472" t="e">
        <f>D145&amp;I145&amp;#REF!</f>
        <v>#REF!</v>
      </c>
      <c r="AH145" s="473" t="e">
        <f>IF(#REF!="○",F145,"")</f>
        <v>#REF!</v>
      </c>
    </row>
    <row r="146" spans="1:34" ht="36.75" customHeight="1">
      <c r="A146" s="375">
        <v>134</v>
      </c>
      <c r="B146" s="382" t="str">
        <f>IF(基本情報入力シート!B173="","",基本情報入力シート!B173)</f>
        <v/>
      </c>
      <c r="C146" s="390" t="str">
        <f>IF(基本情報入力シート!L173="","",基本情報入力シート!L173)</f>
        <v/>
      </c>
      <c r="D146" s="390" t="str">
        <f>IF(基本情報入力シート!Q173="","",基本情報入力シート!Q173)</f>
        <v/>
      </c>
      <c r="E146" s="390" t="str">
        <f>IF(基本情報入力シート!V173="","",基本情報入力シート!V173)</f>
        <v/>
      </c>
      <c r="F146" s="390" t="str">
        <f>IF(基本情報入力シート!W173="","",基本情報入力シート!W173)</f>
        <v/>
      </c>
      <c r="G146" s="390" t="str">
        <f>IF(基本情報入力シート!X173="","",基本情報入力シート!X173)</f>
        <v/>
      </c>
      <c r="H146" s="416" t="str">
        <f>IF(基本情報入力シート!Z173="","",基本情報入力シート!Z173)</f>
        <v/>
      </c>
      <c r="I146" s="418" t="str">
        <f>IF(基本情報入力シート!AE173&lt;&gt;"",基本情報入力シート!AE173,"")</f>
        <v/>
      </c>
      <c r="J146" s="424" t="str">
        <f>IF(基本情報入力シート!AA173="","",基本情報入力シート!AA173)</f>
        <v/>
      </c>
      <c r="K146" s="429" t="str">
        <f>IF(基本情報入力シート!AD173="","",基本情報入力シート!AD173)</f>
        <v/>
      </c>
      <c r="L146" s="435" t="str">
        <f>IF(G146="","",VLOOKUP(G146,'【参考】数式用'!$A$3:$C$46,3,FALSE))</f>
        <v/>
      </c>
      <c r="M146" s="442" t="str">
        <f t="shared" si="7"/>
        <v/>
      </c>
      <c r="N146" s="448"/>
      <c r="O146" s="448"/>
      <c r="P146" s="448"/>
      <c r="Q146" s="86"/>
      <c r="R146" s="2"/>
      <c r="S146" s="391"/>
      <c r="T146" s="391"/>
      <c r="U146" s="391"/>
      <c r="V146" s="391"/>
      <c r="W146" s="391"/>
      <c r="X146" s="391"/>
      <c r="Y146" s="391"/>
      <c r="Z146" s="391"/>
      <c r="AA146" s="391"/>
      <c r="AB146" s="391"/>
      <c r="AC146" s="391"/>
      <c r="AE146" s="363" t="str">
        <f t="shared" si="8"/>
        <v/>
      </c>
      <c r="AF146" s="363" t="str">
        <f t="shared" si="9"/>
        <v>×</v>
      </c>
      <c r="AG146" s="472" t="e">
        <f>D146&amp;I146&amp;#REF!</f>
        <v>#REF!</v>
      </c>
      <c r="AH146" s="473" t="e">
        <f>IF(#REF!="○",F146,"")</f>
        <v>#REF!</v>
      </c>
    </row>
    <row r="147" spans="1:34" ht="36.75" customHeight="1">
      <c r="A147" s="375">
        <v>135</v>
      </c>
      <c r="B147" s="382" t="str">
        <f>IF(基本情報入力シート!B174="","",基本情報入力シート!B174)</f>
        <v/>
      </c>
      <c r="C147" s="390" t="str">
        <f>IF(基本情報入力シート!L174="","",基本情報入力シート!L174)</f>
        <v/>
      </c>
      <c r="D147" s="390" t="str">
        <f>IF(基本情報入力シート!Q174="","",基本情報入力シート!Q174)</f>
        <v/>
      </c>
      <c r="E147" s="390" t="str">
        <f>IF(基本情報入力シート!V174="","",基本情報入力シート!V174)</f>
        <v/>
      </c>
      <c r="F147" s="390" t="str">
        <f>IF(基本情報入力シート!W174="","",基本情報入力シート!W174)</f>
        <v/>
      </c>
      <c r="G147" s="390" t="str">
        <f>IF(基本情報入力シート!X174="","",基本情報入力シート!X174)</f>
        <v/>
      </c>
      <c r="H147" s="416" t="str">
        <f>IF(基本情報入力シート!Z174="","",基本情報入力シート!Z174)</f>
        <v/>
      </c>
      <c r="I147" s="418" t="str">
        <f>IF(基本情報入力シート!AE174&lt;&gt;"",基本情報入力シート!AE174,"")</f>
        <v/>
      </c>
      <c r="J147" s="424" t="str">
        <f>IF(基本情報入力シート!AA174="","",基本情報入力シート!AA174)</f>
        <v/>
      </c>
      <c r="K147" s="429" t="str">
        <f>IF(基本情報入力シート!AD174="","",基本情報入力シート!AD174)</f>
        <v/>
      </c>
      <c r="L147" s="435" t="str">
        <f>IF(G147="","",VLOOKUP(G147,'【参考】数式用'!$A$3:$C$46,3,FALSE))</f>
        <v/>
      </c>
      <c r="M147" s="442" t="str">
        <f t="shared" si="7"/>
        <v/>
      </c>
      <c r="N147" s="448"/>
      <c r="O147" s="448"/>
      <c r="P147" s="448"/>
      <c r="Q147" s="86"/>
      <c r="R147" s="2"/>
      <c r="S147" s="391"/>
      <c r="T147" s="391"/>
      <c r="U147" s="391"/>
      <c r="V147" s="391"/>
      <c r="W147" s="391"/>
      <c r="X147" s="391"/>
      <c r="Y147" s="391"/>
      <c r="Z147" s="391"/>
      <c r="AA147" s="391"/>
      <c r="AB147" s="391"/>
      <c r="AC147" s="391"/>
      <c r="AE147" s="363" t="str">
        <f t="shared" si="8"/>
        <v/>
      </c>
      <c r="AF147" s="363" t="str">
        <f t="shared" si="9"/>
        <v>×</v>
      </c>
      <c r="AG147" s="472" t="e">
        <f>D147&amp;I147&amp;#REF!</f>
        <v>#REF!</v>
      </c>
      <c r="AH147" s="473" t="e">
        <f>IF(#REF!="○",F147,"")</f>
        <v>#REF!</v>
      </c>
    </row>
    <row r="148" spans="1:34" ht="36.75" customHeight="1">
      <c r="A148" s="375">
        <v>136</v>
      </c>
      <c r="B148" s="382" t="str">
        <f>IF(基本情報入力シート!B175="","",基本情報入力シート!B175)</f>
        <v/>
      </c>
      <c r="C148" s="390" t="str">
        <f>IF(基本情報入力シート!L175="","",基本情報入力シート!L175)</f>
        <v/>
      </c>
      <c r="D148" s="390" t="str">
        <f>IF(基本情報入力シート!Q175="","",基本情報入力シート!Q175)</f>
        <v/>
      </c>
      <c r="E148" s="390" t="str">
        <f>IF(基本情報入力シート!V175="","",基本情報入力シート!V175)</f>
        <v/>
      </c>
      <c r="F148" s="390" t="str">
        <f>IF(基本情報入力シート!W175="","",基本情報入力シート!W175)</f>
        <v/>
      </c>
      <c r="G148" s="390" t="str">
        <f>IF(基本情報入力シート!X175="","",基本情報入力シート!X175)</f>
        <v/>
      </c>
      <c r="H148" s="416" t="str">
        <f>IF(基本情報入力シート!Z175="","",基本情報入力シート!Z175)</f>
        <v/>
      </c>
      <c r="I148" s="418" t="str">
        <f>IF(基本情報入力シート!AE175&lt;&gt;"",基本情報入力シート!AE175,"")</f>
        <v/>
      </c>
      <c r="J148" s="424" t="str">
        <f>IF(基本情報入力シート!AA175="","",基本情報入力シート!AA175)</f>
        <v/>
      </c>
      <c r="K148" s="429" t="str">
        <f>IF(基本情報入力シート!AD175="","",基本情報入力シート!AD175)</f>
        <v/>
      </c>
      <c r="L148" s="435" t="str">
        <f>IF(G148="","",VLOOKUP(G148,'【参考】数式用'!$A$3:$C$46,3,FALSE))</f>
        <v/>
      </c>
      <c r="M148" s="442" t="str">
        <f t="shared" si="7"/>
        <v/>
      </c>
      <c r="N148" s="448"/>
      <c r="O148" s="448"/>
      <c r="P148" s="448"/>
      <c r="Q148" s="86"/>
      <c r="R148" s="2"/>
      <c r="S148" s="391"/>
      <c r="T148" s="391"/>
      <c r="U148" s="391"/>
      <c r="V148" s="391"/>
      <c r="W148" s="391"/>
      <c r="X148" s="391"/>
      <c r="Y148" s="391"/>
      <c r="Z148" s="391"/>
      <c r="AA148" s="391"/>
      <c r="AB148" s="391"/>
      <c r="AC148" s="391"/>
      <c r="AE148" s="363" t="str">
        <f t="shared" si="8"/>
        <v/>
      </c>
      <c r="AF148" s="363" t="str">
        <f t="shared" si="9"/>
        <v>×</v>
      </c>
      <c r="AG148" s="472" t="e">
        <f>D148&amp;I148&amp;#REF!</f>
        <v>#REF!</v>
      </c>
      <c r="AH148" s="473" t="e">
        <f>IF(#REF!="○",F148,"")</f>
        <v>#REF!</v>
      </c>
    </row>
    <row r="149" spans="1:34" ht="36.75" customHeight="1">
      <c r="A149" s="375">
        <v>137</v>
      </c>
      <c r="B149" s="382" t="str">
        <f>IF(基本情報入力シート!B176="","",基本情報入力シート!B176)</f>
        <v/>
      </c>
      <c r="C149" s="390" t="str">
        <f>IF(基本情報入力シート!L176="","",基本情報入力シート!L176)</f>
        <v/>
      </c>
      <c r="D149" s="390" t="str">
        <f>IF(基本情報入力シート!Q176="","",基本情報入力シート!Q176)</f>
        <v/>
      </c>
      <c r="E149" s="390" t="str">
        <f>IF(基本情報入力シート!V176="","",基本情報入力シート!V176)</f>
        <v/>
      </c>
      <c r="F149" s="390" t="str">
        <f>IF(基本情報入力シート!W176="","",基本情報入力シート!W176)</f>
        <v/>
      </c>
      <c r="G149" s="390" t="str">
        <f>IF(基本情報入力シート!X176="","",基本情報入力シート!X176)</f>
        <v/>
      </c>
      <c r="H149" s="416" t="str">
        <f>IF(基本情報入力シート!Z176="","",基本情報入力シート!Z176)</f>
        <v/>
      </c>
      <c r="I149" s="418" t="str">
        <f>IF(基本情報入力シート!AE176&lt;&gt;"",基本情報入力シート!AE176,"")</f>
        <v/>
      </c>
      <c r="J149" s="424" t="str">
        <f>IF(基本情報入力シート!AA176="","",基本情報入力シート!AA176)</f>
        <v/>
      </c>
      <c r="K149" s="429" t="str">
        <f>IF(基本情報入力シート!AD176="","",基本情報入力シート!AD176)</f>
        <v/>
      </c>
      <c r="L149" s="435" t="str">
        <f>IF(G149="","",VLOOKUP(G149,'【参考】数式用'!$A$3:$C$46,3,FALSE))</f>
        <v/>
      </c>
      <c r="M149" s="442" t="str">
        <f t="shared" si="7"/>
        <v/>
      </c>
      <c r="N149" s="448"/>
      <c r="O149" s="448"/>
      <c r="P149" s="448"/>
      <c r="Q149" s="86"/>
      <c r="R149" s="2"/>
      <c r="S149" s="391"/>
      <c r="T149" s="391"/>
      <c r="U149" s="391"/>
      <c r="V149" s="391"/>
      <c r="W149" s="391"/>
      <c r="X149" s="391"/>
      <c r="Y149" s="391"/>
      <c r="Z149" s="391"/>
      <c r="AA149" s="391"/>
      <c r="AB149" s="391"/>
      <c r="AC149" s="391"/>
      <c r="AE149" s="363" t="str">
        <f t="shared" si="8"/>
        <v/>
      </c>
      <c r="AF149" s="363" t="str">
        <f t="shared" si="9"/>
        <v>×</v>
      </c>
      <c r="AG149" s="472" t="e">
        <f>D149&amp;I149&amp;#REF!</f>
        <v>#REF!</v>
      </c>
      <c r="AH149" s="473" t="e">
        <f>IF(#REF!="○",F149,"")</f>
        <v>#REF!</v>
      </c>
    </row>
    <row r="150" spans="1:34" ht="36.75" customHeight="1">
      <c r="A150" s="375">
        <v>138</v>
      </c>
      <c r="B150" s="382" t="str">
        <f>IF(基本情報入力シート!B177="","",基本情報入力シート!B177)</f>
        <v/>
      </c>
      <c r="C150" s="390" t="str">
        <f>IF(基本情報入力シート!L177="","",基本情報入力シート!L177)</f>
        <v/>
      </c>
      <c r="D150" s="390" t="str">
        <f>IF(基本情報入力シート!Q177="","",基本情報入力シート!Q177)</f>
        <v/>
      </c>
      <c r="E150" s="390" t="str">
        <f>IF(基本情報入力シート!V177="","",基本情報入力シート!V177)</f>
        <v/>
      </c>
      <c r="F150" s="390" t="str">
        <f>IF(基本情報入力シート!W177="","",基本情報入力シート!W177)</f>
        <v/>
      </c>
      <c r="G150" s="390" t="str">
        <f>IF(基本情報入力シート!X177="","",基本情報入力シート!X177)</f>
        <v/>
      </c>
      <c r="H150" s="416" t="str">
        <f>IF(基本情報入力シート!Z177="","",基本情報入力シート!Z177)</f>
        <v/>
      </c>
      <c r="I150" s="418" t="str">
        <f>IF(基本情報入力シート!AE177&lt;&gt;"",基本情報入力シート!AE177,"")</f>
        <v/>
      </c>
      <c r="J150" s="424" t="str">
        <f>IF(基本情報入力シート!AA177="","",基本情報入力シート!AA177)</f>
        <v/>
      </c>
      <c r="K150" s="429" t="str">
        <f>IF(基本情報入力シート!AD177="","",基本情報入力シート!AD177)</f>
        <v/>
      </c>
      <c r="L150" s="435" t="str">
        <f>IF(G150="","",VLOOKUP(G150,'【参考】数式用'!$A$3:$C$46,3,FALSE))</f>
        <v/>
      </c>
      <c r="M150" s="442" t="str">
        <f t="shared" si="7"/>
        <v/>
      </c>
      <c r="N150" s="448"/>
      <c r="O150" s="448"/>
      <c r="P150" s="448"/>
      <c r="Q150" s="86"/>
      <c r="R150" s="2"/>
      <c r="S150" s="391"/>
      <c r="T150" s="391"/>
      <c r="U150" s="391"/>
      <c r="V150" s="391"/>
      <c r="W150" s="391"/>
      <c r="X150" s="391"/>
      <c r="Y150" s="391"/>
      <c r="Z150" s="391"/>
      <c r="AA150" s="391"/>
      <c r="AB150" s="391"/>
      <c r="AC150" s="391"/>
      <c r="AE150" s="363" t="str">
        <f t="shared" si="8"/>
        <v/>
      </c>
      <c r="AF150" s="363" t="str">
        <f t="shared" si="9"/>
        <v>×</v>
      </c>
      <c r="AG150" s="472" t="e">
        <f>D150&amp;I150&amp;#REF!</f>
        <v>#REF!</v>
      </c>
      <c r="AH150" s="473" t="e">
        <f>IF(#REF!="○",F150,"")</f>
        <v>#REF!</v>
      </c>
    </row>
    <row r="151" spans="1:34" ht="36.75" customHeight="1">
      <c r="A151" s="375">
        <v>139</v>
      </c>
      <c r="B151" s="382" t="str">
        <f>IF(基本情報入力シート!B178="","",基本情報入力シート!B178)</f>
        <v/>
      </c>
      <c r="C151" s="390" t="str">
        <f>IF(基本情報入力シート!L178="","",基本情報入力シート!L178)</f>
        <v/>
      </c>
      <c r="D151" s="390" t="str">
        <f>IF(基本情報入力シート!Q178="","",基本情報入力シート!Q178)</f>
        <v/>
      </c>
      <c r="E151" s="390" t="str">
        <f>IF(基本情報入力シート!V178="","",基本情報入力シート!V178)</f>
        <v/>
      </c>
      <c r="F151" s="390" t="str">
        <f>IF(基本情報入力シート!W178="","",基本情報入力シート!W178)</f>
        <v/>
      </c>
      <c r="G151" s="390" t="str">
        <f>IF(基本情報入力シート!X178="","",基本情報入力シート!X178)</f>
        <v/>
      </c>
      <c r="H151" s="416" t="str">
        <f>IF(基本情報入力シート!Z178="","",基本情報入力シート!Z178)</f>
        <v/>
      </c>
      <c r="I151" s="418" t="str">
        <f>IF(基本情報入力シート!AE178&lt;&gt;"",基本情報入力シート!AE178,"")</f>
        <v/>
      </c>
      <c r="J151" s="424" t="str">
        <f>IF(基本情報入力シート!AA178="","",基本情報入力シート!AA178)</f>
        <v/>
      </c>
      <c r="K151" s="429" t="str">
        <f>IF(基本情報入力シート!AD178="","",基本情報入力シート!AD178)</f>
        <v/>
      </c>
      <c r="L151" s="435" t="str">
        <f>IF(G151="","",VLOOKUP(G151,'【参考】数式用'!$A$3:$C$46,3,FALSE))</f>
        <v/>
      </c>
      <c r="M151" s="442" t="str">
        <f t="shared" si="7"/>
        <v/>
      </c>
      <c r="N151" s="448"/>
      <c r="O151" s="448"/>
      <c r="P151" s="448"/>
      <c r="Q151" s="86"/>
      <c r="R151" s="2"/>
      <c r="S151" s="391"/>
      <c r="T151" s="391"/>
      <c r="U151" s="391"/>
      <c r="V151" s="391"/>
      <c r="W151" s="391"/>
      <c r="X151" s="391"/>
      <c r="Y151" s="391"/>
      <c r="Z151" s="391"/>
      <c r="AA151" s="391"/>
      <c r="AB151" s="391"/>
      <c r="AC151" s="391"/>
      <c r="AE151" s="363" t="str">
        <f t="shared" si="8"/>
        <v/>
      </c>
      <c r="AF151" s="363" t="str">
        <f t="shared" si="9"/>
        <v>×</v>
      </c>
      <c r="AG151" s="472" t="e">
        <f>D151&amp;I151&amp;#REF!</f>
        <v>#REF!</v>
      </c>
      <c r="AH151" s="473" t="e">
        <f>IF(#REF!="○",F151,"")</f>
        <v>#REF!</v>
      </c>
    </row>
    <row r="152" spans="1:34" ht="36.75" customHeight="1">
      <c r="A152" s="375">
        <v>140</v>
      </c>
      <c r="B152" s="382" t="str">
        <f>IF(基本情報入力シート!B179="","",基本情報入力シート!B179)</f>
        <v/>
      </c>
      <c r="C152" s="390" t="str">
        <f>IF(基本情報入力シート!L179="","",基本情報入力シート!L179)</f>
        <v/>
      </c>
      <c r="D152" s="390" t="str">
        <f>IF(基本情報入力シート!Q179="","",基本情報入力シート!Q179)</f>
        <v/>
      </c>
      <c r="E152" s="390" t="str">
        <f>IF(基本情報入力シート!V179="","",基本情報入力シート!V179)</f>
        <v/>
      </c>
      <c r="F152" s="390" t="str">
        <f>IF(基本情報入力シート!W179="","",基本情報入力シート!W179)</f>
        <v/>
      </c>
      <c r="G152" s="390" t="str">
        <f>IF(基本情報入力シート!X179="","",基本情報入力シート!X179)</f>
        <v/>
      </c>
      <c r="H152" s="416" t="str">
        <f>IF(基本情報入力シート!Z179="","",基本情報入力シート!Z179)</f>
        <v/>
      </c>
      <c r="I152" s="418" t="str">
        <f>IF(基本情報入力シート!AE179&lt;&gt;"",基本情報入力シート!AE179,"")</f>
        <v/>
      </c>
      <c r="J152" s="424" t="str">
        <f>IF(基本情報入力シート!AA179="","",基本情報入力シート!AA179)</f>
        <v/>
      </c>
      <c r="K152" s="429" t="str">
        <f>IF(基本情報入力シート!AD179="","",基本情報入力シート!AD179)</f>
        <v/>
      </c>
      <c r="L152" s="435" t="str">
        <f>IF(G152="","",VLOOKUP(G152,'【参考】数式用'!$A$3:$C$46,3,FALSE))</f>
        <v/>
      </c>
      <c r="M152" s="442" t="str">
        <f t="shared" si="7"/>
        <v/>
      </c>
      <c r="N152" s="448"/>
      <c r="O152" s="448"/>
      <c r="P152" s="448"/>
      <c r="Q152" s="86"/>
      <c r="R152" s="2"/>
      <c r="S152" s="391"/>
      <c r="T152" s="391"/>
      <c r="U152" s="391"/>
      <c r="V152" s="391"/>
      <c r="W152" s="391"/>
      <c r="X152" s="391"/>
      <c r="Y152" s="391"/>
      <c r="Z152" s="391"/>
      <c r="AA152" s="391"/>
      <c r="AB152" s="391"/>
      <c r="AC152" s="391"/>
      <c r="AE152" s="363" t="str">
        <f t="shared" si="8"/>
        <v/>
      </c>
      <c r="AF152" s="363" t="str">
        <f t="shared" si="9"/>
        <v>×</v>
      </c>
      <c r="AG152" s="472" t="e">
        <f>D152&amp;I152&amp;#REF!</f>
        <v>#REF!</v>
      </c>
      <c r="AH152" s="473" t="e">
        <f>IF(#REF!="○",F152,"")</f>
        <v>#REF!</v>
      </c>
    </row>
    <row r="153" spans="1:34" ht="36.75" customHeight="1">
      <c r="A153" s="375">
        <v>141</v>
      </c>
      <c r="B153" s="382" t="str">
        <f>IF(基本情報入力シート!B180="","",基本情報入力シート!B180)</f>
        <v/>
      </c>
      <c r="C153" s="390" t="str">
        <f>IF(基本情報入力シート!L180="","",基本情報入力シート!L180)</f>
        <v/>
      </c>
      <c r="D153" s="390" t="str">
        <f>IF(基本情報入力シート!Q180="","",基本情報入力シート!Q180)</f>
        <v/>
      </c>
      <c r="E153" s="390" t="str">
        <f>IF(基本情報入力シート!V180="","",基本情報入力シート!V180)</f>
        <v/>
      </c>
      <c r="F153" s="390" t="str">
        <f>IF(基本情報入力シート!W180="","",基本情報入力シート!W180)</f>
        <v/>
      </c>
      <c r="G153" s="390" t="str">
        <f>IF(基本情報入力シート!X180="","",基本情報入力シート!X180)</f>
        <v/>
      </c>
      <c r="H153" s="416" t="str">
        <f>IF(基本情報入力シート!Z180="","",基本情報入力シート!Z180)</f>
        <v/>
      </c>
      <c r="I153" s="418" t="str">
        <f>IF(基本情報入力シート!AE180&lt;&gt;"",基本情報入力シート!AE180,"")</f>
        <v/>
      </c>
      <c r="J153" s="424" t="str">
        <f>IF(基本情報入力シート!AA180="","",基本情報入力シート!AA180)</f>
        <v/>
      </c>
      <c r="K153" s="429" t="str">
        <f>IF(基本情報入力シート!AD180="","",基本情報入力シート!AD180)</f>
        <v/>
      </c>
      <c r="L153" s="435" t="str">
        <f>IF(G153="","",VLOOKUP(G153,'【参考】数式用'!$A$3:$C$46,3,FALSE))</f>
        <v/>
      </c>
      <c r="M153" s="442" t="str">
        <f t="shared" si="7"/>
        <v/>
      </c>
      <c r="N153" s="448"/>
      <c r="O153" s="448"/>
      <c r="P153" s="448"/>
      <c r="Q153" s="86"/>
      <c r="R153" s="2"/>
      <c r="S153" s="391"/>
      <c r="T153" s="391"/>
      <c r="U153" s="391"/>
      <c r="V153" s="391"/>
      <c r="W153" s="391"/>
      <c r="X153" s="391"/>
      <c r="Y153" s="391"/>
      <c r="Z153" s="391"/>
      <c r="AA153" s="391"/>
      <c r="AB153" s="391"/>
      <c r="AC153" s="391"/>
      <c r="AE153" s="363" t="str">
        <f t="shared" si="8"/>
        <v/>
      </c>
      <c r="AF153" s="363" t="str">
        <f t="shared" si="9"/>
        <v>×</v>
      </c>
      <c r="AG153" s="472" t="e">
        <f>D153&amp;I153&amp;#REF!</f>
        <v>#REF!</v>
      </c>
      <c r="AH153" s="473" t="e">
        <f>IF(#REF!="○",F153,"")</f>
        <v>#REF!</v>
      </c>
    </row>
    <row r="154" spans="1:34" ht="36.75" customHeight="1">
      <c r="A154" s="375">
        <v>142</v>
      </c>
      <c r="B154" s="382" t="str">
        <f>IF(基本情報入力シート!B181="","",基本情報入力シート!B181)</f>
        <v/>
      </c>
      <c r="C154" s="390" t="str">
        <f>IF(基本情報入力シート!L181="","",基本情報入力シート!L181)</f>
        <v/>
      </c>
      <c r="D154" s="390" t="str">
        <f>IF(基本情報入力シート!Q181="","",基本情報入力シート!Q181)</f>
        <v/>
      </c>
      <c r="E154" s="390" t="str">
        <f>IF(基本情報入力シート!V181="","",基本情報入力シート!V181)</f>
        <v/>
      </c>
      <c r="F154" s="390" t="str">
        <f>IF(基本情報入力シート!W181="","",基本情報入力シート!W181)</f>
        <v/>
      </c>
      <c r="G154" s="390" t="str">
        <f>IF(基本情報入力シート!X181="","",基本情報入力シート!X181)</f>
        <v/>
      </c>
      <c r="H154" s="416" t="str">
        <f>IF(基本情報入力シート!Z181="","",基本情報入力シート!Z181)</f>
        <v/>
      </c>
      <c r="I154" s="418" t="str">
        <f>IF(基本情報入力シート!AE181&lt;&gt;"",基本情報入力シート!AE181,"")</f>
        <v/>
      </c>
      <c r="J154" s="424" t="str">
        <f>IF(基本情報入力シート!AA181="","",基本情報入力シート!AA181)</f>
        <v/>
      </c>
      <c r="K154" s="429" t="str">
        <f>IF(基本情報入力シート!AD181="","",基本情報入力シート!AD181)</f>
        <v/>
      </c>
      <c r="L154" s="435" t="str">
        <f>IF(G154="","",VLOOKUP(G154,'【参考】数式用'!$A$3:$C$46,3,FALSE))</f>
        <v/>
      </c>
      <c r="M154" s="442" t="str">
        <f t="shared" si="7"/>
        <v/>
      </c>
      <c r="N154" s="448"/>
      <c r="O154" s="448"/>
      <c r="P154" s="448"/>
      <c r="Q154" s="86"/>
      <c r="R154" s="2"/>
      <c r="S154" s="391"/>
      <c r="T154" s="391"/>
      <c r="U154" s="391"/>
      <c r="V154" s="391"/>
      <c r="W154" s="391"/>
      <c r="X154" s="391"/>
      <c r="Y154" s="391"/>
      <c r="Z154" s="391"/>
      <c r="AA154" s="391"/>
      <c r="AB154" s="391"/>
      <c r="AC154" s="391"/>
      <c r="AE154" s="363" t="str">
        <f t="shared" si="8"/>
        <v/>
      </c>
      <c r="AF154" s="363" t="str">
        <f t="shared" si="9"/>
        <v>×</v>
      </c>
      <c r="AG154" s="472" t="e">
        <f>D154&amp;I154&amp;#REF!</f>
        <v>#REF!</v>
      </c>
      <c r="AH154" s="473" t="e">
        <f>IF(#REF!="○",F154,"")</f>
        <v>#REF!</v>
      </c>
    </row>
    <row r="155" spans="1:34" ht="36.75" customHeight="1">
      <c r="A155" s="375">
        <v>143</v>
      </c>
      <c r="B155" s="382" t="str">
        <f>IF(基本情報入力シート!B182="","",基本情報入力シート!B182)</f>
        <v/>
      </c>
      <c r="C155" s="390" t="str">
        <f>IF(基本情報入力シート!L182="","",基本情報入力シート!L182)</f>
        <v/>
      </c>
      <c r="D155" s="390" t="str">
        <f>IF(基本情報入力シート!Q182="","",基本情報入力シート!Q182)</f>
        <v/>
      </c>
      <c r="E155" s="390" t="str">
        <f>IF(基本情報入力シート!V182="","",基本情報入力シート!V182)</f>
        <v/>
      </c>
      <c r="F155" s="390" t="str">
        <f>IF(基本情報入力シート!W182="","",基本情報入力シート!W182)</f>
        <v/>
      </c>
      <c r="G155" s="390" t="str">
        <f>IF(基本情報入力シート!X182="","",基本情報入力シート!X182)</f>
        <v/>
      </c>
      <c r="H155" s="416" t="str">
        <f>IF(基本情報入力シート!Z182="","",基本情報入力シート!Z182)</f>
        <v/>
      </c>
      <c r="I155" s="418" t="str">
        <f>IF(基本情報入力シート!AE182&lt;&gt;"",基本情報入力シート!AE182,"")</f>
        <v/>
      </c>
      <c r="J155" s="424" t="str">
        <f>IF(基本情報入力シート!AA182="","",基本情報入力シート!AA182)</f>
        <v/>
      </c>
      <c r="K155" s="429" t="str">
        <f>IF(基本情報入力シート!AD182="","",基本情報入力シート!AD182)</f>
        <v/>
      </c>
      <c r="L155" s="435" t="str">
        <f>IF(G155="","",VLOOKUP(G155,'【参考】数式用'!$A$3:$C$46,3,FALSE))</f>
        <v/>
      </c>
      <c r="M155" s="442" t="str">
        <f t="shared" si="7"/>
        <v/>
      </c>
      <c r="N155" s="448"/>
      <c r="O155" s="448"/>
      <c r="P155" s="448"/>
      <c r="Q155" s="86"/>
      <c r="R155" s="2"/>
      <c r="S155" s="391"/>
      <c r="T155" s="391"/>
      <c r="U155" s="391"/>
      <c r="V155" s="391"/>
      <c r="W155" s="391"/>
      <c r="X155" s="391"/>
      <c r="Y155" s="391"/>
      <c r="Z155" s="391"/>
      <c r="AA155" s="391"/>
      <c r="AB155" s="391"/>
      <c r="AC155" s="391"/>
      <c r="AE155" s="363" t="str">
        <f t="shared" si="8"/>
        <v/>
      </c>
      <c r="AF155" s="363" t="str">
        <f t="shared" si="9"/>
        <v>×</v>
      </c>
      <c r="AG155" s="472" t="e">
        <f>D155&amp;I155&amp;#REF!</f>
        <v>#REF!</v>
      </c>
      <c r="AH155" s="473" t="e">
        <f>IF(#REF!="○",F155,"")</f>
        <v>#REF!</v>
      </c>
    </row>
    <row r="156" spans="1:34" ht="36.75" customHeight="1">
      <c r="A156" s="375">
        <v>144</v>
      </c>
      <c r="B156" s="382" t="str">
        <f>IF(基本情報入力シート!B183="","",基本情報入力シート!B183)</f>
        <v/>
      </c>
      <c r="C156" s="390" t="str">
        <f>IF(基本情報入力シート!L183="","",基本情報入力シート!L183)</f>
        <v/>
      </c>
      <c r="D156" s="390" t="str">
        <f>IF(基本情報入力シート!Q183="","",基本情報入力シート!Q183)</f>
        <v/>
      </c>
      <c r="E156" s="390" t="str">
        <f>IF(基本情報入力シート!V183="","",基本情報入力シート!V183)</f>
        <v/>
      </c>
      <c r="F156" s="390" t="str">
        <f>IF(基本情報入力シート!W183="","",基本情報入力シート!W183)</f>
        <v/>
      </c>
      <c r="G156" s="390" t="str">
        <f>IF(基本情報入力シート!X183="","",基本情報入力シート!X183)</f>
        <v/>
      </c>
      <c r="H156" s="416" t="str">
        <f>IF(基本情報入力シート!Z183="","",基本情報入力シート!Z183)</f>
        <v/>
      </c>
      <c r="I156" s="418" t="str">
        <f>IF(基本情報入力シート!AE183&lt;&gt;"",基本情報入力シート!AE183,"")</f>
        <v/>
      </c>
      <c r="J156" s="424" t="str">
        <f>IF(基本情報入力シート!AA183="","",基本情報入力シート!AA183)</f>
        <v/>
      </c>
      <c r="K156" s="429" t="str">
        <f>IF(基本情報入力シート!AD183="","",基本情報入力シート!AD183)</f>
        <v/>
      </c>
      <c r="L156" s="435" t="str">
        <f>IF(G156="","",VLOOKUP(G156,'【参考】数式用'!$A$3:$C$46,3,FALSE))</f>
        <v/>
      </c>
      <c r="M156" s="442" t="str">
        <f t="shared" si="7"/>
        <v/>
      </c>
      <c r="N156" s="448"/>
      <c r="O156" s="448"/>
      <c r="P156" s="448"/>
      <c r="Q156" s="86"/>
      <c r="R156" s="2"/>
      <c r="S156" s="391"/>
      <c r="T156" s="391"/>
      <c r="U156" s="391"/>
      <c r="V156" s="391"/>
      <c r="W156" s="391"/>
      <c r="X156" s="391"/>
      <c r="Y156" s="391"/>
      <c r="Z156" s="391"/>
      <c r="AA156" s="391"/>
      <c r="AB156" s="391"/>
      <c r="AC156" s="391"/>
      <c r="AE156" s="363" t="str">
        <f t="shared" si="8"/>
        <v/>
      </c>
      <c r="AF156" s="363" t="str">
        <f t="shared" si="9"/>
        <v>×</v>
      </c>
      <c r="AG156" s="472" t="e">
        <f>D156&amp;I156&amp;#REF!</f>
        <v>#REF!</v>
      </c>
      <c r="AH156" s="473" t="e">
        <f>IF(#REF!="○",F156,"")</f>
        <v>#REF!</v>
      </c>
    </row>
    <row r="157" spans="1:34" ht="36.75" customHeight="1">
      <c r="A157" s="375">
        <v>145</v>
      </c>
      <c r="B157" s="382" t="str">
        <f>IF(基本情報入力シート!B184="","",基本情報入力シート!B184)</f>
        <v/>
      </c>
      <c r="C157" s="390" t="str">
        <f>IF(基本情報入力シート!L184="","",基本情報入力シート!L184)</f>
        <v/>
      </c>
      <c r="D157" s="390" t="str">
        <f>IF(基本情報入力シート!Q184="","",基本情報入力シート!Q184)</f>
        <v/>
      </c>
      <c r="E157" s="390" t="str">
        <f>IF(基本情報入力シート!V184="","",基本情報入力シート!V184)</f>
        <v/>
      </c>
      <c r="F157" s="390" t="str">
        <f>IF(基本情報入力シート!W184="","",基本情報入力シート!W184)</f>
        <v/>
      </c>
      <c r="G157" s="390" t="str">
        <f>IF(基本情報入力シート!X184="","",基本情報入力シート!X184)</f>
        <v/>
      </c>
      <c r="H157" s="416" t="str">
        <f>IF(基本情報入力シート!Z184="","",基本情報入力シート!Z184)</f>
        <v/>
      </c>
      <c r="I157" s="418" t="str">
        <f>IF(基本情報入力シート!AE184&lt;&gt;"",基本情報入力シート!AE184,"")</f>
        <v/>
      </c>
      <c r="J157" s="424" t="str">
        <f>IF(基本情報入力シート!AA184="","",基本情報入力シート!AA184)</f>
        <v/>
      </c>
      <c r="K157" s="429" t="str">
        <f>IF(基本情報入力シート!AD184="","",基本情報入力シート!AD184)</f>
        <v/>
      </c>
      <c r="L157" s="435" t="str">
        <f>IF(G157="","",VLOOKUP(G157,'【参考】数式用'!$A$3:$C$46,3,FALSE))</f>
        <v/>
      </c>
      <c r="M157" s="442" t="str">
        <f t="shared" si="7"/>
        <v/>
      </c>
      <c r="N157" s="448"/>
      <c r="O157" s="448"/>
      <c r="P157" s="448"/>
      <c r="Q157" s="86"/>
      <c r="R157" s="2"/>
      <c r="S157" s="391"/>
      <c r="T157" s="391"/>
      <c r="U157" s="391"/>
      <c r="V157" s="391"/>
      <c r="W157" s="391"/>
      <c r="X157" s="391"/>
      <c r="Y157" s="391"/>
      <c r="Z157" s="391"/>
      <c r="AA157" s="391"/>
      <c r="AB157" s="391"/>
      <c r="AC157" s="391"/>
      <c r="AE157" s="363" t="str">
        <f t="shared" si="8"/>
        <v/>
      </c>
      <c r="AF157" s="363" t="str">
        <f t="shared" si="9"/>
        <v>×</v>
      </c>
      <c r="AG157" s="472" t="e">
        <f>D157&amp;I157&amp;#REF!</f>
        <v>#REF!</v>
      </c>
      <c r="AH157" s="473" t="e">
        <f>IF(#REF!="○",F157,"")</f>
        <v>#REF!</v>
      </c>
    </row>
    <row r="158" spans="1:34" ht="36.75" customHeight="1">
      <c r="A158" s="375">
        <v>146</v>
      </c>
      <c r="B158" s="382" t="str">
        <f>IF(基本情報入力シート!B185="","",基本情報入力シート!B185)</f>
        <v/>
      </c>
      <c r="C158" s="390" t="str">
        <f>IF(基本情報入力シート!L185="","",基本情報入力シート!L185)</f>
        <v/>
      </c>
      <c r="D158" s="390" t="str">
        <f>IF(基本情報入力シート!Q185="","",基本情報入力シート!Q185)</f>
        <v/>
      </c>
      <c r="E158" s="390" t="str">
        <f>IF(基本情報入力シート!V185="","",基本情報入力シート!V185)</f>
        <v/>
      </c>
      <c r="F158" s="390" t="str">
        <f>IF(基本情報入力シート!W185="","",基本情報入力シート!W185)</f>
        <v/>
      </c>
      <c r="G158" s="390" t="str">
        <f>IF(基本情報入力シート!X185="","",基本情報入力シート!X185)</f>
        <v/>
      </c>
      <c r="H158" s="416" t="str">
        <f>IF(基本情報入力シート!Z185="","",基本情報入力シート!Z185)</f>
        <v/>
      </c>
      <c r="I158" s="418" t="str">
        <f>IF(基本情報入力シート!AE185&lt;&gt;"",基本情報入力シート!AE185,"")</f>
        <v/>
      </c>
      <c r="J158" s="424" t="str">
        <f>IF(基本情報入力シート!AA185="","",基本情報入力シート!AA185)</f>
        <v/>
      </c>
      <c r="K158" s="429" t="str">
        <f>IF(基本情報入力シート!AD185="","",基本情報入力シート!AD185)</f>
        <v/>
      </c>
      <c r="L158" s="435" t="str">
        <f>IF(G158="","",VLOOKUP(G158,'【参考】数式用'!$A$3:$C$46,3,FALSE))</f>
        <v/>
      </c>
      <c r="M158" s="442" t="str">
        <f t="shared" si="7"/>
        <v/>
      </c>
      <c r="N158" s="448"/>
      <c r="O158" s="448"/>
      <c r="P158" s="448"/>
      <c r="Q158" s="86"/>
      <c r="R158" s="2"/>
      <c r="S158" s="391"/>
      <c r="T158" s="391"/>
      <c r="U158" s="391"/>
      <c r="V158" s="391"/>
      <c r="W158" s="391"/>
      <c r="X158" s="391"/>
      <c r="Y158" s="391"/>
      <c r="Z158" s="391"/>
      <c r="AA158" s="391"/>
      <c r="AB158" s="391"/>
      <c r="AC158" s="391"/>
      <c r="AE158" s="363" t="str">
        <f t="shared" si="8"/>
        <v/>
      </c>
      <c r="AF158" s="363" t="str">
        <f t="shared" si="9"/>
        <v>×</v>
      </c>
      <c r="AG158" s="472" t="e">
        <f>D158&amp;I158&amp;#REF!</f>
        <v>#REF!</v>
      </c>
      <c r="AH158" s="473" t="e">
        <f>IF(#REF!="○",F158,"")</f>
        <v>#REF!</v>
      </c>
    </row>
    <row r="159" spans="1:34" ht="36.75" customHeight="1">
      <c r="A159" s="375">
        <v>147</v>
      </c>
      <c r="B159" s="382" t="str">
        <f>IF(基本情報入力シート!B186="","",基本情報入力シート!B186)</f>
        <v/>
      </c>
      <c r="C159" s="390" t="str">
        <f>IF(基本情報入力シート!L186="","",基本情報入力シート!L186)</f>
        <v/>
      </c>
      <c r="D159" s="390" t="str">
        <f>IF(基本情報入力シート!Q186="","",基本情報入力シート!Q186)</f>
        <v/>
      </c>
      <c r="E159" s="390" t="str">
        <f>IF(基本情報入力シート!V186="","",基本情報入力シート!V186)</f>
        <v/>
      </c>
      <c r="F159" s="390" t="str">
        <f>IF(基本情報入力シート!W186="","",基本情報入力シート!W186)</f>
        <v/>
      </c>
      <c r="G159" s="390" t="str">
        <f>IF(基本情報入力シート!X186="","",基本情報入力シート!X186)</f>
        <v/>
      </c>
      <c r="H159" s="416" t="str">
        <f>IF(基本情報入力シート!Z186="","",基本情報入力シート!Z186)</f>
        <v/>
      </c>
      <c r="I159" s="418" t="str">
        <f>IF(基本情報入力シート!AE186&lt;&gt;"",基本情報入力シート!AE186,"")</f>
        <v/>
      </c>
      <c r="J159" s="424" t="str">
        <f>IF(基本情報入力シート!AA186="","",基本情報入力シート!AA186)</f>
        <v/>
      </c>
      <c r="K159" s="429" t="str">
        <f>IF(基本情報入力シート!AD186="","",基本情報入力シート!AD186)</f>
        <v/>
      </c>
      <c r="L159" s="435" t="str">
        <f>IF(G159="","",VLOOKUP(G159,'【参考】数式用'!$A$3:$C$46,3,FALSE))</f>
        <v/>
      </c>
      <c r="M159" s="442" t="str">
        <f t="shared" si="7"/>
        <v/>
      </c>
      <c r="N159" s="448"/>
      <c r="O159" s="448"/>
      <c r="P159" s="448"/>
      <c r="Q159" s="86"/>
      <c r="R159" s="2"/>
      <c r="S159" s="391"/>
      <c r="T159" s="391"/>
      <c r="U159" s="391"/>
      <c r="V159" s="391"/>
      <c r="W159" s="391"/>
      <c r="X159" s="391"/>
      <c r="Y159" s="391"/>
      <c r="Z159" s="391"/>
      <c r="AA159" s="391"/>
      <c r="AB159" s="391"/>
      <c r="AC159" s="391"/>
      <c r="AE159" s="363" t="str">
        <f t="shared" si="8"/>
        <v/>
      </c>
      <c r="AF159" s="363" t="str">
        <f t="shared" si="9"/>
        <v>×</v>
      </c>
      <c r="AG159" s="472" t="e">
        <f>D159&amp;I159&amp;#REF!</f>
        <v>#REF!</v>
      </c>
      <c r="AH159" s="473" t="e">
        <f>IF(#REF!="○",F159,"")</f>
        <v>#REF!</v>
      </c>
    </row>
    <row r="160" spans="1:34" ht="36.75" customHeight="1">
      <c r="A160" s="375">
        <v>148</v>
      </c>
      <c r="B160" s="382" t="str">
        <f>IF(基本情報入力シート!B187="","",基本情報入力シート!B187)</f>
        <v/>
      </c>
      <c r="C160" s="390" t="str">
        <f>IF(基本情報入力シート!L187="","",基本情報入力シート!L187)</f>
        <v/>
      </c>
      <c r="D160" s="390" t="str">
        <f>IF(基本情報入力シート!Q187="","",基本情報入力シート!Q187)</f>
        <v/>
      </c>
      <c r="E160" s="390" t="str">
        <f>IF(基本情報入力シート!V187="","",基本情報入力シート!V187)</f>
        <v/>
      </c>
      <c r="F160" s="390" t="str">
        <f>IF(基本情報入力シート!W187="","",基本情報入力シート!W187)</f>
        <v/>
      </c>
      <c r="G160" s="390" t="str">
        <f>IF(基本情報入力シート!X187="","",基本情報入力シート!X187)</f>
        <v/>
      </c>
      <c r="H160" s="416" t="str">
        <f>IF(基本情報入力シート!Z187="","",基本情報入力シート!Z187)</f>
        <v/>
      </c>
      <c r="I160" s="418" t="str">
        <f>IF(基本情報入力シート!AE187&lt;&gt;"",基本情報入力シート!AE187,"")</f>
        <v/>
      </c>
      <c r="J160" s="424" t="str">
        <f>IF(基本情報入力シート!AA187="","",基本情報入力シート!AA187)</f>
        <v/>
      </c>
      <c r="K160" s="429" t="str">
        <f>IF(基本情報入力シート!AD187="","",基本情報入力シート!AD187)</f>
        <v/>
      </c>
      <c r="L160" s="435" t="str">
        <f>IF(G160="","",VLOOKUP(G160,'【参考】数式用'!$A$3:$C$46,3,FALSE))</f>
        <v/>
      </c>
      <c r="M160" s="442" t="str">
        <f t="shared" si="7"/>
        <v/>
      </c>
      <c r="N160" s="448"/>
      <c r="O160" s="448"/>
      <c r="P160" s="448"/>
      <c r="Q160" s="86"/>
      <c r="R160" s="2"/>
      <c r="S160" s="391"/>
      <c r="T160" s="391"/>
      <c r="U160" s="391"/>
      <c r="V160" s="391"/>
      <c r="W160" s="391"/>
      <c r="X160" s="391"/>
      <c r="Y160" s="391"/>
      <c r="Z160" s="391"/>
      <c r="AA160" s="391"/>
      <c r="AB160" s="391"/>
      <c r="AC160" s="391"/>
      <c r="AE160" s="363" t="str">
        <f t="shared" si="8"/>
        <v/>
      </c>
      <c r="AF160" s="363" t="str">
        <f t="shared" si="9"/>
        <v>×</v>
      </c>
      <c r="AG160" s="472" t="e">
        <f>D160&amp;I160&amp;#REF!</f>
        <v>#REF!</v>
      </c>
      <c r="AH160" s="473" t="e">
        <f>IF(#REF!="○",F160,"")</f>
        <v>#REF!</v>
      </c>
    </row>
    <row r="161" spans="1:34" ht="36.75" customHeight="1">
      <c r="A161" s="375">
        <v>149</v>
      </c>
      <c r="B161" s="382" t="str">
        <f>IF(基本情報入力シート!B188="","",基本情報入力シート!B188)</f>
        <v/>
      </c>
      <c r="C161" s="390" t="str">
        <f>IF(基本情報入力シート!L188="","",基本情報入力シート!L188)</f>
        <v/>
      </c>
      <c r="D161" s="390" t="str">
        <f>IF(基本情報入力シート!Q188="","",基本情報入力シート!Q188)</f>
        <v/>
      </c>
      <c r="E161" s="390" t="str">
        <f>IF(基本情報入力シート!V188="","",基本情報入力シート!V188)</f>
        <v/>
      </c>
      <c r="F161" s="390" t="str">
        <f>IF(基本情報入力シート!W188="","",基本情報入力シート!W188)</f>
        <v/>
      </c>
      <c r="G161" s="390" t="str">
        <f>IF(基本情報入力シート!X188="","",基本情報入力シート!X188)</f>
        <v/>
      </c>
      <c r="H161" s="416" t="str">
        <f>IF(基本情報入力シート!Z188="","",基本情報入力シート!Z188)</f>
        <v/>
      </c>
      <c r="I161" s="418" t="str">
        <f>IF(基本情報入力シート!AE188&lt;&gt;"",基本情報入力シート!AE188,"")</f>
        <v/>
      </c>
      <c r="J161" s="424" t="str">
        <f>IF(基本情報入力シート!AA188="","",基本情報入力シート!AA188)</f>
        <v/>
      </c>
      <c r="K161" s="429" t="str">
        <f>IF(基本情報入力シート!AD188="","",基本情報入力シート!AD188)</f>
        <v/>
      </c>
      <c r="L161" s="435" t="str">
        <f>IF(G161="","",VLOOKUP(G161,'【参考】数式用'!$A$3:$C$46,3,FALSE))</f>
        <v/>
      </c>
      <c r="M161" s="442" t="str">
        <f t="shared" si="7"/>
        <v/>
      </c>
      <c r="N161" s="448"/>
      <c r="O161" s="448"/>
      <c r="P161" s="448"/>
      <c r="Q161" s="86"/>
      <c r="R161" s="2"/>
      <c r="S161" s="391"/>
      <c r="T161" s="391"/>
      <c r="U161" s="391"/>
      <c r="V161" s="391"/>
      <c r="W161" s="391"/>
      <c r="X161" s="391"/>
      <c r="Y161" s="391"/>
      <c r="Z161" s="391"/>
      <c r="AA161" s="391"/>
      <c r="AB161" s="391"/>
      <c r="AC161" s="391"/>
      <c r="AE161" s="363" t="str">
        <f t="shared" si="8"/>
        <v/>
      </c>
      <c r="AF161" s="363" t="str">
        <f t="shared" si="9"/>
        <v>×</v>
      </c>
      <c r="AG161" s="472" t="e">
        <f>D161&amp;I161&amp;#REF!</f>
        <v>#REF!</v>
      </c>
      <c r="AH161" s="473" t="e">
        <f>IF(#REF!="○",F161,"")</f>
        <v>#REF!</v>
      </c>
    </row>
    <row r="162" spans="1:34" ht="36.75" customHeight="1">
      <c r="A162" s="375">
        <v>150</v>
      </c>
      <c r="B162" s="382" t="str">
        <f>IF(基本情報入力シート!B189="","",基本情報入力シート!B189)</f>
        <v/>
      </c>
      <c r="C162" s="390" t="str">
        <f>IF(基本情報入力シート!L189="","",基本情報入力シート!L189)</f>
        <v/>
      </c>
      <c r="D162" s="390" t="str">
        <f>IF(基本情報入力シート!Q189="","",基本情報入力シート!Q189)</f>
        <v/>
      </c>
      <c r="E162" s="390" t="str">
        <f>IF(基本情報入力シート!V189="","",基本情報入力シート!V189)</f>
        <v/>
      </c>
      <c r="F162" s="390" t="str">
        <f>IF(基本情報入力シート!W189="","",基本情報入力シート!W189)</f>
        <v/>
      </c>
      <c r="G162" s="390" t="str">
        <f>IF(基本情報入力シート!X189="","",基本情報入力シート!X189)</f>
        <v/>
      </c>
      <c r="H162" s="416" t="str">
        <f>IF(基本情報入力シート!Z189="","",基本情報入力シート!Z189)</f>
        <v/>
      </c>
      <c r="I162" s="418" t="str">
        <f>IF(基本情報入力シート!AE189&lt;&gt;"",基本情報入力シート!AE189,"")</f>
        <v/>
      </c>
      <c r="J162" s="424" t="str">
        <f>IF(基本情報入力シート!AA189="","",基本情報入力シート!AA189)</f>
        <v/>
      </c>
      <c r="K162" s="429" t="str">
        <f>IF(基本情報入力シート!AD189="","",基本情報入力シート!AD189)</f>
        <v/>
      </c>
      <c r="L162" s="435" t="str">
        <f>IF(G162="","",VLOOKUP(G162,'【参考】数式用'!$A$3:$C$46,3,FALSE))</f>
        <v/>
      </c>
      <c r="M162" s="442" t="str">
        <f t="shared" si="7"/>
        <v/>
      </c>
      <c r="N162" s="448"/>
      <c r="O162" s="448"/>
      <c r="P162" s="448"/>
      <c r="Q162" s="86"/>
      <c r="R162" s="2"/>
      <c r="S162" s="391"/>
      <c r="T162" s="391"/>
      <c r="U162" s="391"/>
      <c r="V162" s="391"/>
      <c r="W162" s="391"/>
      <c r="X162" s="391"/>
      <c r="Y162" s="391"/>
      <c r="Z162" s="391"/>
      <c r="AA162" s="391"/>
      <c r="AB162" s="391"/>
      <c r="AC162" s="391"/>
      <c r="AE162" s="363" t="str">
        <f t="shared" si="8"/>
        <v/>
      </c>
      <c r="AF162" s="363" t="str">
        <f t="shared" si="9"/>
        <v>×</v>
      </c>
      <c r="AG162" s="472" t="e">
        <f>D162&amp;I162&amp;#REF!</f>
        <v>#REF!</v>
      </c>
      <c r="AH162" s="473" t="e">
        <f>IF(#REF!="○",F162,"")</f>
        <v>#REF!</v>
      </c>
    </row>
    <row r="163" spans="1:34" ht="36.75" customHeight="1">
      <c r="A163" s="375">
        <v>151</v>
      </c>
      <c r="B163" s="382" t="str">
        <f>IF(基本情報入力シート!B190="","",基本情報入力シート!B190)</f>
        <v/>
      </c>
      <c r="C163" s="390" t="str">
        <f>IF(基本情報入力シート!L190="","",基本情報入力シート!L190)</f>
        <v/>
      </c>
      <c r="D163" s="390" t="str">
        <f>IF(基本情報入力シート!Q190="","",基本情報入力シート!Q190)</f>
        <v/>
      </c>
      <c r="E163" s="390" t="str">
        <f>IF(基本情報入力シート!V190="","",基本情報入力シート!V190)</f>
        <v/>
      </c>
      <c r="F163" s="390" t="str">
        <f>IF(基本情報入力シート!W190="","",基本情報入力シート!W190)</f>
        <v/>
      </c>
      <c r="G163" s="390" t="str">
        <f>IF(基本情報入力シート!X190="","",基本情報入力シート!X190)</f>
        <v/>
      </c>
      <c r="H163" s="416" t="str">
        <f>IF(基本情報入力シート!Z190="","",基本情報入力シート!Z190)</f>
        <v/>
      </c>
      <c r="I163" s="418" t="str">
        <f>IF(基本情報入力シート!AE190&lt;&gt;"",基本情報入力シート!AE190,"")</f>
        <v/>
      </c>
      <c r="J163" s="424" t="str">
        <f>IF(基本情報入力シート!AA190="","",基本情報入力シート!AA190)</f>
        <v/>
      </c>
      <c r="K163" s="429" t="str">
        <f>IF(基本情報入力シート!AD190="","",基本情報入力シート!AD190)</f>
        <v/>
      </c>
      <c r="L163" s="435" t="str">
        <f>IF(G163="","",VLOOKUP(G163,'【参考】数式用'!$A$3:$C$46,3,FALSE))</f>
        <v/>
      </c>
      <c r="M163" s="442" t="str">
        <f t="shared" si="7"/>
        <v/>
      </c>
      <c r="N163" s="448"/>
      <c r="O163" s="448"/>
      <c r="P163" s="448"/>
      <c r="Q163" s="86"/>
      <c r="R163" s="2"/>
      <c r="S163" s="391"/>
      <c r="T163" s="391"/>
      <c r="U163" s="391"/>
      <c r="V163" s="391"/>
      <c r="W163" s="391"/>
      <c r="X163" s="391"/>
      <c r="Y163" s="391"/>
      <c r="Z163" s="391"/>
      <c r="AA163" s="391"/>
      <c r="AB163" s="391"/>
      <c r="AC163" s="391"/>
      <c r="AE163" s="363" t="str">
        <f t="shared" si="8"/>
        <v/>
      </c>
      <c r="AF163" s="363" t="str">
        <f t="shared" si="9"/>
        <v>×</v>
      </c>
      <c r="AG163" s="472" t="e">
        <f>D163&amp;I163&amp;#REF!</f>
        <v>#REF!</v>
      </c>
      <c r="AH163" s="473" t="e">
        <f>IF(#REF!="○",F163,"")</f>
        <v>#REF!</v>
      </c>
    </row>
    <row r="164" spans="1:34" ht="36.75" customHeight="1">
      <c r="A164" s="375">
        <v>152</v>
      </c>
      <c r="B164" s="382" t="str">
        <f>IF(基本情報入力シート!B191="","",基本情報入力シート!B191)</f>
        <v/>
      </c>
      <c r="C164" s="390" t="str">
        <f>IF(基本情報入力シート!L191="","",基本情報入力シート!L191)</f>
        <v/>
      </c>
      <c r="D164" s="390" t="str">
        <f>IF(基本情報入力シート!Q191="","",基本情報入力シート!Q191)</f>
        <v/>
      </c>
      <c r="E164" s="390" t="str">
        <f>IF(基本情報入力シート!V191="","",基本情報入力シート!V191)</f>
        <v/>
      </c>
      <c r="F164" s="390" t="str">
        <f>IF(基本情報入力シート!W191="","",基本情報入力シート!W191)</f>
        <v/>
      </c>
      <c r="G164" s="390" t="str">
        <f>IF(基本情報入力シート!X191="","",基本情報入力シート!X191)</f>
        <v/>
      </c>
      <c r="H164" s="416" t="str">
        <f>IF(基本情報入力シート!Z191="","",基本情報入力シート!Z191)</f>
        <v/>
      </c>
      <c r="I164" s="418" t="str">
        <f>IF(基本情報入力シート!AE191&lt;&gt;"",基本情報入力シート!AE191,"")</f>
        <v/>
      </c>
      <c r="J164" s="424" t="str">
        <f>IF(基本情報入力シート!AA191="","",基本情報入力シート!AA191)</f>
        <v/>
      </c>
      <c r="K164" s="429" t="str">
        <f>IF(基本情報入力シート!AD191="","",基本情報入力シート!AD191)</f>
        <v/>
      </c>
      <c r="L164" s="435" t="str">
        <f>IF(G164="","",VLOOKUP(G164,'【参考】数式用'!$A$3:$C$46,3,FALSE))</f>
        <v/>
      </c>
      <c r="M164" s="442" t="str">
        <f t="shared" si="7"/>
        <v/>
      </c>
      <c r="N164" s="448"/>
      <c r="O164" s="448"/>
      <c r="P164" s="448"/>
      <c r="Q164" s="86"/>
      <c r="R164" s="2"/>
      <c r="S164" s="391"/>
      <c r="T164" s="391"/>
      <c r="U164" s="391"/>
      <c r="V164" s="391"/>
      <c r="W164" s="391"/>
      <c r="X164" s="391"/>
      <c r="Y164" s="391"/>
      <c r="Z164" s="391"/>
      <c r="AA164" s="391"/>
      <c r="AB164" s="391"/>
      <c r="AC164" s="391"/>
      <c r="AE164" s="363" t="str">
        <f t="shared" si="8"/>
        <v/>
      </c>
      <c r="AF164" s="363" t="str">
        <f t="shared" si="9"/>
        <v>×</v>
      </c>
      <c r="AG164" s="472" t="e">
        <f>D164&amp;I164&amp;#REF!</f>
        <v>#REF!</v>
      </c>
      <c r="AH164" s="473" t="e">
        <f>IF(#REF!="○",F164,"")</f>
        <v>#REF!</v>
      </c>
    </row>
    <row r="165" spans="1:34" ht="36.75" customHeight="1">
      <c r="A165" s="375">
        <v>153</v>
      </c>
      <c r="B165" s="382" t="str">
        <f>IF(基本情報入力シート!B192="","",基本情報入力シート!B192)</f>
        <v/>
      </c>
      <c r="C165" s="390" t="str">
        <f>IF(基本情報入力シート!L192="","",基本情報入力シート!L192)</f>
        <v/>
      </c>
      <c r="D165" s="390" t="str">
        <f>IF(基本情報入力シート!Q192="","",基本情報入力シート!Q192)</f>
        <v/>
      </c>
      <c r="E165" s="390" t="str">
        <f>IF(基本情報入力シート!V192="","",基本情報入力シート!V192)</f>
        <v/>
      </c>
      <c r="F165" s="390" t="str">
        <f>IF(基本情報入力シート!W192="","",基本情報入力シート!W192)</f>
        <v/>
      </c>
      <c r="G165" s="390" t="str">
        <f>IF(基本情報入力シート!X192="","",基本情報入力シート!X192)</f>
        <v/>
      </c>
      <c r="H165" s="416" t="str">
        <f>IF(基本情報入力シート!Z192="","",基本情報入力シート!Z192)</f>
        <v/>
      </c>
      <c r="I165" s="418" t="str">
        <f>IF(基本情報入力シート!AE192&lt;&gt;"",基本情報入力シート!AE192,"")</f>
        <v/>
      </c>
      <c r="J165" s="424" t="str">
        <f>IF(基本情報入力シート!AA192="","",基本情報入力シート!AA192)</f>
        <v/>
      </c>
      <c r="K165" s="429" t="str">
        <f>IF(基本情報入力シート!AD192="","",基本情報入力シート!AD192)</f>
        <v/>
      </c>
      <c r="L165" s="435" t="str">
        <f>IF(G165="","",VLOOKUP(G165,'【参考】数式用'!$A$3:$C$46,3,FALSE))</f>
        <v/>
      </c>
      <c r="M165" s="442" t="str">
        <f t="shared" si="7"/>
        <v/>
      </c>
      <c r="N165" s="448"/>
      <c r="O165" s="448"/>
      <c r="P165" s="448"/>
      <c r="Q165" s="86"/>
      <c r="R165" s="2"/>
      <c r="S165" s="391"/>
      <c r="T165" s="391"/>
      <c r="U165" s="391"/>
      <c r="V165" s="391"/>
      <c r="W165" s="391"/>
      <c r="X165" s="391"/>
      <c r="Y165" s="391"/>
      <c r="Z165" s="391"/>
      <c r="AA165" s="391"/>
      <c r="AB165" s="391"/>
      <c r="AC165" s="391"/>
      <c r="AE165" s="363" t="str">
        <f t="shared" si="8"/>
        <v/>
      </c>
      <c r="AF165" s="363" t="str">
        <f t="shared" si="9"/>
        <v>×</v>
      </c>
      <c r="AG165" s="472" t="e">
        <f>D165&amp;I165&amp;#REF!</f>
        <v>#REF!</v>
      </c>
      <c r="AH165" s="473" t="e">
        <f>IF(#REF!="○",F165,"")</f>
        <v>#REF!</v>
      </c>
    </row>
    <row r="166" spans="1:34" ht="36.75" customHeight="1">
      <c r="A166" s="375">
        <v>154</v>
      </c>
      <c r="B166" s="382" t="str">
        <f>IF(基本情報入力シート!B193="","",基本情報入力シート!B193)</f>
        <v/>
      </c>
      <c r="C166" s="390" t="str">
        <f>IF(基本情報入力シート!L193="","",基本情報入力シート!L193)</f>
        <v/>
      </c>
      <c r="D166" s="390" t="str">
        <f>IF(基本情報入力シート!Q193="","",基本情報入力シート!Q193)</f>
        <v/>
      </c>
      <c r="E166" s="390" t="str">
        <f>IF(基本情報入力シート!V193="","",基本情報入力シート!V193)</f>
        <v/>
      </c>
      <c r="F166" s="390" t="str">
        <f>IF(基本情報入力シート!W193="","",基本情報入力シート!W193)</f>
        <v/>
      </c>
      <c r="G166" s="390" t="str">
        <f>IF(基本情報入力シート!X193="","",基本情報入力シート!X193)</f>
        <v/>
      </c>
      <c r="H166" s="416" t="str">
        <f>IF(基本情報入力シート!Z193="","",基本情報入力シート!Z193)</f>
        <v/>
      </c>
      <c r="I166" s="418" t="str">
        <f>IF(基本情報入力シート!AE193&lt;&gt;"",基本情報入力シート!AE193,"")</f>
        <v/>
      </c>
      <c r="J166" s="424" t="str">
        <f>IF(基本情報入力シート!AA193="","",基本情報入力シート!AA193)</f>
        <v/>
      </c>
      <c r="K166" s="429" t="str">
        <f>IF(基本情報入力シート!AD193="","",基本情報入力シート!AD193)</f>
        <v/>
      </c>
      <c r="L166" s="435" t="str">
        <f>IF(G166="","",VLOOKUP(G166,'【参考】数式用'!$A$3:$C$46,3,FALSE))</f>
        <v/>
      </c>
      <c r="M166" s="442" t="str">
        <f t="shared" si="7"/>
        <v/>
      </c>
      <c r="N166" s="448"/>
      <c r="O166" s="448"/>
      <c r="P166" s="448"/>
      <c r="Q166" s="86"/>
      <c r="R166" s="2"/>
      <c r="S166" s="391"/>
      <c r="T166" s="391"/>
      <c r="U166" s="391"/>
      <c r="V166" s="391"/>
      <c r="W166" s="391"/>
      <c r="X166" s="391"/>
      <c r="Y166" s="391"/>
      <c r="Z166" s="391"/>
      <c r="AA166" s="391"/>
      <c r="AB166" s="391"/>
      <c r="AC166" s="391"/>
      <c r="AE166" s="363" t="str">
        <f t="shared" si="8"/>
        <v/>
      </c>
      <c r="AF166" s="363" t="str">
        <f t="shared" si="9"/>
        <v>×</v>
      </c>
      <c r="AG166" s="472" t="e">
        <f>D166&amp;I166&amp;#REF!</f>
        <v>#REF!</v>
      </c>
      <c r="AH166" s="473" t="e">
        <f>IF(#REF!="○",F166,"")</f>
        <v>#REF!</v>
      </c>
    </row>
    <row r="167" spans="1:34" ht="36.75" customHeight="1">
      <c r="A167" s="375">
        <v>155</v>
      </c>
      <c r="B167" s="382" t="str">
        <f>IF(基本情報入力シート!B194="","",基本情報入力シート!B194)</f>
        <v/>
      </c>
      <c r="C167" s="390" t="str">
        <f>IF(基本情報入力シート!L194="","",基本情報入力シート!L194)</f>
        <v/>
      </c>
      <c r="D167" s="390" t="str">
        <f>IF(基本情報入力シート!Q194="","",基本情報入力シート!Q194)</f>
        <v/>
      </c>
      <c r="E167" s="390" t="str">
        <f>IF(基本情報入力シート!V194="","",基本情報入力シート!V194)</f>
        <v/>
      </c>
      <c r="F167" s="390" t="str">
        <f>IF(基本情報入力シート!W194="","",基本情報入力シート!W194)</f>
        <v/>
      </c>
      <c r="G167" s="390" t="str">
        <f>IF(基本情報入力シート!X194="","",基本情報入力シート!X194)</f>
        <v/>
      </c>
      <c r="H167" s="416" t="str">
        <f>IF(基本情報入力シート!Z194="","",基本情報入力シート!Z194)</f>
        <v/>
      </c>
      <c r="I167" s="418" t="str">
        <f>IF(基本情報入力シート!AE194&lt;&gt;"",基本情報入力シート!AE194,"")</f>
        <v/>
      </c>
      <c r="J167" s="424" t="str">
        <f>IF(基本情報入力シート!AA194="","",基本情報入力シート!AA194)</f>
        <v/>
      </c>
      <c r="K167" s="429" t="str">
        <f>IF(基本情報入力シート!AD194="","",基本情報入力シート!AD194)</f>
        <v/>
      </c>
      <c r="L167" s="435" t="str">
        <f>IF(G167="","",VLOOKUP(G167,'【参考】数式用'!$A$3:$C$46,3,FALSE))</f>
        <v/>
      </c>
      <c r="M167" s="442" t="str">
        <f t="shared" si="7"/>
        <v/>
      </c>
      <c r="N167" s="448"/>
      <c r="O167" s="448"/>
      <c r="P167" s="448"/>
      <c r="Q167" s="86"/>
      <c r="R167" s="2"/>
      <c r="S167" s="391"/>
      <c r="T167" s="391"/>
      <c r="U167" s="391"/>
      <c r="V167" s="391"/>
      <c r="W167" s="391"/>
      <c r="X167" s="391"/>
      <c r="Y167" s="391"/>
      <c r="Z167" s="391"/>
      <c r="AA167" s="391"/>
      <c r="AB167" s="391"/>
      <c r="AC167" s="391"/>
      <c r="AE167" s="363" t="str">
        <f t="shared" si="8"/>
        <v/>
      </c>
      <c r="AF167" s="363" t="str">
        <f t="shared" si="9"/>
        <v>×</v>
      </c>
      <c r="AG167" s="472" t="e">
        <f>D167&amp;I167&amp;#REF!</f>
        <v>#REF!</v>
      </c>
      <c r="AH167" s="473" t="e">
        <f>IF(#REF!="○",F167,"")</f>
        <v>#REF!</v>
      </c>
    </row>
    <row r="168" spans="1:34" ht="36.75" customHeight="1">
      <c r="A168" s="375">
        <v>156</v>
      </c>
      <c r="B168" s="382" t="str">
        <f>IF(基本情報入力シート!B195="","",基本情報入力シート!B195)</f>
        <v/>
      </c>
      <c r="C168" s="390" t="str">
        <f>IF(基本情報入力シート!L195="","",基本情報入力シート!L195)</f>
        <v/>
      </c>
      <c r="D168" s="390" t="str">
        <f>IF(基本情報入力シート!Q195="","",基本情報入力シート!Q195)</f>
        <v/>
      </c>
      <c r="E168" s="390" t="str">
        <f>IF(基本情報入力シート!V195="","",基本情報入力シート!V195)</f>
        <v/>
      </c>
      <c r="F168" s="390" t="str">
        <f>IF(基本情報入力シート!W195="","",基本情報入力シート!W195)</f>
        <v/>
      </c>
      <c r="G168" s="390" t="str">
        <f>IF(基本情報入力シート!X195="","",基本情報入力シート!X195)</f>
        <v/>
      </c>
      <c r="H168" s="416" t="str">
        <f>IF(基本情報入力シート!Z195="","",基本情報入力シート!Z195)</f>
        <v/>
      </c>
      <c r="I168" s="418" t="str">
        <f>IF(基本情報入力シート!AE195&lt;&gt;"",基本情報入力シート!AE195,"")</f>
        <v/>
      </c>
      <c r="J168" s="424" t="str">
        <f>IF(基本情報入力シート!AA195="","",基本情報入力シート!AA195)</f>
        <v/>
      </c>
      <c r="K168" s="429" t="str">
        <f>IF(基本情報入力シート!AD195="","",基本情報入力シート!AD195)</f>
        <v/>
      </c>
      <c r="L168" s="435" t="str">
        <f>IF(G168="","",VLOOKUP(G168,'【参考】数式用'!$A$3:$C$46,3,FALSE))</f>
        <v/>
      </c>
      <c r="M168" s="442" t="str">
        <f t="shared" si="7"/>
        <v/>
      </c>
      <c r="N168" s="448"/>
      <c r="O168" s="448"/>
      <c r="P168" s="448"/>
      <c r="Q168" s="86"/>
      <c r="R168" s="2"/>
      <c r="S168" s="391"/>
      <c r="T168" s="391"/>
      <c r="U168" s="391"/>
      <c r="V168" s="391"/>
      <c r="W168" s="391"/>
      <c r="X168" s="391"/>
      <c r="Y168" s="391"/>
      <c r="Z168" s="391"/>
      <c r="AA168" s="391"/>
      <c r="AB168" s="391"/>
      <c r="AC168" s="391"/>
      <c r="AE168" s="363" t="str">
        <f t="shared" si="8"/>
        <v/>
      </c>
      <c r="AF168" s="363" t="str">
        <f t="shared" si="9"/>
        <v>×</v>
      </c>
      <c r="AG168" s="472" t="e">
        <f>D168&amp;I168&amp;#REF!</f>
        <v>#REF!</v>
      </c>
      <c r="AH168" s="473" t="e">
        <f>IF(#REF!="○",F168,"")</f>
        <v>#REF!</v>
      </c>
    </row>
    <row r="169" spans="1:34" ht="36.75" customHeight="1">
      <c r="A169" s="375">
        <v>157</v>
      </c>
      <c r="B169" s="382" t="str">
        <f>IF(基本情報入力シート!B196="","",基本情報入力シート!B196)</f>
        <v/>
      </c>
      <c r="C169" s="390" t="str">
        <f>IF(基本情報入力シート!L196="","",基本情報入力シート!L196)</f>
        <v/>
      </c>
      <c r="D169" s="390" t="str">
        <f>IF(基本情報入力シート!Q196="","",基本情報入力シート!Q196)</f>
        <v/>
      </c>
      <c r="E169" s="390" t="str">
        <f>IF(基本情報入力シート!V196="","",基本情報入力シート!V196)</f>
        <v/>
      </c>
      <c r="F169" s="390" t="str">
        <f>IF(基本情報入力シート!W196="","",基本情報入力シート!W196)</f>
        <v/>
      </c>
      <c r="G169" s="390" t="str">
        <f>IF(基本情報入力シート!X196="","",基本情報入力シート!X196)</f>
        <v/>
      </c>
      <c r="H169" s="416" t="str">
        <f>IF(基本情報入力シート!Z196="","",基本情報入力シート!Z196)</f>
        <v/>
      </c>
      <c r="I169" s="418" t="str">
        <f>IF(基本情報入力シート!AE196&lt;&gt;"",基本情報入力シート!AE196,"")</f>
        <v/>
      </c>
      <c r="J169" s="424" t="str">
        <f>IF(基本情報入力シート!AA196="","",基本情報入力シート!AA196)</f>
        <v/>
      </c>
      <c r="K169" s="429" t="str">
        <f>IF(基本情報入力シート!AD196="","",基本情報入力シート!AD196)</f>
        <v/>
      </c>
      <c r="L169" s="435" t="str">
        <f>IF(G169="","",VLOOKUP(G169,'【参考】数式用'!$A$3:$C$46,3,FALSE))</f>
        <v/>
      </c>
      <c r="M169" s="442" t="str">
        <f t="shared" si="7"/>
        <v/>
      </c>
      <c r="N169" s="448"/>
      <c r="O169" s="448"/>
      <c r="P169" s="448"/>
      <c r="Q169" s="86"/>
      <c r="R169" s="2"/>
      <c r="S169" s="391"/>
      <c r="T169" s="391"/>
      <c r="U169" s="391"/>
      <c r="V169" s="391"/>
      <c r="W169" s="391"/>
      <c r="X169" s="391"/>
      <c r="Y169" s="391"/>
      <c r="Z169" s="391"/>
      <c r="AA169" s="391"/>
      <c r="AB169" s="391"/>
      <c r="AC169" s="391"/>
      <c r="AE169" s="363" t="str">
        <f t="shared" si="8"/>
        <v/>
      </c>
      <c r="AF169" s="363" t="str">
        <f t="shared" si="9"/>
        <v>×</v>
      </c>
      <c r="AG169" s="472" t="e">
        <f>D169&amp;I169&amp;#REF!</f>
        <v>#REF!</v>
      </c>
      <c r="AH169" s="473" t="e">
        <f>IF(#REF!="○",F169,"")</f>
        <v>#REF!</v>
      </c>
    </row>
    <row r="170" spans="1:34" ht="36.75" customHeight="1">
      <c r="A170" s="375">
        <v>158</v>
      </c>
      <c r="B170" s="382" t="str">
        <f>IF(基本情報入力シート!B197="","",基本情報入力シート!B197)</f>
        <v/>
      </c>
      <c r="C170" s="390" t="str">
        <f>IF(基本情報入力シート!L197="","",基本情報入力シート!L197)</f>
        <v/>
      </c>
      <c r="D170" s="390" t="str">
        <f>IF(基本情報入力シート!Q197="","",基本情報入力シート!Q197)</f>
        <v/>
      </c>
      <c r="E170" s="390" t="str">
        <f>IF(基本情報入力シート!V197="","",基本情報入力シート!V197)</f>
        <v/>
      </c>
      <c r="F170" s="390" t="str">
        <f>IF(基本情報入力シート!W197="","",基本情報入力シート!W197)</f>
        <v/>
      </c>
      <c r="G170" s="390" t="str">
        <f>IF(基本情報入力シート!X197="","",基本情報入力シート!X197)</f>
        <v/>
      </c>
      <c r="H170" s="416" t="str">
        <f>IF(基本情報入力シート!Z197="","",基本情報入力シート!Z197)</f>
        <v/>
      </c>
      <c r="I170" s="418" t="str">
        <f>IF(基本情報入力シート!AE197&lt;&gt;"",基本情報入力シート!AE197,"")</f>
        <v/>
      </c>
      <c r="J170" s="424" t="str">
        <f>IF(基本情報入力シート!AA197="","",基本情報入力シート!AA197)</f>
        <v/>
      </c>
      <c r="K170" s="429" t="str">
        <f>IF(基本情報入力シート!AD197="","",基本情報入力シート!AD197)</f>
        <v/>
      </c>
      <c r="L170" s="435" t="str">
        <f>IF(G170="","",VLOOKUP(G170,'【参考】数式用'!$A$3:$C$46,3,FALSE))</f>
        <v/>
      </c>
      <c r="M170" s="442" t="str">
        <f t="shared" si="7"/>
        <v/>
      </c>
      <c r="N170" s="448"/>
      <c r="O170" s="448"/>
      <c r="P170" s="448"/>
      <c r="Q170" s="86"/>
      <c r="R170" s="2"/>
      <c r="S170" s="391"/>
      <c r="T170" s="391"/>
      <c r="U170" s="391"/>
      <c r="V170" s="391"/>
      <c r="W170" s="391"/>
      <c r="X170" s="391"/>
      <c r="Y170" s="391"/>
      <c r="Z170" s="391"/>
      <c r="AA170" s="391"/>
      <c r="AB170" s="391"/>
      <c r="AC170" s="391"/>
      <c r="AE170" s="363" t="str">
        <f t="shared" si="8"/>
        <v/>
      </c>
      <c r="AF170" s="363" t="str">
        <f t="shared" si="9"/>
        <v>×</v>
      </c>
      <c r="AG170" s="472" t="e">
        <f>D170&amp;I170&amp;#REF!</f>
        <v>#REF!</v>
      </c>
      <c r="AH170" s="473" t="e">
        <f>IF(#REF!="○",F170,"")</f>
        <v>#REF!</v>
      </c>
    </row>
    <row r="171" spans="1:34" ht="36.75" customHeight="1">
      <c r="A171" s="375">
        <v>159</v>
      </c>
      <c r="B171" s="382" t="str">
        <f>IF(基本情報入力シート!B198="","",基本情報入力シート!B198)</f>
        <v/>
      </c>
      <c r="C171" s="390" t="str">
        <f>IF(基本情報入力シート!L198="","",基本情報入力シート!L198)</f>
        <v/>
      </c>
      <c r="D171" s="390" t="str">
        <f>IF(基本情報入力シート!Q198="","",基本情報入力シート!Q198)</f>
        <v/>
      </c>
      <c r="E171" s="390" t="str">
        <f>IF(基本情報入力シート!V198="","",基本情報入力シート!V198)</f>
        <v/>
      </c>
      <c r="F171" s="390" t="str">
        <f>IF(基本情報入力シート!W198="","",基本情報入力シート!W198)</f>
        <v/>
      </c>
      <c r="G171" s="390" t="str">
        <f>IF(基本情報入力シート!X198="","",基本情報入力シート!X198)</f>
        <v/>
      </c>
      <c r="H171" s="416" t="str">
        <f>IF(基本情報入力シート!Z198="","",基本情報入力シート!Z198)</f>
        <v/>
      </c>
      <c r="I171" s="418" t="str">
        <f>IF(基本情報入力シート!AE198&lt;&gt;"",基本情報入力シート!AE198,"")</f>
        <v/>
      </c>
      <c r="J171" s="424" t="str">
        <f>IF(基本情報入力シート!AA198="","",基本情報入力シート!AA198)</f>
        <v/>
      </c>
      <c r="K171" s="429" t="str">
        <f>IF(基本情報入力シート!AD198="","",基本情報入力シート!AD198)</f>
        <v/>
      </c>
      <c r="L171" s="435" t="str">
        <f>IF(G171="","",VLOOKUP(G171,'【参考】数式用'!$A$3:$C$46,3,FALSE))</f>
        <v/>
      </c>
      <c r="M171" s="442" t="str">
        <f t="shared" si="7"/>
        <v/>
      </c>
      <c r="N171" s="448"/>
      <c r="O171" s="448"/>
      <c r="P171" s="448"/>
      <c r="Q171" s="86"/>
      <c r="R171" s="2"/>
      <c r="S171" s="391"/>
      <c r="T171" s="391"/>
      <c r="U171" s="391"/>
      <c r="V171" s="391"/>
      <c r="W171" s="391"/>
      <c r="X171" s="391"/>
      <c r="Y171" s="391"/>
      <c r="Z171" s="391"/>
      <c r="AA171" s="391"/>
      <c r="AB171" s="391"/>
      <c r="AC171" s="391"/>
      <c r="AE171" s="363" t="str">
        <f t="shared" si="8"/>
        <v/>
      </c>
      <c r="AF171" s="363" t="str">
        <f t="shared" si="9"/>
        <v>×</v>
      </c>
      <c r="AG171" s="472" t="e">
        <f>D171&amp;I171&amp;#REF!</f>
        <v>#REF!</v>
      </c>
      <c r="AH171" s="473" t="e">
        <f>IF(#REF!="○",F171,"")</f>
        <v>#REF!</v>
      </c>
    </row>
    <row r="172" spans="1:34" ht="36.75" customHeight="1">
      <c r="A172" s="375">
        <v>160</v>
      </c>
      <c r="B172" s="382" t="str">
        <f>IF(基本情報入力シート!B199="","",基本情報入力シート!B199)</f>
        <v/>
      </c>
      <c r="C172" s="390" t="str">
        <f>IF(基本情報入力シート!L199="","",基本情報入力シート!L199)</f>
        <v/>
      </c>
      <c r="D172" s="390" t="str">
        <f>IF(基本情報入力シート!Q199="","",基本情報入力シート!Q199)</f>
        <v/>
      </c>
      <c r="E172" s="390" t="str">
        <f>IF(基本情報入力シート!V199="","",基本情報入力シート!V199)</f>
        <v/>
      </c>
      <c r="F172" s="390" t="str">
        <f>IF(基本情報入力シート!W199="","",基本情報入力シート!W199)</f>
        <v/>
      </c>
      <c r="G172" s="390" t="str">
        <f>IF(基本情報入力シート!X199="","",基本情報入力シート!X199)</f>
        <v/>
      </c>
      <c r="H172" s="416" t="str">
        <f>IF(基本情報入力シート!Z199="","",基本情報入力シート!Z199)</f>
        <v/>
      </c>
      <c r="I172" s="418" t="str">
        <f>IF(基本情報入力シート!AE199&lt;&gt;"",基本情報入力シート!AE199,"")</f>
        <v/>
      </c>
      <c r="J172" s="424" t="str">
        <f>IF(基本情報入力シート!AA199="","",基本情報入力シート!AA199)</f>
        <v/>
      </c>
      <c r="K172" s="429" t="str">
        <f>IF(基本情報入力シート!AD199="","",基本情報入力シート!AD199)</f>
        <v/>
      </c>
      <c r="L172" s="435" t="str">
        <f>IF(G172="","",VLOOKUP(G172,'【参考】数式用'!$A$3:$C$46,3,FALSE))</f>
        <v/>
      </c>
      <c r="M172" s="442" t="str">
        <f t="shared" si="7"/>
        <v/>
      </c>
      <c r="N172" s="448"/>
      <c r="O172" s="448"/>
      <c r="P172" s="448"/>
      <c r="Q172" s="86"/>
      <c r="R172" s="2"/>
      <c r="S172" s="391"/>
      <c r="T172" s="391"/>
      <c r="U172" s="391"/>
      <c r="V172" s="391"/>
      <c r="W172" s="391"/>
      <c r="X172" s="391"/>
      <c r="Y172" s="391"/>
      <c r="Z172" s="391"/>
      <c r="AA172" s="391"/>
      <c r="AB172" s="391"/>
      <c r="AC172" s="391"/>
      <c r="AE172" s="363" t="str">
        <f t="shared" si="8"/>
        <v/>
      </c>
      <c r="AF172" s="363" t="str">
        <f t="shared" si="9"/>
        <v>×</v>
      </c>
      <c r="AG172" s="472" t="e">
        <f>D172&amp;I172&amp;#REF!</f>
        <v>#REF!</v>
      </c>
      <c r="AH172" s="473" t="e">
        <f>IF(#REF!="○",F172,"")</f>
        <v>#REF!</v>
      </c>
    </row>
    <row r="173" spans="1:34" ht="36.75" customHeight="1">
      <c r="A173" s="375">
        <v>161</v>
      </c>
      <c r="B173" s="382" t="str">
        <f>IF(基本情報入力シート!B200="","",基本情報入力シート!B200)</f>
        <v/>
      </c>
      <c r="C173" s="390" t="str">
        <f>IF(基本情報入力シート!L200="","",基本情報入力シート!L200)</f>
        <v/>
      </c>
      <c r="D173" s="390" t="str">
        <f>IF(基本情報入力シート!Q200="","",基本情報入力シート!Q200)</f>
        <v/>
      </c>
      <c r="E173" s="390" t="str">
        <f>IF(基本情報入力シート!V200="","",基本情報入力シート!V200)</f>
        <v/>
      </c>
      <c r="F173" s="390" t="str">
        <f>IF(基本情報入力シート!W200="","",基本情報入力シート!W200)</f>
        <v/>
      </c>
      <c r="G173" s="390" t="str">
        <f>IF(基本情報入力シート!X200="","",基本情報入力シート!X200)</f>
        <v/>
      </c>
      <c r="H173" s="416" t="str">
        <f>IF(基本情報入力シート!Z200="","",基本情報入力シート!Z200)</f>
        <v/>
      </c>
      <c r="I173" s="418" t="str">
        <f>IF(基本情報入力シート!AE200&lt;&gt;"",基本情報入力シート!AE200,"")</f>
        <v/>
      </c>
      <c r="J173" s="424" t="str">
        <f>IF(基本情報入力シート!AA200="","",基本情報入力シート!AA200)</f>
        <v/>
      </c>
      <c r="K173" s="429" t="str">
        <f>IF(基本情報入力シート!AD200="","",基本情報入力シート!AD200)</f>
        <v/>
      </c>
      <c r="L173" s="435" t="str">
        <f>IF(G173="","",VLOOKUP(G173,'【参考】数式用'!$A$3:$C$46,3,FALSE))</f>
        <v/>
      </c>
      <c r="M173" s="442" t="str">
        <f t="shared" si="7"/>
        <v/>
      </c>
      <c r="N173" s="448"/>
      <c r="O173" s="448"/>
      <c r="P173" s="448"/>
      <c r="Q173" s="86"/>
      <c r="R173" s="2"/>
      <c r="S173" s="391"/>
      <c r="T173" s="391"/>
      <c r="U173" s="391"/>
      <c r="V173" s="391"/>
      <c r="W173" s="391"/>
      <c r="X173" s="391"/>
      <c r="Y173" s="391"/>
      <c r="Z173" s="391"/>
      <c r="AA173" s="391"/>
      <c r="AB173" s="391"/>
      <c r="AC173" s="391"/>
      <c r="AE173" s="363" t="str">
        <f t="shared" si="8"/>
        <v/>
      </c>
      <c r="AF173" s="363" t="str">
        <f t="shared" si="9"/>
        <v>×</v>
      </c>
      <c r="AG173" s="472" t="e">
        <f>D173&amp;I173&amp;#REF!</f>
        <v>#REF!</v>
      </c>
      <c r="AH173" s="473" t="e">
        <f>IF(#REF!="○",F173,"")</f>
        <v>#REF!</v>
      </c>
    </row>
    <row r="174" spans="1:34" ht="36.75" customHeight="1">
      <c r="A174" s="375">
        <v>162</v>
      </c>
      <c r="B174" s="382" t="str">
        <f>IF(基本情報入力シート!B201="","",基本情報入力シート!B201)</f>
        <v/>
      </c>
      <c r="C174" s="390" t="str">
        <f>IF(基本情報入力シート!L201="","",基本情報入力シート!L201)</f>
        <v/>
      </c>
      <c r="D174" s="390" t="str">
        <f>IF(基本情報入力シート!Q201="","",基本情報入力シート!Q201)</f>
        <v/>
      </c>
      <c r="E174" s="390" t="str">
        <f>IF(基本情報入力シート!V201="","",基本情報入力シート!V201)</f>
        <v/>
      </c>
      <c r="F174" s="390" t="str">
        <f>IF(基本情報入力シート!W201="","",基本情報入力シート!W201)</f>
        <v/>
      </c>
      <c r="G174" s="390" t="str">
        <f>IF(基本情報入力シート!X201="","",基本情報入力シート!X201)</f>
        <v/>
      </c>
      <c r="H174" s="416" t="str">
        <f>IF(基本情報入力シート!Z201="","",基本情報入力シート!Z201)</f>
        <v/>
      </c>
      <c r="I174" s="418" t="str">
        <f>IF(基本情報入力シート!AE201&lt;&gt;"",基本情報入力シート!AE201,"")</f>
        <v/>
      </c>
      <c r="J174" s="424" t="str">
        <f>IF(基本情報入力シート!AA201="","",基本情報入力シート!AA201)</f>
        <v/>
      </c>
      <c r="K174" s="429" t="str">
        <f>IF(基本情報入力シート!AD201="","",基本情報入力シート!AD201)</f>
        <v/>
      </c>
      <c r="L174" s="435" t="str">
        <f>IF(G174="","",VLOOKUP(G174,'【参考】数式用'!$A$3:$C$46,3,FALSE))</f>
        <v/>
      </c>
      <c r="M174" s="442" t="str">
        <f t="shared" si="7"/>
        <v/>
      </c>
      <c r="N174" s="448"/>
      <c r="O174" s="448"/>
      <c r="P174" s="448"/>
      <c r="Q174" s="86"/>
      <c r="R174" s="2"/>
      <c r="S174" s="391"/>
      <c r="T174" s="391"/>
      <c r="U174" s="391"/>
      <c r="V174" s="391"/>
      <c r="W174" s="391"/>
      <c r="X174" s="391"/>
      <c r="Y174" s="391"/>
      <c r="Z174" s="391"/>
      <c r="AA174" s="391"/>
      <c r="AB174" s="391"/>
      <c r="AC174" s="391"/>
      <c r="AE174" s="363" t="str">
        <f t="shared" si="8"/>
        <v/>
      </c>
      <c r="AF174" s="363" t="str">
        <f t="shared" si="9"/>
        <v>×</v>
      </c>
      <c r="AG174" s="472" t="e">
        <f>D174&amp;I174&amp;#REF!</f>
        <v>#REF!</v>
      </c>
      <c r="AH174" s="473" t="e">
        <f>IF(#REF!="○",F174,"")</f>
        <v>#REF!</v>
      </c>
    </row>
    <row r="175" spans="1:34" ht="36.75" customHeight="1">
      <c r="A175" s="375">
        <v>163</v>
      </c>
      <c r="B175" s="382" t="str">
        <f>IF(基本情報入力シート!B202="","",基本情報入力シート!B202)</f>
        <v/>
      </c>
      <c r="C175" s="390" t="str">
        <f>IF(基本情報入力シート!L202="","",基本情報入力シート!L202)</f>
        <v/>
      </c>
      <c r="D175" s="390" t="str">
        <f>IF(基本情報入力シート!Q202="","",基本情報入力シート!Q202)</f>
        <v/>
      </c>
      <c r="E175" s="390" t="str">
        <f>IF(基本情報入力シート!V202="","",基本情報入力シート!V202)</f>
        <v/>
      </c>
      <c r="F175" s="390" t="str">
        <f>IF(基本情報入力シート!W202="","",基本情報入力シート!W202)</f>
        <v/>
      </c>
      <c r="G175" s="390" t="str">
        <f>IF(基本情報入力シート!X202="","",基本情報入力シート!X202)</f>
        <v/>
      </c>
      <c r="H175" s="416" t="str">
        <f>IF(基本情報入力シート!Z202="","",基本情報入力シート!Z202)</f>
        <v/>
      </c>
      <c r="I175" s="418" t="str">
        <f>IF(基本情報入力シート!AE202&lt;&gt;"",基本情報入力シート!AE202,"")</f>
        <v/>
      </c>
      <c r="J175" s="424" t="str">
        <f>IF(基本情報入力シート!AA202="","",基本情報入力シート!AA202)</f>
        <v/>
      </c>
      <c r="K175" s="429" t="str">
        <f>IF(基本情報入力シート!AD202="","",基本情報入力シート!AD202)</f>
        <v/>
      </c>
      <c r="L175" s="435" t="str">
        <f>IF(G175="","",VLOOKUP(G175,'【参考】数式用'!$A$3:$C$46,3,FALSE))</f>
        <v/>
      </c>
      <c r="M175" s="442" t="str">
        <f t="shared" si="7"/>
        <v/>
      </c>
      <c r="N175" s="448"/>
      <c r="O175" s="448"/>
      <c r="P175" s="448"/>
      <c r="Q175" s="86"/>
      <c r="R175" s="2"/>
      <c r="S175" s="391"/>
      <c r="T175" s="391"/>
      <c r="U175" s="391"/>
      <c r="V175" s="391"/>
      <c r="W175" s="391"/>
      <c r="X175" s="391"/>
      <c r="Y175" s="391"/>
      <c r="Z175" s="391"/>
      <c r="AA175" s="391"/>
      <c r="AB175" s="391"/>
      <c r="AC175" s="391"/>
      <c r="AE175" s="363" t="str">
        <f t="shared" si="8"/>
        <v/>
      </c>
      <c r="AF175" s="363" t="str">
        <f t="shared" si="9"/>
        <v>×</v>
      </c>
      <c r="AG175" s="472" t="e">
        <f>D175&amp;I175&amp;#REF!</f>
        <v>#REF!</v>
      </c>
      <c r="AH175" s="473" t="e">
        <f>IF(#REF!="○",F175,"")</f>
        <v>#REF!</v>
      </c>
    </row>
    <row r="176" spans="1:34" ht="36.75" customHeight="1">
      <c r="A176" s="375">
        <v>164</v>
      </c>
      <c r="B176" s="382" t="str">
        <f>IF(基本情報入力シート!B203="","",基本情報入力シート!B203)</f>
        <v/>
      </c>
      <c r="C176" s="390" t="str">
        <f>IF(基本情報入力シート!L203="","",基本情報入力シート!L203)</f>
        <v/>
      </c>
      <c r="D176" s="390" t="str">
        <f>IF(基本情報入力シート!Q203="","",基本情報入力シート!Q203)</f>
        <v/>
      </c>
      <c r="E176" s="390" t="str">
        <f>IF(基本情報入力シート!V203="","",基本情報入力シート!V203)</f>
        <v/>
      </c>
      <c r="F176" s="390" t="str">
        <f>IF(基本情報入力シート!W203="","",基本情報入力シート!W203)</f>
        <v/>
      </c>
      <c r="G176" s="390" t="str">
        <f>IF(基本情報入力シート!X203="","",基本情報入力シート!X203)</f>
        <v/>
      </c>
      <c r="H176" s="416" t="str">
        <f>IF(基本情報入力シート!Z203="","",基本情報入力シート!Z203)</f>
        <v/>
      </c>
      <c r="I176" s="418" t="str">
        <f>IF(基本情報入力シート!AE203&lt;&gt;"",基本情報入力シート!AE203,"")</f>
        <v/>
      </c>
      <c r="J176" s="424" t="str">
        <f>IF(基本情報入力シート!AA203="","",基本情報入力シート!AA203)</f>
        <v/>
      </c>
      <c r="K176" s="429" t="str">
        <f>IF(基本情報入力シート!AD203="","",基本情報入力シート!AD203)</f>
        <v/>
      </c>
      <c r="L176" s="435" t="str">
        <f>IF(G176="","",VLOOKUP(G176,'【参考】数式用'!$A$3:$C$46,3,FALSE))</f>
        <v/>
      </c>
      <c r="M176" s="442" t="str">
        <f t="shared" si="7"/>
        <v/>
      </c>
      <c r="N176" s="448"/>
      <c r="O176" s="448"/>
      <c r="P176" s="448"/>
      <c r="Q176" s="86"/>
      <c r="R176" s="2"/>
      <c r="S176" s="391"/>
      <c r="T176" s="391"/>
      <c r="U176" s="391"/>
      <c r="V176" s="391"/>
      <c r="W176" s="391"/>
      <c r="X176" s="391"/>
      <c r="Y176" s="391"/>
      <c r="Z176" s="391"/>
      <c r="AA176" s="391"/>
      <c r="AB176" s="391"/>
      <c r="AC176" s="391"/>
      <c r="AE176" s="363" t="str">
        <f t="shared" si="8"/>
        <v/>
      </c>
      <c r="AF176" s="363" t="str">
        <f t="shared" si="9"/>
        <v>×</v>
      </c>
      <c r="AG176" s="472" t="e">
        <f>D176&amp;I176&amp;#REF!</f>
        <v>#REF!</v>
      </c>
      <c r="AH176" s="473" t="e">
        <f>IF(#REF!="○",F176,"")</f>
        <v>#REF!</v>
      </c>
    </row>
    <row r="177" spans="1:34" ht="36.75" customHeight="1">
      <c r="A177" s="375">
        <v>165</v>
      </c>
      <c r="B177" s="382" t="str">
        <f>IF(基本情報入力シート!B204="","",基本情報入力シート!B204)</f>
        <v/>
      </c>
      <c r="C177" s="390" t="str">
        <f>IF(基本情報入力シート!L204="","",基本情報入力シート!L204)</f>
        <v/>
      </c>
      <c r="D177" s="390" t="str">
        <f>IF(基本情報入力シート!Q204="","",基本情報入力シート!Q204)</f>
        <v/>
      </c>
      <c r="E177" s="390" t="str">
        <f>IF(基本情報入力シート!V204="","",基本情報入力シート!V204)</f>
        <v/>
      </c>
      <c r="F177" s="390" t="str">
        <f>IF(基本情報入力シート!W204="","",基本情報入力シート!W204)</f>
        <v/>
      </c>
      <c r="G177" s="390" t="str">
        <f>IF(基本情報入力シート!X204="","",基本情報入力シート!X204)</f>
        <v/>
      </c>
      <c r="H177" s="416" t="str">
        <f>IF(基本情報入力シート!Z204="","",基本情報入力シート!Z204)</f>
        <v/>
      </c>
      <c r="I177" s="418" t="str">
        <f>IF(基本情報入力シート!AE204&lt;&gt;"",基本情報入力シート!AE204,"")</f>
        <v/>
      </c>
      <c r="J177" s="424" t="str">
        <f>IF(基本情報入力シート!AA204="","",基本情報入力シート!AA204)</f>
        <v/>
      </c>
      <c r="K177" s="429" t="str">
        <f>IF(基本情報入力シート!AD204="","",基本情報入力シート!AD204)</f>
        <v/>
      </c>
      <c r="L177" s="435" t="str">
        <f>IF(G177="","",VLOOKUP(G177,'【参考】数式用'!$A$3:$C$46,3,FALSE))</f>
        <v/>
      </c>
      <c r="M177" s="442" t="str">
        <f t="shared" si="7"/>
        <v/>
      </c>
      <c r="N177" s="448"/>
      <c r="O177" s="448"/>
      <c r="P177" s="448"/>
      <c r="Q177" s="86"/>
      <c r="R177" s="2"/>
      <c r="S177" s="391"/>
      <c r="T177" s="391"/>
      <c r="U177" s="391"/>
      <c r="V177" s="391"/>
      <c r="W177" s="391"/>
      <c r="X177" s="391"/>
      <c r="Y177" s="391"/>
      <c r="Z177" s="391"/>
      <c r="AA177" s="391"/>
      <c r="AB177" s="391"/>
      <c r="AC177" s="391"/>
      <c r="AE177" s="363" t="str">
        <f t="shared" si="8"/>
        <v/>
      </c>
      <c r="AF177" s="363" t="str">
        <f t="shared" si="9"/>
        <v>×</v>
      </c>
      <c r="AG177" s="472" t="e">
        <f>D177&amp;I177&amp;#REF!</f>
        <v>#REF!</v>
      </c>
      <c r="AH177" s="473" t="e">
        <f>IF(#REF!="○",F177,"")</f>
        <v>#REF!</v>
      </c>
    </row>
    <row r="178" spans="1:34" ht="36.75" customHeight="1">
      <c r="A178" s="375">
        <v>166</v>
      </c>
      <c r="B178" s="382" t="str">
        <f>IF(基本情報入力シート!B205="","",基本情報入力シート!B205)</f>
        <v/>
      </c>
      <c r="C178" s="390" t="str">
        <f>IF(基本情報入力シート!L205="","",基本情報入力シート!L205)</f>
        <v/>
      </c>
      <c r="D178" s="390" t="str">
        <f>IF(基本情報入力シート!Q205="","",基本情報入力シート!Q205)</f>
        <v/>
      </c>
      <c r="E178" s="390" t="str">
        <f>IF(基本情報入力シート!V205="","",基本情報入力シート!V205)</f>
        <v/>
      </c>
      <c r="F178" s="390" t="str">
        <f>IF(基本情報入力シート!W205="","",基本情報入力シート!W205)</f>
        <v/>
      </c>
      <c r="G178" s="390" t="str">
        <f>IF(基本情報入力シート!X205="","",基本情報入力シート!X205)</f>
        <v/>
      </c>
      <c r="H178" s="416" t="str">
        <f>IF(基本情報入力シート!Z205="","",基本情報入力シート!Z205)</f>
        <v/>
      </c>
      <c r="I178" s="418" t="str">
        <f>IF(基本情報入力シート!AE205&lt;&gt;"",基本情報入力シート!AE205,"")</f>
        <v/>
      </c>
      <c r="J178" s="424" t="str">
        <f>IF(基本情報入力シート!AA205="","",基本情報入力シート!AA205)</f>
        <v/>
      </c>
      <c r="K178" s="429" t="str">
        <f>IF(基本情報入力シート!AD205="","",基本情報入力シート!AD205)</f>
        <v/>
      </c>
      <c r="L178" s="435" t="str">
        <f>IF(G178="","",VLOOKUP(G178,'【参考】数式用'!$A$3:$C$46,3,FALSE))</f>
        <v/>
      </c>
      <c r="M178" s="442" t="str">
        <f t="shared" si="7"/>
        <v/>
      </c>
      <c r="N178" s="448"/>
      <c r="O178" s="448"/>
      <c r="P178" s="448"/>
      <c r="Q178" s="86"/>
      <c r="R178" s="2"/>
      <c r="S178" s="391"/>
      <c r="T178" s="391"/>
      <c r="U178" s="391"/>
      <c r="V178" s="391"/>
      <c r="W178" s="391"/>
      <c r="X178" s="391"/>
      <c r="Y178" s="391"/>
      <c r="Z178" s="391"/>
      <c r="AA178" s="391"/>
      <c r="AB178" s="391"/>
      <c r="AC178" s="391"/>
      <c r="AE178" s="363" t="str">
        <f t="shared" si="8"/>
        <v/>
      </c>
      <c r="AF178" s="363" t="str">
        <f t="shared" si="9"/>
        <v>×</v>
      </c>
      <c r="AG178" s="472" t="e">
        <f>D178&amp;I178&amp;#REF!</f>
        <v>#REF!</v>
      </c>
      <c r="AH178" s="473" t="e">
        <f>IF(#REF!="○",F178,"")</f>
        <v>#REF!</v>
      </c>
    </row>
    <row r="179" spans="1:34" ht="36.75" customHeight="1">
      <c r="A179" s="375">
        <v>167</v>
      </c>
      <c r="B179" s="382" t="str">
        <f>IF(基本情報入力シート!B206="","",基本情報入力シート!B206)</f>
        <v/>
      </c>
      <c r="C179" s="390" t="str">
        <f>IF(基本情報入力シート!L206="","",基本情報入力シート!L206)</f>
        <v/>
      </c>
      <c r="D179" s="390" t="str">
        <f>IF(基本情報入力シート!Q206="","",基本情報入力シート!Q206)</f>
        <v/>
      </c>
      <c r="E179" s="390" t="str">
        <f>IF(基本情報入力シート!V206="","",基本情報入力シート!V206)</f>
        <v/>
      </c>
      <c r="F179" s="390" t="str">
        <f>IF(基本情報入力シート!W206="","",基本情報入力シート!W206)</f>
        <v/>
      </c>
      <c r="G179" s="390" t="str">
        <f>IF(基本情報入力シート!X206="","",基本情報入力シート!X206)</f>
        <v/>
      </c>
      <c r="H179" s="416" t="str">
        <f>IF(基本情報入力シート!Z206="","",基本情報入力シート!Z206)</f>
        <v/>
      </c>
      <c r="I179" s="418" t="str">
        <f>IF(基本情報入力シート!AE206&lt;&gt;"",基本情報入力シート!AE206,"")</f>
        <v/>
      </c>
      <c r="J179" s="424" t="str">
        <f>IF(基本情報入力シート!AA206="","",基本情報入力シート!AA206)</f>
        <v/>
      </c>
      <c r="K179" s="429" t="str">
        <f>IF(基本情報入力シート!AD206="","",基本情報入力シート!AD206)</f>
        <v/>
      </c>
      <c r="L179" s="435" t="str">
        <f>IF(G179="","",VLOOKUP(G179,'【参考】数式用'!$A$3:$C$46,3,FALSE))</f>
        <v/>
      </c>
      <c r="M179" s="442" t="str">
        <f t="shared" si="7"/>
        <v/>
      </c>
      <c r="N179" s="448"/>
      <c r="O179" s="448"/>
      <c r="P179" s="448"/>
      <c r="Q179" s="86"/>
      <c r="R179" s="2"/>
      <c r="S179" s="391"/>
      <c r="T179" s="391"/>
      <c r="U179" s="391"/>
      <c r="V179" s="391"/>
      <c r="W179" s="391"/>
      <c r="X179" s="391"/>
      <c r="Y179" s="391"/>
      <c r="Z179" s="391"/>
      <c r="AA179" s="391"/>
      <c r="AB179" s="391"/>
      <c r="AC179" s="391"/>
      <c r="AE179" s="363" t="str">
        <f t="shared" si="8"/>
        <v/>
      </c>
      <c r="AF179" s="363" t="str">
        <f t="shared" si="9"/>
        <v>×</v>
      </c>
      <c r="AG179" s="472" t="e">
        <f>D179&amp;I179&amp;#REF!</f>
        <v>#REF!</v>
      </c>
      <c r="AH179" s="473" t="e">
        <f>IF(#REF!="○",F179,"")</f>
        <v>#REF!</v>
      </c>
    </row>
    <row r="180" spans="1:34" ht="36.75" customHeight="1">
      <c r="A180" s="375">
        <v>168</v>
      </c>
      <c r="B180" s="382" t="str">
        <f>IF(基本情報入力シート!B207="","",基本情報入力シート!B207)</f>
        <v/>
      </c>
      <c r="C180" s="390" t="str">
        <f>IF(基本情報入力シート!L207="","",基本情報入力シート!L207)</f>
        <v/>
      </c>
      <c r="D180" s="390" t="str">
        <f>IF(基本情報入力シート!Q207="","",基本情報入力シート!Q207)</f>
        <v/>
      </c>
      <c r="E180" s="390" t="str">
        <f>IF(基本情報入力シート!V207="","",基本情報入力シート!V207)</f>
        <v/>
      </c>
      <c r="F180" s="390" t="str">
        <f>IF(基本情報入力シート!W207="","",基本情報入力シート!W207)</f>
        <v/>
      </c>
      <c r="G180" s="390" t="str">
        <f>IF(基本情報入力シート!X207="","",基本情報入力シート!X207)</f>
        <v/>
      </c>
      <c r="H180" s="416" t="str">
        <f>IF(基本情報入力シート!Z207="","",基本情報入力シート!Z207)</f>
        <v/>
      </c>
      <c r="I180" s="418" t="str">
        <f>IF(基本情報入力シート!AE207&lt;&gt;"",基本情報入力シート!AE207,"")</f>
        <v/>
      </c>
      <c r="J180" s="424" t="str">
        <f>IF(基本情報入力シート!AA207="","",基本情報入力シート!AA207)</f>
        <v/>
      </c>
      <c r="K180" s="429" t="str">
        <f>IF(基本情報入力シート!AD207="","",基本情報入力シート!AD207)</f>
        <v/>
      </c>
      <c r="L180" s="435" t="str">
        <f>IF(G180="","",VLOOKUP(G180,'【参考】数式用'!$A$3:$C$46,3,FALSE))</f>
        <v/>
      </c>
      <c r="M180" s="442" t="str">
        <f t="shared" si="7"/>
        <v/>
      </c>
      <c r="N180" s="448"/>
      <c r="O180" s="448"/>
      <c r="P180" s="448"/>
      <c r="Q180" s="86"/>
      <c r="R180" s="2"/>
      <c r="S180" s="391"/>
      <c r="T180" s="391"/>
      <c r="U180" s="391"/>
      <c r="V180" s="391"/>
      <c r="W180" s="391"/>
      <c r="X180" s="391"/>
      <c r="Y180" s="391"/>
      <c r="Z180" s="391"/>
      <c r="AA180" s="391"/>
      <c r="AB180" s="391"/>
      <c r="AC180" s="391"/>
      <c r="AE180" s="363" t="str">
        <f t="shared" si="8"/>
        <v/>
      </c>
      <c r="AF180" s="363" t="str">
        <f t="shared" si="9"/>
        <v>×</v>
      </c>
      <c r="AG180" s="472" t="e">
        <f>D180&amp;I180&amp;#REF!</f>
        <v>#REF!</v>
      </c>
      <c r="AH180" s="473" t="e">
        <f>IF(#REF!="○",F180,"")</f>
        <v>#REF!</v>
      </c>
    </row>
    <row r="181" spans="1:34" ht="36.75" customHeight="1">
      <c r="A181" s="375">
        <v>169</v>
      </c>
      <c r="B181" s="382" t="str">
        <f>IF(基本情報入力シート!B208="","",基本情報入力シート!B208)</f>
        <v/>
      </c>
      <c r="C181" s="390" t="str">
        <f>IF(基本情報入力シート!L208="","",基本情報入力シート!L208)</f>
        <v/>
      </c>
      <c r="D181" s="390" t="str">
        <f>IF(基本情報入力シート!Q208="","",基本情報入力シート!Q208)</f>
        <v/>
      </c>
      <c r="E181" s="390" t="str">
        <f>IF(基本情報入力シート!V208="","",基本情報入力シート!V208)</f>
        <v/>
      </c>
      <c r="F181" s="390" t="str">
        <f>IF(基本情報入力シート!W208="","",基本情報入力シート!W208)</f>
        <v/>
      </c>
      <c r="G181" s="390" t="str">
        <f>IF(基本情報入力シート!X208="","",基本情報入力シート!X208)</f>
        <v/>
      </c>
      <c r="H181" s="416" t="str">
        <f>IF(基本情報入力シート!Z208="","",基本情報入力シート!Z208)</f>
        <v/>
      </c>
      <c r="I181" s="418" t="str">
        <f>IF(基本情報入力シート!AE208&lt;&gt;"",基本情報入力シート!AE208,"")</f>
        <v/>
      </c>
      <c r="J181" s="424" t="str">
        <f>IF(基本情報入力シート!AA208="","",基本情報入力シート!AA208)</f>
        <v/>
      </c>
      <c r="K181" s="429" t="str">
        <f>IF(基本情報入力シート!AD208="","",基本情報入力シート!AD208)</f>
        <v/>
      </c>
      <c r="L181" s="435" t="str">
        <f>IF(G181="","",VLOOKUP(G181,'【参考】数式用'!$A$3:$C$46,3,FALSE))</f>
        <v/>
      </c>
      <c r="M181" s="442" t="str">
        <f t="shared" si="7"/>
        <v/>
      </c>
      <c r="N181" s="448"/>
      <c r="O181" s="448"/>
      <c r="P181" s="448"/>
      <c r="Q181" s="86"/>
      <c r="R181" s="2"/>
      <c r="S181" s="391"/>
      <c r="T181" s="391"/>
      <c r="U181" s="391"/>
      <c r="V181" s="391"/>
      <c r="W181" s="391"/>
      <c r="X181" s="391"/>
      <c r="Y181" s="391"/>
      <c r="Z181" s="391"/>
      <c r="AA181" s="391"/>
      <c r="AB181" s="391"/>
      <c r="AC181" s="391"/>
      <c r="AE181" s="363" t="str">
        <f t="shared" si="8"/>
        <v/>
      </c>
      <c r="AF181" s="363" t="str">
        <f t="shared" si="9"/>
        <v>×</v>
      </c>
      <c r="AG181" s="472" t="e">
        <f>D181&amp;I181&amp;#REF!</f>
        <v>#REF!</v>
      </c>
      <c r="AH181" s="473" t="e">
        <f>IF(#REF!="○",F181,"")</f>
        <v>#REF!</v>
      </c>
    </row>
    <row r="182" spans="1:34" ht="36.75" customHeight="1">
      <c r="A182" s="375">
        <v>170</v>
      </c>
      <c r="B182" s="382" t="str">
        <f>IF(基本情報入力シート!B209="","",基本情報入力シート!B209)</f>
        <v/>
      </c>
      <c r="C182" s="390" t="str">
        <f>IF(基本情報入力シート!L209="","",基本情報入力シート!L209)</f>
        <v/>
      </c>
      <c r="D182" s="390" t="str">
        <f>IF(基本情報入力シート!Q209="","",基本情報入力シート!Q209)</f>
        <v/>
      </c>
      <c r="E182" s="390" t="str">
        <f>IF(基本情報入力シート!V209="","",基本情報入力シート!V209)</f>
        <v/>
      </c>
      <c r="F182" s="390" t="str">
        <f>IF(基本情報入力シート!W209="","",基本情報入力シート!W209)</f>
        <v/>
      </c>
      <c r="G182" s="390" t="str">
        <f>IF(基本情報入力シート!X209="","",基本情報入力シート!X209)</f>
        <v/>
      </c>
      <c r="H182" s="416" t="str">
        <f>IF(基本情報入力シート!Z209="","",基本情報入力シート!Z209)</f>
        <v/>
      </c>
      <c r="I182" s="418" t="str">
        <f>IF(基本情報入力シート!AE209&lt;&gt;"",基本情報入力シート!AE209,"")</f>
        <v/>
      </c>
      <c r="J182" s="424" t="str">
        <f>IF(基本情報入力シート!AA209="","",基本情報入力シート!AA209)</f>
        <v/>
      </c>
      <c r="K182" s="429" t="str">
        <f>IF(基本情報入力シート!AD209="","",基本情報入力シート!AD209)</f>
        <v/>
      </c>
      <c r="L182" s="435" t="str">
        <f>IF(G182="","",VLOOKUP(G182,'【参考】数式用'!$A$3:$C$46,3,FALSE))</f>
        <v/>
      </c>
      <c r="M182" s="442" t="str">
        <f t="shared" si="7"/>
        <v/>
      </c>
      <c r="N182" s="448"/>
      <c r="O182" s="448"/>
      <c r="P182" s="448"/>
      <c r="Q182" s="86"/>
      <c r="R182" s="2"/>
      <c r="S182" s="391"/>
      <c r="T182" s="391"/>
      <c r="U182" s="391"/>
      <c r="V182" s="391"/>
      <c r="W182" s="391"/>
      <c r="X182" s="391"/>
      <c r="Y182" s="391"/>
      <c r="Z182" s="391"/>
      <c r="AA182" s="391"/>
      <c r="AB182" s="391"/>
      <c r="AC182" s="391"/>
      <c r="AE182" s="363" t="str">
        <f t="shared" si="8"/>
        <v/>
      </c>
      <c r="AF182" s="363" t="str">
        <f t="shared" si="9"/>
        <v>×</v>
      </c>
      <c r="AG182" s="472" t="e">
        <f>D182&amp;I182&amp;#REF!</f>
        <v>#REF!</v>
      </c>
      <c r="AH182" s="473" t="e">
        <f>IF(#REF!="○",F182,"")</f>
        <v>#REF!</v>
      </c>
    </row>
    <row r="183" spans="1:34" ht="36.75" customHeight="1">
      <c r="A183" s="375">
        <v>171</v>
      </c>
      <c r="B183" s="382" t="str">
        <f>IF(基本情報入力シート!B210="","",基本情報入力シート!B210)</f>
        <v/>
      </c>
      <c r="C183" s="390" t="str">
        <f>IF(基本情報入力シート!L210="","",基本情報入力シート!L210)</f>
        <v/>
      </c>
      <c r="D183" s="390" t="str">
        <f>IF(基本情報入力シート!Q210="","",基本情報入力シート!Q210)</f>
        <v/>
      </c>
      <c r="E183" s="390" t="str">
        <f>IF(基本情報入力シート!V210="","",基本情報入力シート!V210)</f>
        <v/>
      </c>
      <c r="F183" s="390" t="str">
        <f>IF(基本情報入力シート!W210="","",基本情報入力シート!W210)</f>
        <v/>
      </c>
      <c r="G183" s="390" t="str">
        <f>IF(基本情報入力シート!X210="","",基本情報入力シート!X210)</f>
        <v/>
      </c>
      <c r="H183" s="416" t="str">
        <f>IF(基本情報入力シート!Z210="","",基本情報入力シート!Z210)</f>
        <v/>
      </c>
      <c r="I183" s="418" t="str">
        <f>IF(基本情報入力シート!AE210&lt;&gt;"",基本情報入力シート!AE210,"")</f>
        <v/>
      </c>
      <c r="J183" s="424" t="str">
        <f>IF(基本情報入力シート!AA210="","",基本情報入力シート!AA210)</f>
        <v/>
      </c>
      <c r="K183" s="429" t="str">
        <f>IF(基本情報入力シート!AD210="","",基本情報入力シート!AD210)</f>
        <v/>
      </c>
      <c r="L183" s="435" t="str">
        <f>IF(G183="","",VLOOKUP(G183,'【参考】数式用'!$A$3:$C$46,3,FALSE))</f>
        <v/>
      </c>
      <c r="M183" s="442" t="str">
        <f t="shared" si="7"/>
        <v/>
      </c>
      <c r="N183" s="448"/>
      <c r="O183" s="448"/>
      <c r="P183" s="448"/>
      <c r="Q183" s="86"/>
      <c r="R183" s="2"/>
      <c r="S183" s="391"/>
      <c r="T183" s="391"/>
      <c r="U183" s="391"/>
      <c r="V183" s="391"/>
      <c r="W183" s="391"/>
      <c r="X183" s="391"/>
      <c r="Y183" s="391"/>
      <c r="Z183" s="391"/>
      <c r="AA183" s="391"/>
      <c r="AB183" s="391"/>
      <c r="AC183" s="391"/>
      <c r="AE183" s="363" t="str">
        <f t="shared" si="8"/>
        <v/>
      </c>
      <c r="AF183" s="363" t="str">
        <f t="shared" si="9"/>
        <v>×</v>
      </c>
      <c r="AG183" s="472" t="e">
        <f>D183&amp;I183&amp;#REF!</f>
        <v>#REF!</v>
      </c>
      <c r="AH183" s="473" t="e">
        <f>IF(#REF!="○",F183,"")</f>
        <v>#REF!</v>
      </c>
    </row>
    <row r="184" spans="1:34" ht="36.75" customHeight="1">
      <c r="A184" s="375">
        <v>172</v>
      </c>
      <c r="B184" s="382" t="str">
        <f>IF(基本情報入力シート!B211="","",基本情報入力シート!B211)</f>
        <v/>
      </c>
      <c r="C184" s="390" t="str">
        <f>IF(基本情報入力シート!L211="","",基本情報入力シート!L211)</f>
        <v/>
      </c>
      <c r="D184" s="390" t="str">
        <f>IF(基本情報入力シート!Q211="","",基本情報入力シート!Q211)</f>
        <v/>
      </c>
      <c r="E184" s="390" t="str">
        <f>IF(基本情報入力シート!V211="","",基本情報入力シート!V211)</f>
        <v/>
      </c>
      <c r="F184" s="390" t="str">
        <f>IF(基本情報入力シート!W211="","",基本情報入力シート!W211)</f>
        <v/>
      </c>
      <c r="G184" s="390" t="str">
        <f>IF(基本情報入力シート!X211="","",基本情報入力シート!X211)</f>
        <v/>
      </c>
      <c r="H184" s="416" t="str">
        <f>IF(基本情報入力シート!Z211="","",基本情報入力シート!Z211)</f>
        <v/>
      </c>
      <c r="I184" s="418" t="str">
        <f>IF(基本情報入力シート!AE211&lt;&gt;"",基本情報入力シート!AE211,"")</f>
        <v/>
      </c>
      <c r="J184" s="424" t="str">
        <f>IF(基本情報入力シート!AA211="","",基本情報入力シート!AA211)</f>
        <v/>
      </c>
      <c r="K184" s="429" t="str">
        <f>IF(基本情報入力シート!AD211="","",基本情報入力シート!AD211)</f>
        <v/>
      </c>
      <c r="L184" s="435" t="str">
        <f>IF(G184="","",VLOOKUP(G184,'【参考】数式用'!$A$3:$C$46,3,FALSE))</f>
        <v/>
      </c>
      <c r="M184" s="442" t="str">
        <f t="shared" si="7"/>
        <v/>
      </c>
      <c r="N184" s="448"/>
      <c r="O184" s="448"/>
      <c r="P184" s="448"/>
      <c r="Q184" s="86"/>
      <c r="R184" s="2"/>
      <c r="S184" s="391"/>
      <c r="T184" s="391"/>
      <c r="U184" s="391"/>
      <c r="V184" s="391"/>
      <c r="W184" s="391"/>
      <c r="X184" s="391"/>
      <c r="Y184" s="391"/>
      <c r="Z184" s="391"/>
      <c r="AA184" s="391"/>
      <c r="AB184" s="391"/>
      <c r="AC184" s="391"/>
      <c r="AE184" s="363" t="str">
        <f t="shared" si="8"/>
        <v/>
      </c>
      <c r="AF184" s="363" t="str">
        <f t="shared" si="9"/>
        <v>×</v>
      </c>
      <c r="AG184" s="472" t="e">
        <f>D184&amp;I184&amp;#REF!</f>
        <v>#REF!</v>
      </c>
      <c r="AH184" s="473" t="e">
        <f>IF(#REF!="○",F184,"")</f>
        <v>#REF!</v>
      </c>
    </row>
    <row r="185" spans="1:34" ht="36.75" customHeight="1">
      <c r="A185" s="375">
        <v>173</v>
      </c>
      <c r="B185" s="382" t="str">
        <f>IF(基本情報入力シート!B212="","",基本情報入力シート!B212)</f>
        <v/>
      </c>
      <c r="C185" s="390" t="str">
        <f>IF(基本情報入力シート!L212="","",基本情報入力シート!L212)</f>
        <v/>
      </c>
      <c r="D185" s="390" t="str">
        <f>IF(基本情報入力シート!Q212="","",基本情報入力シート!Q212)</f>
        <v/>
      </c>
      <c r="E185" s="390" t="str">
        <f>IF(基本情報入力シート!V212="","",基本情報入力シート!V212)</f>
        <v/>
      </c>
      <c r="F185" s="390" t="str">
        <f>IF(基本情報入力シート!W212="","",基本情報入力シート!W212)</f>
        <v/>
      </c>
      <c r="G185" s="390" t="str">
        <f>IF(基本情報入力シート!X212="","",基本情報入力シート!X212)</f>
        <v/>
      </c>
      <c r="H185" s="416" t="str">
        <f>IF(基本情報入力シート!Z212="","",基本情報入力シート!Z212)</f>
        <v/>
      </c>
      <c r="I185" s="418" t="str">
        <f>IF(基本情報入力シート!AE212&lt;&gt;"",基本情報入力シート!AE212,"")</f>
        <v/>
      </c>
      <c r="J185" s="424" t="str">
        <f>IF(基本情報入力シート!AA212="","",基本情報入力シート!AA212)</f>
        <v/>
      </c>
      <c r="K185" s="429" t="str">
        <f>IF(基本情報入力シート!AD212="","",基本情報入力シート!AD212)</f>
        <v/>
      </c>
      <c r="L185" s="435" t="str">
        <f>IF(G185="","",VLOOKUP(G185,'【参考】数式用'!$A$3:$C$46,3,FALSE))</f>
        <v/>
      </c>
      <c r="M185" s="442" t="str">
        <f t="shared" si="7"/>
        <v/>
      </c>
      <c r="N185" s="448"/>
      <c r="O185" s="448"/>
      <c r="P185" s="448"/>
      <c r="Q185" s="86"/>
      <c r="R185" s="2"/>
      <c r="S185" s="391"/>
      <c r="T185" s="391"/>
      <c r="U185" s="391"/>
      <c r="V185" s="391"/>
      <c r="W185" s="391"/>
      <c r="X185" s="391"/>
      <c r="Y185" s="391"/>
      <c r="Z185" s="391"/>
      <c r="AA185" s="391"/>
      <c r="AB185" s="391"/>
      <c r="AC185" s="391"/>
      <c r="AE185" s="363" t="str">
        <f t="shared" si="8"/>
        <v/>
      </c>
      <c r="AF185" s="363" t="str">
        <f t="shared" si="9"/>
        <v>×</v>
      </c>
      <c r="AG185" s="472" t="e">
        <f>D185&amp;I185&amp;#REF!</f>
        <v>#REF!</v>
      </c>
      <c r="AH185" s="473" t="e">
        <f>IF(#REF!="○",F185,"")</f>
        <v>#REF!</v>
      </c>
    </row>
    <row r="186" spans="1:34" ht="36.75" customHeight="1">
      <c r="A186" s="375">
        <v>174</v>
      </c>
      <c r="B186" s="382" t="str">
        <f>IF(基本情報入力シート!B213="","",基本情報入力シート!B213)</f>
        <v/>
      </c>
      <c r="C186" s="390" t="str">
        <f>IF(基本情報入力シート!L213="","",基本情報入力シート!L213)</f>
        <v/>
      </c>
      <c r="D186" s="390" t="str">
        <f>IF(基本情報入力シート!Q213="","",基本情報入力シート!Q213)</f>
        <v/>
      </c>
      <c r="E186" s="390" t="str">
        <f>IF(基本情報入力シート!V213="","",基本情報入力シート!V213)</f>
        <v/>
      </c>
      <c r="F186" s="390" t="str">
        <f>IF(基本情報入力シート!W213="","",基本情報入力シート!W213)</f>
        <v/>
      </c>
      <c r="G186" s="390" t="str">
        <f>IF(基本情報入力シート!X213="","",基本情報入力シート!X213)</f>
        <v/>
      </c>
      <c r="H186" s="416" t="str">
        <f>IF(基本情報入力シート!Z213="","",基本情報入力シート!Z213)</f>
        <v/>
      </c>
      <c r="I186" s="418" t="str">
        <f>IF(基本情報入力シート!AE213&lt;&gt;"",基本情報入力シート!AE213,"")</f>
        <v/>
      </c>
      <c r="J186" s="424" t="str">
        <f>IF(基本情報入力シート!AA213="","",基本情報入力シート!AA213)</f>
        <v/>
      </c>
      <c r="K186" s="429" t="str">
        <f>IF(基本情報入力シート!AD213="","",基本情報入力シート!AD213)</f>
        <v/>
      </c>
      <c r="L186" s="435" t="str">
        <f>IF(G186="","",VLOOKUP(G186,'【参考】数式用'!$A$3:$C$46,3,FALSE))</f>
        <v/>
      </c>
      <c r="M186" s="442" t="str">
        <f t="shared" si="7"/>
        <v/>
      </c>
      <c r="N186" s="448"/>
      <c r="O186" s="448"/>
      <c r="P186" s="448"/>
      <c r="Q186" s="86"/>
      <c r="R186" s="2"/>
      <c r="S186" s="391"/>
      <c r="T186" s="391"/>
      <c r="U186" s="391"/>
      <c r="V186" s="391"/>
      <c r="W186" s="391"/>
      <c r="X186" s="391"/>
      <c r="Y186" s="391"/>
      <c r="Z186" s="391"/>
      <c r="AA186" s="391"/>
      <c r="AB186" s="391"/>
      <c r="AC186" s="391"/>
      <c r="AE186" s="363" t="str">
        <f t="shared" si="8"/>
        <v/>
      </c>
      <c r="AF186" s="363" t="str">
        <f t="shared" si="9"/>
        <v>×</v>
      </c>
      <c r="AG186" s="472" t="e">
        <f>D186&amp;I186&amp;#REF!</f>
        <v>#REF!</v>
      </c>
      <c r="AH186" s="473" t="e">
        <f>IF(#REF!="○",F186,"")</f>
        <v>#REF!</v>
      </c>
    </row>
    <row r="187" spans="1:34" ht="36.75" customHeight="1">
      <c r="A187" s="375">
        <v>175</v>
      </c>
      <c r="B187" s="382" t="str">
        <f>IF(基本情報入力シート!B214="","",基本情報入力シート!B214)</f>
        <v/>
      </c>
      <c r="C187" s="390" t="str">
        <f>IF(基本情報入力シート!L214="","",基本情報入力シート!L214)</f>
        <v/>
      </c>
      <c r="D187" s="390" t="str">
        <f>IF(基本情報入力シート!Q214="","",基本情報入力シート!Q214)</f>
        <v/>
      </c>
      <c r="E187" s="390" t="str">
        <f>IF(基本情報入力シート!V214="","",基本情報入力シート!V214)</f>
        <v/>
      </c>
      <c r="F187" s="390" t="str">
        <f>IF(基本情報入力シート!W214="","",基本情報入力シート!W214)</f>
        <v/>
      </c>
      <c r="G187" s="390" t="str">
        <f>IF(基本情報入力シート!X214="","",基本情報入力シート!X214)</f>
        <v/>
      </c>
      <c r="H187" s="416" t="str">
        <f>IF(基本情報入力シート!Z214="","",基本情報入力シート!Z214)</f>
        <v/>
      </c>
      <c r="I187" s="418" t="str">
        <f>IF(基本情報入力シート!AE214&lt;&gt;"",基本情報入力シート!AE214,"")</f>
        <v/>
      </c>
      <c r="J187" s="424" t="str">
        <f>IF(基本情報入力シート!AA214="","",基本情報入力シート!AA214)</f>
        <v/>
      </c>
      <c r="K187" s="429" t="str">
        <f>IF(基本情報入力シート!AD214="","",基本情報入力シート!AD214)</f>
        <v/>
      </c>
      <c r="L187" s="435" t="str">
        <f>IF(G187="","",VLOOKUP(G187,'【参考】数式用'!$A$3:$C$46,3,FALSE))</f>
        <v/>
      </c>
      <c r="M187" s="442" t="str">
        <f t="shared" si="7"/>
        <v/>
      </c>
      <c r="N187" s="448"/>
      <c r="O187" s="448"/>
      <c r="P187" s="448"/>
      <c r="Q187" s="86"/>
      <c r="R187" s="2"/>
      <c r="S187" s="391"/>
      <c r="T187" s="391"/>
      <c r="U187" s="391"/>
      <c r="V187" s="391"/>
      <c r="W187" s="391"/>
      <c r="X187" s="391"/>
      <c r="Y187" s="391"/>
      <c r="Z187" s="391"/>
      <c r="AA187" s="391"/>
      <c r="AB187" s="391"/>
      <c r="AC187" s="391"/>
      <c r="AE187" s="363" t="str">
        <f t="shared" si="8"/>
        <v/>
      </c>
      <c r="AF187" s="363" t="str">
        <f t="shared" si="9"/>
        <v>×</v>
      </c>
      <c r="AG187" s="472" t="e">
        <f>D187&amp;I187&amp;#REF!</f>
        <v>#REF!</v>
      </c>
      <c r="AH187" s="473" t="e">
        <f>IF(#REF!="○",F187,"")</f>
        <v>#REF!</v>
      </c>
    </row>
    <row r="188" spans="1:34" ht="36.75" customHeight="1">
      <c r="A188" s="375">
        <v>176</v>
      </c>
      <c r="B188" s="382" t="str">
        <f>IF(基本情報入力シート!B215="","",基本情報入力シート!B215)</f>
        <v/>
      </c>
      <c r="C188" s="390" t="str">
        <f>IF(基本情報入力シート!L215="","",基本情報入力シート!L215)</f>
        <v/>
      </c>
      <c r="D188" s="390" t="str">
        <f>IF(基本情報入力シート!Q215="","",基本情報入力シート!Q215)</f>
        <v/>
      </c>
      <c r="E188" s="390" t="str">
        <f>IF(基本情報入力シート!V215="","",基本情報入力シート!V215)</f>
        <v/>
      </c>
      <c r="F188" s="390" t="str">
        <f>IF(基本情報入力シート!W215="","",基本情報入力シート!W215)</f>
        <v/>
      </c>
      <c r="G188" s="390" t="str">
        <f>IF(基本情報入力シート!X215="","",基本情報入力シート!X215)</f>
        <v/>
      </c>
      <c r="H188" s="416" t="str">
        <f>IF(基本情報入力シート!Z215="","",基本情報入力シート!Z215)</f>
        <v/>
      </c>
      <c r="I188" s="418" t="str">
        <f>IF(基本情報入力シート!AE215&lt;&gt;"",基本情報入力シート!AE215,"")</f>
        <v/>
      </c>
      <c r="J188" s="424" t="str">
        <f>IF(基本情報入力シート!AA215="","",基本情報入力シート!AA215)</f>
        <v/>
      </c>
      <c r="K188" s="429" t="str">
        <f>IF(基本情報入力シート!AD215="","",基本情報入力シート!AD215)</f>
        <v/>
      </c>
      <c r="L188" s="435" t="str">
        <f>IF(G188="","",VLOOKUP(G188,'【参考】数式用'!$A$3:$C$46,3,FALSE))</f>
        <v/>
      </c>
      <c r="M188" s="442" t="str">
        <f t="shared" si="7"/>
        <v/>
      </c>
      <c r="N188" s="448"/>
      <c r="O188" s="448"/>
      <c r="P188" s="448"/>
      <c r="Q188" s="86"/>
      <c r="R188" s="2"/>
      <c r="S188" s="391"/>
      <c r="T188" s="391"/>
      <c r="U188" s="391"/>
      <c r="V188" s="391"/>
      <c r="W188" s="391"/>
      <c r="X188" s="391"/>
      <c r="Y188" s="391"/>
      <c r="Z188" s="391"/>
      <c r="AA188" s="391"/>
      <c r="AB188" s="391"/>
      <c r="AC188" s="391"/>
      <c r="AE188" s="363" t="str">
        <f t="shared" si="8"/>
        <v/>
      </c>
      <c r="AF188" s="363" t="str">
        <f t="shared" si="9"/>
        <v>×</v>
      </c>
      <c r="AG188" s="472" t="e">
        <f>D188&amp;I188&amp;#REF!</f>
        <v>#REF!</v>
      </c>
      <c r="AH188" s="473" t="e">
        <f>IF(#REF!="○",F188,"")</f>
        <v>#REF!</v>
      </c>
    </row>
    <row r="189" spans="1:34" ht="36.75" customHeight="1">
      <c r="A189" s="375">
        <v>177</v>
      </c>
      <c r="B189" s="382" t="str">
        <f>IF(基本情報入力シート!B216="","",基本情報入力シート!B216)</f>
        <v/>
      </c>
      <c r="C189" s="390" t="str">
        <f>IF(基本情報入力シート!L216="","",基本情報入力シート!L216)</f>
        <v/>
      </c>
      <c r="D189" s="390" t="str">
        <f>IF(基本情報入力シート!Q216="","",基本情報入力シート!Q216)</f>
        <v/>
      </c>
      <c r="E189" s="390" t="str">
        <f>IF(基本情報入力シート!V216="","",基本情報入力シート!V216)</f>
        <v/>
      </c>
      <c r="F189" s="390" t="str">
        <f>IF(基本情報入力シート!W216="","",基本情報入力シート!W216)</f>
        <v/>
      </c>
      <c r="G189" s="390" t="str">
        <f>IF(基本情報入力シート!X216="","",基本情報入力シート!X216)</f>
        <v/>
      </c>
      <c r="H189" s="416" t="str">
        <f>IF(基本情報入力シート!Z216="","",基本情報入力シート!Z216)</f>
        <v/>
      </c>
      <c r="I189" s="418" t="str">
        <f>IF(基本情報入力シート!AE216&lt;&gt;"",基本情報入力シート!AE216,"")</f>
        <v/>
      </c>
      <c r="J189" s="424" t="str">
        <f>IF(基本情報入力シート!AA216="","",基本情報入力シート!AA216)</f>
        <v/>
      </c>
      <c r="K189" s="429" t="str">
        <f>IF(基本情報入力シート!AD216="","",基本情報入力シート!AD216)</f>
        <v/>
      </c>
      <c r="L189" s="435" t="str">
        <f>IF(G189="","",VLOOKUP(G189,'【参考】数式用'!$A$3:$C$46,3,FALSE))</f>
        <v/>
      </c>
      <c r="M189" s="442" t="str">
        <f t="shared" si="7"/>
        <v/>
      </c>
      <c r="N189" s="448"/>
      <c r="O189" s="448"/>
      <c r="P189" s="448"/>
      <c r="Q189" s="86"/>
      <c r="R189" s="2"/>
      <c r="S189" s="391"/>
      <c r="T189" s="391"/>
      <c r="U189" s="391"/>
      <c r="V189" s="391"/>
      <c r="W189" s="391"/>
      <c r="X189" s="391"/>
      <c r="Y189" s="391"/>
      <c r="Z189" s="391"/>
      <c r="AA189" s="391"/>
      <c r="AB189" s="391"/>
      <c r="AC189" s="391"/>
      <c r="AE189" s="363" t="str">
        <f t="shared" si="8"/>
        <v/>
      </c>
      <c r="AF189" s="363" t="str">
        <f t="shared" si="9"/>
        <v>×</v>
      </c>
      <c r="AG189" s="472" t="e">
        <f>D189&amp;I189&amp;#REF!</f>
        <v>#REF!</v>
      </c>
      <c r="AH189" s="473" t="e">
        <f>IF(#REF!="○",F189,"")</f>
        <v>#REF!</v>
      </c>
    </row>
    <row r="190" spans="1:34" ht="36.75" customHeight="1">
      <c r="A190" s="375">
        <v>178</v>
      </c>
      <c r="B190" s="382" t="str">
        <f>IF(基本情報入力シート!B217="","",基本情報入力シート!B217)</f>
        <v/>
      </c>
      <c r="C190" s="390" t="str">
        <f>IF(基本情報入力シート!L217="","",基本情報入力シート!L217)</f>
        <v/>
      </c>
      <c r="D190" s="390" t="str">
        <f>IF(基本情報入力シート!Q217="","",基本情報入力シート!Q217)</f>
        <v/>
      </c>
      <c r="E190" s="390" t="str">
        <f>IF(基本情報入力シート!V217="","",基本情報入力シート!V217)</f>
        <v/>
      </c>
      <c r="F190" s="390" t="str">
        <f>IF(基本情報入力シート!W217="","",基本情報入力シート!W217)</f>
        <v/>
      </c>
      <c r="G190" s="390" t="str">
        <f>IF(基本情報入力シート!X217="","",基本情報入力シート!X217)</f>
        <v/>
      </c>
      <c r="H190" s="416" t="str">
        <f>IF(基本情報入力シート!Z217="","",基本情報入力シート!Z217)</f>
        <v/>
      </c>
      <c r="I190" s="418" t="str">
        <f>IF(基本情報入力シート!AE217&lt;&gt;"",基本情報入力シート!AE217,"")</f>
        <v/>
      </c>
      <c r="J190" s="424" t="str">
        <f>IF(基本情報入力シート!AA217="","",基本情報入力シート!AA217)</f>
        <v/>
      </c>
      <c r="K190" s="429" t="str">
        <f>IF(基本情報入力シート!AD217="","",基本情報入力シート!AD217)</f>
        <v/>
      </c>
      <c r="L190" s="435" t="str">
        <f>IF(G190="","",VLOOKUP(G190,'【参考】数式用'!$A$3:$C$46,3,FALSE))</f>
        <v/>
      </c>
      <c r="M190" s="442" t="str">
        <f t="shared" si="7"/>
        <v/>
      </c>
      <c r="N190" s="448"/>
      <c r="O190" s="448"/>
      <c r="P190" s="448"/>
      <c r="Q190" s="86"/>
      <c r="R190" s="2"/>
      <c r="S190" s="391"/>
      <c r="T190" s="391"/>
      <c r="U190" s="391"/>
      <c r="V190" s="391"/>
      <c r="W190" s="391"/>
      <c r="X190" s="391"/>
      <c r="Y190" s="391"/>
      <c r="Z190" s="391"/>
      <c r="AA190" s="391"/>
      <c r="AB190" s="391"/>
      <c r="AC190" s="391"/>
      <c r="AE190" s="363" t="str">
        <f t="shared" si="8"/>
        <v/>
      </c>
      <c r="AF190" s="363" t="str">
        <f t="shared" si="9"/>
        <v>×</v>
      </c>
      <c r="AG190" s="472" t="e">
        <f>D190&amp;I190&amp;#REF!</f>
        <v>#REF!</v>
      </c>
      <c r="AH190" s="473" t="e">
        <f>IF(#REF!="○",F190,"")</f>
        <v>#REF!</v>
      </c>
    </row>
    <row r="191" spans="1:34" ht="36.75" customHeight="1">
      <c r="A191" s="375">
        <v>179</v>
      </c>
      <c r="B191" s="382" t="str">
        <f>IF(基本情報入力シート!B218="","",基本情報入力シート!B218)</f>
        <v/>
      </c>
      <c r="C191" s="390" t="str">
        <f>IF(基本情報入力シート!L218="","",基本情報入力シート!L218)</f>
        <v/>
      </c>
      <c r="D191" s="390" t="str">
        <f>IF(基本情報入力シート!Q218="","",基本情報入力シート!Q218)</f>
        <v/>
      </c>
      <c r="E191" s="390" t="str">
        <f>IF(基本情報入力シート!V218="","",基本情報入力シート!V218)</f>
        <v/>
      </c>
      <c r="F191" s="390" t="str">
        <f>IF(基本情報入力シート!W218="","",基本情報入力シート!W218)</f>
        <v/>
      </c>
      <c r="G191" s="390" t="str">
        <f>IF(基本情報入力シート!X218="","",基本情報入力シート!X218)</f>
        <v/>
      </c>
      <c r="H191" s="416" t="str">
        <f>IF(基本情報入力シート!Z218="","",基本情報入力シート!Z218)</f>
        <v/>
      </c>
      <c r="I191" s="418" t="str">
        <f>IF(基本情報入力シート!AE218&lt;&gt;"",基本情報入力シート!AE218,"")</f>
        <v/>
      </c>
      <c r="J191" s="424" t="str">
        <f>IF(基本情報入力シート!AA218="","",基本情報入力シート!AA218)</f>
        <v/>
      </c>
      <c r="K191" s="429" t="str">
        <f>IF(基本情報入力シート!AD218="","",基本情報入力シート!AD218)</f>
        <v/>
      </c>
      <c r="L191" s="435" t="str">
        <f>IF(G191="","",VLOOKUP(G191,'【参考】数式用'!$A$3:$C$46,3,FALSE))</f>
        <v/>
      </c>
      <c r="M191" s="442" t="str">
        <f t="shared" si="7"/>
        <v/>
      </c>
      <c r="N191" s="448"/>
      <c r="O191" s="448"/>
      <c r="P191" s="448"/>
      <c r="Q191" s="86"/>
      <c r="R191" s="2"/>
      <c r="S191" s="391"/>
      <c r="T191" s="391"/>
      <c r="U191" s="391"/>
      <c r="V191" s="391"/>
      <c r="W191" s="391"/>
      <c r="X191" s="391"/>
      <c r="Y191" s="391"/>
      <c r="Z191" s="391"/>
      <c r="AA191" s="391"/>
      <c r="AB191" s="391"/>
      <c r="AC191" s="391"/>
      <c r="AE191" s="363" t="str">
        <f t="shared" si="8"/>
        <v/>
      </c>
      <c r="AF191" s="363" t="str">
        <f t="shared" si="9"/>
        <v>×</v>
      </c>
      <c r="AG191" s="472" t="e">
        <f>D191&amp;I191&amp;#REF!</f>
        <v>#REF!</v>
      </c>
      <c r="AH191" s="473" t="e">
        <f>IF(#REF!="○",F191,"")</f>
        <v>#REF!</v>
      </c>
    </row>
    <row r="192" spans="1:34" ht="36.75" customHeight="1">
      <c r="A192" s="375">
        <v>180</v>
      </c>
      <c r="B192" s="382" t="str">
        <f>IF(基本情報入力シート!B219="","",基本情報入力シート!B219)</f>
        <v/>
      </c>
      <c r="C192" s="390" t="str">
        <f>IF(基本情報入力シート!L219="","",基本情報入力シート!L219)</f>
        <v/>
      </c>
      <c r="D192" s="390" t="str">
        <f>IF(基本情報入力シート!Q219="","",基本情報入力シート!Q219)</f>
        <v/>
      </c>
      <c r="E192" s="390" t="str">
        <f>IF(基本情報入力シート!V219="","",基本情報入力シート!V219)</f>
        <v/>
      </c>
      <c r="F192" s="390" t="str">
        <f>IF(基本情報入力シート!W219="","",基本情報入力シート!W219)</f>
        <v/>
      </c>
      <c r="G192" s="390" t="str">
        <f>IF(基本情報入力シート!X219="","",基本情報入力シート!X219)</f>
        <v/>
      </c>
      <c r="H192" s="416" t="str">
        <f>IF(基本情報入力シート!Z219="","",基本情報入力シート!Z219)</f>
        <v/>
      </c>
      <c r="I192" s="418" t="str">
        <f>IF(基本情報入力シート!AE219&lt;&gt;"",基本情報入力シート!AE219,"")</f>
        <v/>
      </c>
      <c r="J192" s="424" t="str">
        <f>IF(基本情報入力シート!AA219="","",基本情報入力シート!AA219)</f>
        <v/>
      </c>
      <c r="K192" s="429" t="str">
        <f>IF(基本情報入力シート!AD219="","",基本情報入力シート!AD219)</f>
        <v/>
      </c>
      <c r="L192" s="435" t="str">
        <f>IF(G192="","",VLOOKUP(G192,'【参考】数式用'!$A$3:$C$46,3,FALSE))</f>
        <v/>
      </c>
      <c r="M192" s="442" t="str">
        <f t="shared" si="7"/>
        <v/>
      </c>
      <c r="N192" s="448"/>
      <c r="O192" s="448"/>
      <c r="P192" s="448"/>
      <c r="Q192" s="86"/>
      <c r="R192" s="2"/>
      <c r="S192" s="391"/>
      <c r="T192" s="391"/>
      <c r="U192" s="391"/>
      <c r="V192" s="391"/>
      <c r="W192" s="391"/>
      <c r="X192" s="391"/>
      <c r="Y192" s="391"/>
      <c r="Z192" s="391"/>
      <c r="AA192" s="391"/>
      <c r="AB192" s="391"/>
      <c r="AC192" s="391"/>
      <c r="AE192" s="363" t="str">
        <f t="shared" si="8"/>
        <v/>
      </c>
      <c r="AF192" s="363" t="str">
        <f t="shared" si="9"/>
        <v>×</v>
      </c>
      <c r="AG192" s="472" t="e">
        <f>D192&amp;I192&amp;#REF!</f>
        <v>#REF!</v>
      </c>
      <c r="AH192" s="473" t="e">
        <f>IF(#REF!="○",F192,"")</f>
        <v>#REF!</v>
      </c>
    </row>
    <row r="193" spans="1:34" ht="36.75" customHeight="1">
      <c r="A193" s="375">
        <v>181</v>
      </c>
      <c r="B193" s="382" t="str">
        <f>IF(基本情報入力シート!B220="","",基本情報入力シート!B220)</f>
        <v/>
      </c>
      <c r="C193" s="390" t="str">
        <f>IF(基本情報入力シート!L220="","",基本情報入力シート!L220)</f>
        <v/>
      </c>
      <c r="D193" s="390" t="str">
        <f>IF(基本情報入力シート!Q220="","",基本情報入力シート!Q220)</f>
        <v/>
      </c>
      <c r="E193" s="390" t="str">
        <f>IF(基本情報入力シート!V220="","",基本情報入力シート!V220)</f>
        <v/>
      </c>
      <c r="F193" s="390" t="str">
        <f>IF(基本情報入力シート!W220="","",基本情報入力シート!W220)</f>
        <v/>
      </c>
      <c r="G193" s="390" t="str">
        <f>IF(基本情報入力シート!X220="","",基本情報入力シート!X220)</f>
        <v/>
      </c>
      <c r="H193" s="416" t="str">
        <f>IF(基本情報入力シート!Z220="","",基本情報入力シート!Z220)</f>
        <v/>
      </c>
      <c r="I193" s="418" t="str">
        <f>IF(基本情報入力シート!AE220&lt;&gt;"",基本情報入力シート!AE220,"")</f>
        <v/>
      </c>
      <c r="J193" s="424" t="str">
        <f>IF(基本情報入力シート!AA220="","",基本情報入力シート!AA220)</f>
        <v/>
      </c>
      <c r="K193" s="429" t="str">
        <f>IF(基本情報入力シート!AD220="","",基本情報入力シート!AD220)</f>
        <v/>
      </c>
      <c r="L193" s="435" t="str">
        <f>IF(G193="","",VLOOKUP(G193,'【参考】数式用'!$A$3:$C$46,3,FALSE))</f>
        <v/>
      </c>
      <c r="M193" s="442" t="str">
        <f t="shared" si="7"/>
        <v/>
      </c>
      <c r="N193" s="448"/>
      <c r="O193" s="448"/>
      <c r="P193" s="448"/>
      <c r="Q193" s="86"/>
      <c r="R193" s="2"/>
      <c r="S193" s="391"/>
      <c r="T193" s="391"/>
      <c r="U193" s="391"/>
      <c r="V193" s="391"/>
      <c r="W193" s="391"/>
      <c r="X193" s="391"/>
      <c r="Y193" s="391"/>
      <c r="Z193" s="391"/>
      <c r="AA193" s="391"/>
      <c r="AB193" s="391"/>
      <c r="AC193" s="391"/>
      <c r="AE193" s="363" t="str">
        <f t="shared" si="8"/>
        <v/>
      </c>
      <c r="AF193" s="363" t="str">
        <f t="shared" si="9"/>
        <v>×</v>
      </c>
      <c r="AG193" s="472" t="e">
        <f>D193&amp;I193&amp;#REF!</f>
        <v>#REF!</v>
      </c>
      <c r="AH193" s="473" t="e">
        <f>IF(#REF!="○",F193,"")</f>
        <v>#REF!</v>
      </c>
    </row>
    <row r="194" spans="1:34" ht="36.75" customHeight="1">
      <c r="A194" s="375">
        <v>182</v>
      </c>
      <c r="B194" s="382" t="str">
        <f>IF(基本情報入力シート!B221="","",基本情報入力シート!B221)</f>
        <v/>
      </c>
      <c r="C194" s="390" t="str">
        <f>IF(基本情報入力シート!L221="","",基本情報入力シート!L221)</f>
        <v/>
      </c>
      <c r="D194" s="390" t="str">
        <f>IF(基本情報入力シート!Q221="","",基本情報入力シート!Q221)</f>
        <v/>
      </c>
      <c r="E194" s="390" t="str">
        <f>IF(基本情報入力シート!V221="","",基本情報入力シート!V221)</f>
        <v/>
      </c>
      <c r="F194" s="390" t="str">
        <f>IF(基本情報入力シート!W221="","",基本情報入力シート!W221)</f>
        <v/>
      </c>
      <c r="G194" s="390" t="str">
        <f>IF(基本情報入力シート!X221="","",基本情報入力シート!X221)</f>
        <v/>
      </c>
      <c r="H194" s="416" t="str">
        <f>IF(基本情報入力シート!Z221="","",基本情報入力シート!Z221)</f>
        <v/>
      </c>
      <c r="I194" s="418" t="str">
        <f>IF(基本情報入力シート!AE221&lt;&gt;"",基本情報入力シート!AE221,"")</f>
        <v/>
      </c>
      <c r="J194" s="424" t="str">
        <f>IF(基本情報入力シート!AA221="","",基本情報入力シート!AA221)</f>
        <v/>
      </c>
      <c r="K194" s="429" t="str">
        <f>IF(基本情報入力シート!AD221="","",基本情報入力シート!AD221)</f>
        <v/>
      </c>
      <c r="L194" s="435" t="str">
        <f>IF(G194="","",VLOOKUP(G194,'【参考】数式用'!$A$3:$C$46,3,FALSE))</f>
        <v/>
      </c>
      <c r="M194" s="442" t="str">
        <f t="shared" si="7"/>
        <v/>
      </c>
      <c r="N194" s="448"/>
      <c r="O194" s="448"/>
      <c r="P194" s="448"/>
      <c r="Q194" s="86"/>
      <c r="R194" s="2"/>
      <c r="S194" s="391"/>
      <c r="T194" s="391"/>
      <c r="U194" s="391"/>
      <c r="V194" s="391"/>
      <c r="W194" s="391"/>
      <c r="X194" s="391"/>
      <c r="Y194" s="391"/>
      <c r="Z194" s="391"/>
      <c r="AA194" s="391"/>
      <c r="AB194" s="391"/>
      <c r="AC194" s="391"/>
      <c r="AE194" s="363" t="str">
        <f t="shared" si="8"/>
        <v/>
      </c>
      <c r="AF194" s="363" t="str">
        <f t="shared" si="9"/>
        <v>×</v>
      </c>
      <c r="AG194" s="472" t="e">
        <f>D194&amp;I194&amp;#REF!</f>
        <v>#REF!</v>
      </c>
      <c r="AH194" s="473" t="e">
        <f>IF(#REF!="○",F194,"")</f>
        <v>#REF!</v>
      </c>
    </row>
    <row r="195" spans="1:34" ht="36.75" customHeight="1">
      <c r="A195" s="375">
        <v>183</v>
      </c>
      <c r="B195" s="382" t="str">
        <f>IF(基本情報入力シート!B222="","",基本情報入力シート!B222)</f>
        <v/>
      </c>
      <c r="C195" s="390" t="str">
        <f>IF(基本情報入力シート!L222="","",基本情報入力シート!L222)</f>
        <v/>
      </c>
      <c r="D195" s="390" t="str">
        <f>IF(基本情報入力シート!Q222="","",基本情報入力シート!Q222)</f>
        <v/>
      </c>
      <c r="E195" s="390" t="str">
        <f>IF(基本情報入力シート!V222="","",基本情報入力シート!V222)</f>
        <v/>
      </c>
      <c r="F195" s="390" t="str">
        <f>IF(基本情報入力シート!W222="","",基本情報入力シート!W222)</f>
        <v/>
      </c>
      <c r="G195" s="390" t="str">
        <f>IF(基本情報入力シート!X222="","",基本情報入力シート!X222)</f>
        <v/>
      </c>
      <c r="H195" s="416" t="str">
        <f>IF(基本情報入力シート!Z222="","",基本情報入力シート!Z222)</f>
        <v/>
      </c>
      <c r="I195" s="418" t="str">
        <f>IF(基本情報入力シート!AE222&lt;&gt;"",基本情報入力シート!AE222,"")</f>
        <v/>
      </c>
      <c r="J195" s="424" t="str">
        <f>IF(基本情報入力シート!AA222="","",基本情報入力シート!AA222)</f>
        <v/>
      </c>
      <c r="K195" s="429" t="str">
        <f>IF(基本情報入力シート!AD222="","",基本情報入力シート!AD222)</f>
        <v/>
      </c>
      <c r="L195" s="435" t="str">
        <f>IF(G195="","",VLOOKUP(G195,'【参考】数式用'!$A$3:$C$46,3,FALSE))</f>
        <v/>
      </c>
      <c r="M195" s="442" t="str">
        <f t="shared" si="7"/>
        <v/>
      </c>
      <c r="N195" s="448"/>
      <c r="O195" s="448"/>
      <c r="P195" s="448"/>
      <c r="Q195" s="86"/>
      <c r="R195" s="2"/>
      <c r="S195" s="391"/>
      <c r="T195" s="391"/>
      <c r="U195" s="391"/>
      <c r="V195" s="391"/>
      <c r="W195" s="391"/>
      <c r="X195" s="391"/>
      <c r="Y195" s="391"/>
      <c r="Z195" s="391"/>
      <c r="AA195" s="391"/>
      <c r="AB195" s="391"/>
      <c r="AC195" s="391"/>
      <c r="AE195" s="363" t="str">
        <f t="shared" si="8"/>
        <v/>
      </c>
      <c r="AF195" s="363" t="str">
        <f t="shared" si="9"/>
        <v>×</v>
      </c>
      <c r="AG195" s="472" t="e">
        <f>D195&amp;I195&amp;#REF!</f>
        <v>#REF!</v>
      </c>
      <c r="AH195" s="473" t="e">
        <f>IF(#REF!="○",F195,"")</f>
        <v>#REF!</v>
      </c>
    </row>
    <row r="196" spans="1:34" ht="36.75" customHeight="1">
      <c r="A196" s="375">
        <v>184</v>
      </c>
      <c r="B196" s="382" t="str">
        <f>IF(基本情報入力シート!B223="","",基本情報入力シート!B223)</f>
        <v/>
      </c>
      <c r="C196" s="390" t="str">
        <f>IF(基本情報入力シート!L223="","",基本情報入力シート!L223)</f>
        <v/>
      </c>
      <c r="D196" s="390" t="str">
        <f>IF(基本情報入力シート!Q223="","",基本情報入力シート!Q223)</f>
        <v/>
      </c>
      <c r="E196" s="390" t="str">
        <f>IF(基本情報入力シート!V223="","",基本情報入力シート!V223)</f>
        <v/>
      </c>
      <c r="F196" s="390" t="str">
        <f>IF(基本情報入力シート!W223="","",基本情報入力シート!W223)</f>
        <v/>
      </c>
      <c r="G196" s="390" t="str">
        <f>IF(基本情報入力シート!X223="","",基本情報入力シート!X223)</f>
        <v/>
      </c>
      <c r="H196" s="416" t="str">
        <f>IF(基本情報入力シート!Z223="","",基本情報入力シート!Z223)</f>
        <v/>
      </c>
      <c r="I196" s="418" t="str">
        <f>IF(基本情報入力シート!AE223&lt;&gt;"",基本情報入力シート!AE223,"")</f>
        <v/>
      </c>
      <c r="J196" s="424" t="str">
        <f>IF(基本情報入力シート!AA223="","",基本情報入力シート!AA223)</f>
        <v/>
      </c>
      <c r="K196" s="429" t="str">
        <f>IF(基本情報入力シート!AD223="","",基本情報入力シート!AD223)</f>
        <v/>
      </c>
      <c r="L196" s="435" t="str">
        <f>IF(G196="","",VLOOKUP(G196,'【参考】数式用'!$A$3:$C$46,3,FALSE))</f>
        <v/>
      </c>
      <c r="M196" s="442" t="str">
        <f t="shared" si="7"/>
        <v/>
      </c>
      <c r="N196" s="448"/>
      <c r="O196" s="448"/>
      <c r="P196" s="448"/>
      <c r="Q196" s="86"/>
      <c r="R196" s="2"/>
      <c r="S196" s="391"/>
      <c r="T196" s="391"/>
      <c r="U196" s="391"/>
      <c r="V196" s="391"/>
      <c r="W196" s="391"/>
      <c r="X196" s="391"/>
      <c r="Y196" s="391"/>
      <c r="Z196" s="391"/>
      <c r="AA196" s="391"/>
      <c r="AB196" s="391"/>
      <c r="AC196" s="391"/>
      <c r="AE196" s="363" t="str">
        <f t="shared" si="8"/>
        <v/>
      </c>
      <c r="AF196" s="363" t="str">
        <f t="shared" si="9"/>
        <v>×</v>
      </c>
      <c r="AG196" s="472" t="e">
        <f>D196&amp;I196&amp;#REF!</f>
        <v>#REF!</v>
      </c>
      <c r="AH196" s="473" t="e">
        <f>IF(#REF!="○",F196,"")</f>
        <v>#REF!</v>
      </c>
    </row>
    <row r="197" spans="1:34" ht="36.75" customHeight="1">
      <c r="A197" s="375">
        <v>185</v>
      </c>
      <c r="B197" s="382" t="str">
        <f>IF(基本情報入力シート!B224="","",基本情報入力シート!B224)</f>
        <v/>
      </c>
      <c r="C197" s="390" t="str">
        <f>IF(基本情報入力シート!L224="","",基本情報入力シート!L224)</f>
        <v/>
      </c>
      <c r="D197" s="390" t="str">
        <f>IF(基本情報入力シート!Q224="","",基本情報入力シート!Q224)</f>
        <v/>
      </c>
      <c r="E197" s="390" t="str">
        <f>IF(基本情報入力シート!V224="","",基本情報入力シート!V224)</f>
        <v/>
      </c>
      <c r="F197" s="390" t="str">
        <f>IF(基本情報入力シート!W224="","",基本情報入力シート!W224)</f>
        <v/>
      </c>
      <c r="G197" s="390" t="str">
        <f>IF(基本情報入力シート!X224="","",基本情報入力シート!X224)</f>
        <v/>
      </c>
      <c r="H197" s="416" t="str">
        <f>IF(基本情報入力シート!Z224="","",基本情報入力シート!Z224)</f>
        <v/>
      </c>
      <c r="I197" s="418" t="str">
        <f>IF(基本情報入力シート!AE224&lt;&gt;"",基本情報入力シート!AE224,"")</f>
        <v/>
      </c>
      <c r="J197" s="424" t="str">
        <f>IF(基本情報入力シート!AA224="","",基本情報入力シート!AA224)</f>
        <v/>
      </c>
      <c r="K197" s="429" t="str">
        <f>IF(基本情報入力シート!AD224="","",基本情報入力シート!AD224)</f>
        <v/>
      </c>
      <c r="L197" s="435" t="str">
        <f>IF(G197="","",VLOOKUP(G197,'【参考】数式用'!$A$3:$C$46,3,FALSE))</f>
        <v/>
      </c>
      <c r="M197" s="442" t="str">
        <f t="shared" si="7"/>
        <v/>
      </c>
      <c r="N197" s="448"/>
      <c r="O197" s="448"/>
      <c r="P197" s="448"/>
      <c r="Q197" s="86"/>
      <c r="R197" s="2"/>
      <c r="S197" s="391"/>
      <c r="T197" s="391"/>
      <c r="U197" s="391"/>
      <c r="V197" s="391"/>
      <c r="W197" s="391"/>
      <c r="X197" s="391"/>
      <c r="Y197" s="391"/>
      <c r="Z197" s="391"/>
      <c r="AA197" s="391"/>
      <c r="AB197" s="391"/>
      <c r="AC197" s="391"/>
      <c r="AE197" s="363" t="str">
        <f t="shared" si="8"/>
        <v/>
      </c>
      <c r="AF197" s="363" t="str">
        <f t="shared" si="9"/>
        <v>×</v>
      </c>
      <c r="AG197" s="472" t="e">
        <f>D197&amp;I197&amp;#REF!</f>
        <v>#REF!</v>
      </c>
      <c r="AH197" s="473" t="e">
        <f>IF(#REF!="○",F197,"")</f>
        <v>#REF!</v>
      </c>
    </row>
    <row r="198" spans="1:34" ht="36.75" customHeight="1">
      <c r="A198" s="375">
        <v>186</v>
      </c>
      <c r="B198" s="382" t="str">
        <f>IF(基本情報入力シート!B225="","",基本情報入力シート!B225)</f>
        <v/>
      </c>
      <c r="C198" s="390" t="str">
        <f>IF(基本情報入力シート!L225="","",基本情報入力シート!L225)</f>
        <v/>
      </c>
      <c r="D198" s="390" t="str">
        <f>IF(基本情報入力シート!Q225="","",基本情報入力シート!Q225)</f>
        <v/>
      </c>
      <c r="E198" s="390" t="str">
        <f>IF(基本情報入力シート!V225="","",基本情報入力シート!V225)</f>
        <v/>
      </c>
      <c r="F198" s="390" t="str">
        <f>IF(基本情報入力シート!W225="","",基本情報入力シート!W225)</f>
        <v/>
      </c>
      <c r="G198" s="390" t="str">
        <f>IF(基本情報入力シート!X225="","",基本情報入力シート!X225)</f>
        <v/>
      </c>
      <c r="H198" s="416" t="str">
        <f>IF(基本情報入力シート!Z225="","",基本情報入力シート!Z225)</f>
        <v/>
      </c>
      <c r="I198" s="418" t="str">
        <f>IF(基本情報入力シート!AE225&lt;&gt;"",基本情報入力シート!AE225,"")</f>
        <v/>
      </c>
      <c r="J198" s="424" t="str">
        <f>IF(基本情報入力シート!AA225="","",基本情報入力シート!AA225)</f>
        <v/>
      </c>
      <c r="K198" s="429" t="str">
        <f>IF(基本情報入力シート!AD225="","",基本情報入力シート!AD225)</f>
        <v/>
      </c>
      <c r="L198" s="435" t="str">
        <f>IF(G198="","",VLOOKUP(G198,'【参考】数式用'!$A$3:$C$46,3,FALSE))</f>
        <v/>
      </c>
      <c r="M198" s="442" t="str">
        <f t="shared" si="7"/>
        <v/>
      </c>
      <c r="N198" s="448"/>
      <c r="O198" s="448"/>
      <c r="P198" s="448"/>
      <c r="Q198" s="86"/>
      <c r="R198" s="2"/>
      <c r="S198" s="391"/>
      <c r="T198" s="391"/>
      <c r="U198" s="391"/>
      <c r="V198" s="391"/>
      <c r="W198" s="391"/>
      <c r="X198" s="391"/>
      <c r="Y198" s="391"/>
      <c r="Z198" s="391"/>
      <c r="AA198" s="391"/>
      <c r="AB198" s="391"/>
      <c r="AC198" s="391"/>
      <c r="AE198" s="363" t="str">
        <f t="shared" si="8"/>
        <v/>
      </c>
      <c r="AF198" s="363" t="str">
        <f t="shared" si="9"/>
        <v>×</v>
      </c>
      <c r="AG198" s="472" t="e">
        <f>D198&amp;I198&amp;#REF!</f>
        <v>#REF!</v>
      </c>
      <c r="AH198" s="473" t="e">
        <f>IF(#REF!="○",F198,"")</f>
        <v>#REF!</v>
      </c>
    </row>
    <row r="199" spans="1:34" ht="36.75" customHeight="1">
      <c r="A199" s="375">
        <v>187</v>
      </c>
      <c r="B199" s="382" t="str">
        <f>IF(基本情報入力シート!B226="","",基本情報入力シート!B226)</f>
        <v/>
      </c>
      <c r="C199" s="390" t="str">
        <f>IF(基本情報入力シート!L226="","",基本情報入力シート!L226)</f>
        <v/>
      </c>
      <c r="D199" s="390" t="str">
        <f>IF(基本情報入力シート!Q226="","",基本情報入力シート!Q226)</f>
        <v/>
      </c>
      <c r="E199" s="390" t="str">
        <f>IF(基本情報入力シート!V226="","",基本情報入力シート!V226)</f>
        <v/>
      </c>
      <c r="F199" s="390" t="str">
        <f>IF(基本情報入力シート!W226="","",基本情報入力シート!W226)</f>
        <v/>
      </c>
      <c r="G199" s="390" t="str">
        <f>IF(基本情報入力シート!X226="","",基本情報入力シート!X226)</f>
        <v/>
      </c>
      <c r="H199" s="416" t="str">
        <f>IF(基本情報入力シート!Z226="","",基本情報入力シート!Z226)</f>
        <v/>
      </c>
      <c r="I199" s="418" t="str">
        <f>IF(基本情報入力シート!AE226&lt;&gt;"",基本情報入力シート!AE226,"")</f>
        <v/>
      </c>
      <c r="J199" s="424" t="str">
        <f>IF(基本情報入力シート!AA226="","",基本情報入力シート!AA226)</f>
        <v/>
      </c>
      <c r="K199" s="429" t="str">
        <f>IF(基本情報入力シート!AD226="","",基本情報入力シート!AD226)</f>
        <v/>
      </c>
      <c r="L199" s="435" t="str">
        <f>IF(G199="","",VLOOKUP(G199,'【参考】数式用'!$A$3:$C$46,3,FALSE))</f>
        <v/>
      </c>
      <c r="M199" s="442" t="str">
        <f t="shared" si="7"/>
        <v/>
      </c>
      <c r="N199" s="448"/>
      <c r="O199" s="448"/>
      <c r="P199" s="448"/>
      <c r="Q199" s="86"/>
      <c r="R199" s="2"/>
      <c r="S199" s="391"/>
      <c r="T199" s="391"/>
      <c r="U199" s="391"/>
      <c r="V199" s="391"/>
      <c r="W199" s="391"/>
      <c r="X199" s="391"/>
      <c r="Y199" s="391"/>
      <c r="Z199" s="391"/>
      <c r="AA199" s="391"/>
      <c r="AB199" s="391"/>
      <c r="AC199" s="391"/>
      <c r="AE199" s="363" t="str">
        <f t="shared" si="8"/>
        <v/>
      </c>
      <c r="AF199" s="363" t="str">
        <f t="shared" si="9"/>
        <v>×</v>
      </c>
      <c r="AG199" s="472" t="e">
        <f>D199&amp;I199&amp;#REF!</f>
        <v>#REF!</v>
      </c>
      <c r="AH199" s="473" t="e">
        <f>IF(#REF!="○",F199,"")</f>
        <v>#REF!</v>
      </c>
    </row>
    <row r="200" spans="1:34" ht="36.75" customHeight="1">
      <c r="A200" s="375">
        <v>188</v>
      </c>
      <c r="B200" s="382" t="str">
        <f>IF(基本情報入力シート!B227="","",基本情報入力シート!B227)</f>
        <v/>
      </c>
      <c r="C200" s="390" t="str">
        <f>IF(基本情報入力シート!L227="","",基本情報入力シート!L227)</f>
        <v/>
      </c>
      <c r="D200" s="390" t="str">
        <f>IF(基本情報入力シート!Q227="","",基本情報入力シート!Q227)</f>
        <v/>
      </c>
      <c r="E200" s="390" t="str">
        <f>IF(基本情報入力シート!V227="","",基本情報入力シート!V227)</f>
        <v/>
      </c>
      <c r="F200" s="390" t="str">
        <f>IF(基本情報入力シート!W227="","",基本情報入力シート!W227)</f>
        <v/>
      </c>
      <c r="G200" s="390" t="str">
        <f>IF(基本情報入力シート!X227="","",基本情報入力シート!X227)</f>
        <v/>
      </c>
      <c r="H200" s="416" t="str">
        <f>IF(基本情報入力シート!Z227="","",基本情報入力シート!Z227)</f>
        <v/>
      </c>
      <c r="I200" s="418" t="str">
        <f>IF(基本情報入力シート!AE227&lt;&gt;"",基本情報入力シート!AE227,"")</f>
        <v/>
      </c>
      <c r="J200" s="424" t="str">
        <f>IF(基本情報入力シート!AA227="","",基本情報入力シート!AA227)</f>
        <v/>
      </c>
      <c r="K200" s="429" t="str">
        <f>IF(基本情報入力シート!AD227="","",基本情報入力シート!AD227)</f>
        <v/>
      </c>
      <c r="L200" s="435" t="str">
        <f>IF(G200="","",VLOOKUP(G200,'【参考】数式用'!$A$3:$C$46,3,FALSE))</f>
        <v/>
      </c>
      <c r="M200" s="442" t="str">
        <f t="shared" si="7"/>
        <v/>
      </c>
      <c r="N200" s="448"/>
      <c r="O200" s="448"/>
      <c r="P200" s="448"/>
      <c r="Q200" s="86"/>
      <c r="R200" s="2"/>
      <c r="S200" s="391"/>
      <c r="T200" s="391"/>
      <c r="U200" s="391"/>
      <c r="V200" s="391"/>
      <c r="W200" s="391"/>
      <c r="X200" s="391"/>
      <c r="Y200" s="391"/>
      <c r="Z200" s="391"/>
      <c r="AA200" s="391"/>
      <c r="AB200" s="391"/>
      <c r="AC200" s="391"/>
      <c r="AE200" s="363" t="str">
        <f t="shared" si="8"/>
        <v/>
      </c>
      <c r="AF200" s="363" t="str">
        <f t="shared" si="9"/>
        <v>×</v>
      </c>
      <c r="AG200" s="472" t="e">
        <f>D200&amp;I200&amp;#REF!</f>
        <v>#REF!</v>
      </c>
      <c r="AH200" s="473" t="e">
        <f>IF(#REF!="○",F200,"")</f>
        <v>#REF!</v>
      </c>
    </row>
    <row r="201" spans="1:34" ht="36.75" customHeight="1">
      <c r="A201" s="375">
        <v>189</v>
      </c>
      <c r="B201" s="382" t="str">
        <f>IF(基本情報入力シート!B228="","",基本情報入力シート!B228)</f>
        <v/>
      </c>
      <c r="C201" s="390" t="str">
        <f>IF(基本情報入力シート!L228="","",基本情報入力シート!L228)</f>
        <v/>
      </c>
      <c r="D201" s="390" t="str">
        <f>IF(基本情報入力シート!Q228="","",基本情報入力シート!Q228)</f>
        <v/>
      </c>
      <c r="E201" s="390" t="str">
        <f>IF(基本情報入力シート!V228="","",基本情報入力シート!V228)</f>
        <v/>
      </c>
      <c r="F201" s="390" t="str">
        <f>IF(基本情報入力シート!W228="","",基本情報入力シート!W228)</f>
        <v/>
      </c>
      <c r="G201" s="390" t="str">
        <f>IF(基本情報入力シート!X228="","",基本情報入力シート!X228)</f>
        <v/>
      </c>
      <c r="H201" s="416" t="str">
        <f>IF(基本情報入力シート!Z228="","",基本情報入力シート!Z228)</f>
        <v/>
      </c>
      <c r="I201" s="418" t="str">
        <f>IF(基本情報入力シート!AE228&lt;&gt;"",基本情報入力シート!AE228,"")</f>
        <v/>
      </c>
      <c r="J201" s="424" t="str">
        <f>IF(基本情報入力シート!AA228="","",基本情報入力シート!AA228)</f>
        <v/>
      </c>
      <c r="K201" s="429" t="str">
        <f>IF(基本情報入力シート!AD228="","",基本情報入力シート!AD228)</f>
        <v/>
      </c>
      <c r="L201" s="435" t="str">
        <f>IF(G201="","",VLOOKUP(G201,'【参考】数式用'!$A$3:$C$46,3,FALSE))</f>
        <v/>
      </c>
      <c r="M201" s="442" t="str">
        <f t="shared" si="7"/>
        <v/>
      </c>
      <c r="N201" s="448"/>
      <c r="O201" s="448"/>
      <c r="P201" s="448"/>
      <c r="Q201" s="86"/>
      <c r="R201" s="2"/>
      <c r="S201" s="391"/>
      <c r="T201" s="391"/>
      <c r="U201" s="391"/>
      <c r="V201" s="391"/>
      <c r="W201" s="391"/>
      <c r="X201" s="391"/>
      <c r="Y201" s="391"/>
      <c r="Z201" s="391"/>
      <c r="AA201" s="391"/>
      <c r="AB201" s="391"/>
      <c r="AC201" s="391"/>
      <c r="AE201" s="363" t="str">
        <f t="shared" si="8"/>
        <v/>
      </c>
      <c r="AF201" s="363" t="str">
        <f t="shared" si="9"/>
        <v>×</v>
      </c>
      <c r="AG201" s="472" t="e">
        <f>D201&amp;I201&amp;#REF!</f>
        <v>#REF!</v>
      </c>
      <c r="AH201" s="473" t="e">
        <f>IF(#REF!="○",F201,"")</f>
        <v>#REF!</v>
      </c>
    </row>
    <row r="202" spans="1:34" ht="36.75" customHeight="1">
      <c r="A202" s="375">
        <v>190</v>
      </c>
      <c r="B202" s="382" t="str">
        <f>IF(基本情報入力シート!B229="","",基本情報入力シート!B229)</f>
        <v/>
      </c>
      <c r="C202" s="390" t="str">
        <f>IF(基本情報入力シート!L229="","",基本情報入力シート!L229)</f>
        <v/>
      </c>
      <c r="D202" s="390" t="str">
        <f>IF(基本情報入力シート!Q229="","",基本情報入力シート!Q229)</f>
        <v/>
      </c>
      <c r="E202" s="390" t="str">
        <f>IF(基本情報入力シート!V229="","",基本情報入力シート!V229)</f>
        <v/>
      </c>
      <c r="F202" s="390" t="str">
        <f>IF(基本情報入力シート!W229="","",基本情報入力シート!W229)</f>
        <v/>
      </c>
      <c r="G202" s="390" t="str">
        <f>IF(基本情報入力シート!X229="","",基本情報入力シート!X229)</f>
        <v/>
      </c>
      <c r="H202" s="416" t="str">
        <f>IF(基本情報入力シート!Z229="","",基本情報入力シート!Z229)</f>
        <v/>
      </c>
      <c r="I202" s="418" t="str">
        <f>IF(基本情報入力シート!AE229&lt;&gt;"",基本情報入力シート!AE229,"")</f>
        <v/>
      </c>
      <c r="J202" s="424" t="str">
        <f>IF(基本情報入力シート!AA229="","",基本情報入力シート!AA229)</f>
        <v/>
      </c>
      <c r="K202" s="429" t="str">
        <f>IF(基本情報入力シート!AD229="","",基本情報入力シート!AD229)</f>
        <v/>
      </c>
      <c r="L202" s="435" t="str">
        <f>IF(G202="","",VLOOKUP(G202,'【参考】数式用'!$A$3:$C$46,3,FALSE))</f>
        <v/>
      </c>
      <c r="M202" s="442" t="str">
        <f t="shared" si="7"/>
        <v/>
      </c>
      <c r="N202" s="448"/>
      <c r="O202" s="448"/>
      <c r="P202" s="448"/>
      <c r="Q202" s="86"/>
      <c r="R202" s="2"/>
      <c r="S202" s="391"/>
      <c r="T202" s="391"/>
      <c r="U202" s="391"/>
      <c r="V202" s="391"/>
      <c r="W202" s="391"/>
      <c r="X202" s="391"/>
      <c r="Y202" s="391"/>
      <c r="Z202" s="391"/>
      <c r="AA202" s="391"/>
      <c r="AB202" s="391"/>
      <c r="AC202" s="391"/>
      <c r="AE202" s="363" t="str">
        <f t="shared" si="8"/>
        <v/>
      </c>
      <c r="AF202" s="363" t="str">
        <f t="shared" si="9"/>
        <v>×</v>
      </c>
      <c r="AG202" s="472" t="e">
        <f>D202&amp;I202&amp;#REF!</f>
        <v>#REF!</v>
      </c>
      <c r="AH202" s="473" t="e">
        <f>IF(#REF!="○",F202,"")</f>
        <v>#REF!</v>
      </c>
    </row>
    <row r="203" spans="1:34" ht="36.75" customHeight="1">
      <c r="A203" s="375">
        <v>191</v>
      </c>
      <c r="B203" s="382" t="str">
        <f>IF(基本情報入力シート!B230="","",基本情報入力シート!B230)</f>
        <v/>
      </c>
      <c r="C203" s="390" t="str">
        <f>IF(基本情報入力シート!L230="","",基本情報入力シート!L230)</f>
        <v/>
      </c>
      <c r="D203" s="390" t="str">
        <f>IF(基本情報入力シート!Q230="","",基本情報入力シート!Q230)</f>
        <v/>
      </c>
      <c r="E203" s="390" t="str">
        <f>IF(基本情報入力シート!V230="","",基本情報入力シート!V230)</f>
        <v/>
      </c>
      <c r="F203" s="390" t="str">
        <f>IF(基本情報入力シート!W230="","",基本情報入力シート!W230)</f>
        <v/>
      </c>
      <c r="G203" s="390" t="str">
        <f>IF(基本情報入力シート!X230="","",基本情報入力シート!X230)</f>
        <v/>
      </c>
      <c r="H203" s="416" t="str">
        <f>IF(基本情報入力シート!Z230="","",基本情報入力シート!Z230)</f>
        <v/>
      </c>
      <c r="I203" s="418" t="str">
        <f>IF(基本情報入力シート!AE230&lt;&gt;"",基本情報入力シート!AE230,"")</f>
        <v/>
      </c>
      <c r="J203" s="424" t="str">
        <f>IF(基本情報入力シート!AA230="","",基本情報入力シート!AA230)</f>
        <v/>
      </c>
      <c r="K203" s="429" t="str">
        <f>IF(基本情報入力シート!AD230="","",基本情報入力シート!AD230)</f>
        <v/>
      </c>
      <c r="L203" s="435" t="str">
        <f>IF(G203="","",VLOOKUP(G203,'【参考】数式用'!$A$3:$C$46,3,FALSE))</f>
        <v/>
      </c>
      <c r="M203" s="442" t="str">
        <f t="shared" si="7"/>
        <v/>
      </c>
      <c r="N203" s="448"/>
      <c r="O203" s="448"/>
      <c r="P203" s="448"/>
      <c r="Q203" s="86"/>
      <c r="R203" s="2"/>
      <c r="S203" s="391"/>
      <c r="T203" s="391"/>
      <c r="U203" s="391"/>
      <c r="V203" s="391"/>
      <c r="W203" s="391"/>
      <c r="X203" s="391"/>
      <c r="Y203" s="391"/>
      <c r="Z203" s="391"/>
      <c r="AA203" s="391"/>
      <c r="AB203" s="391"/>
      <c r="AC203" s="391"/>
      <c r="AE203" s="363" t="str">
        <f t="shared" si="8"/>
        <v/>
      </c>
      <c r="AF203" s="363" t="str">
        <f t="shared" si="9"/>
        <v>×</v>
      </c>
      <c r="AG203" s="472" t="e">
        <f>D203&amp;I203&amp;#REF!</f>
        <v>#REF!</v>
      </c>
      <c r="AH203" s="473" t="e">
        <f>IF(#REF!="○",F203,"")</f>
        <v>#REF!</v>
      </c>
    </row>
    <row r="204" spans="1:34" ht="36.75" customHeight="1">
      <c r="A204" s="375">
        <v>192</v>
      </c>
      <c r="B204" s="382" t="str">
        <f>IF(基本情報入力シート!B231="","",基本情報入力シート!B231)</f>
        <v/>
      </c>
      <c r="C204" s="390" t="str">
        <f>IF(基本情報入力シート!L231="","",基本情報入力シート!L231)</f>
        <v/>
      </c>
      <c r="D204" s="390" t="str">
        <f>IF(基本情報入力シート!Q231="","",基本情報入力シート!Q231)</f>
        <v/>
      </c>
      <c r="E204" s="390" t="str">
        <f>IF(基本情報入力シート!V231="","",基本情報入力シート!V231)</f>
        <v/>
      </c>
      <c r="F204" s="390" t="str">
        <f>IF(基本情報入力シート!W231="","",基本情報入力シート!W231)</f>
        <v/>
      </c>
      <c r="G204" s="390" t="str">
        <f>IF(基本情報入力シート!X231="","",基本情報入力シート!X231)</f>
        <v/>
      </c>
      <c r="H204" s="416" t="str">
        <f>IF(基本情報入力シート!Z231="","",基本情報入力シート!Z231)</f>
        <v/>
      </c>
      <c r="I204" s="418" t="str">
        <f>IF(基本情報入力シート!AE231&lt;&gt;"",基本情報入力シート!AE231,"")</f>
        <v/>
      </c>
      <c r="J204" s="424" t="str">
        <f>IF(基本情報入力シート!AA231="","",基本情報入力シート!AA231)</f>
        <v/>
      </c>
      <c r="K204" s="429" t="str">
        <f>IF(基本情報入力シート!AD231="","",基本情報入力シート!AD231)</f>
        <v/>
      </c>
      <c r="L204" s="435" t="str">
        <f>IF(G204="","",VLOOKUP(G204,'【参考】数式用'!$A$3:$C$46,3,FALSE))</f>
        <v/>
      </c>
      <c r="M204" s="442" t="str">
        <f t="shared" si="7"/>
        <v/>
      </c>
      <c r="N204" s="448"/>
      <c r="O204" s="448"/>
      <c r="P204" s="448"/>
      <c r="Q204" s="86"/>
      <c r="R204" s="2"/>
      <c r="S204" s="391"/>
      <c r="T204" s="391"/>
      <c r="U204" s="391"/>
      <c r="V204" s="391"/>
      <c r="W204" s="391"/>
      <c r="X204" s="391"/>
      <c r="Y204" s="391"/>
      <c r="Z204" s="391"/>
      <c r="AA204" s="391"/>
      <c r="AB204" s="391"/>
      <c r="AC204" s="391"/>
      <c r="AE204" s="363" t="str">
        <f t="shared" si="8"/>
        <v/>
      </c>
      <c r="AF204" s="363" t="str">
        <f t="shared" si="9"/>
        <v>×</v>
      </c>
      <c r="AG204" s="472" t="e">
        <f>D204&amp;I204&amp;#REF!</f>
        <v>#REF!</v>
      </c>
      <c r="AH204" s="473" t="e">
        <f>IF(#REF!="○",F204,"")</f>
        <v>#REF!</v>
      </c>
    </row>
    <row r="205" spans="1:34" ht="36.75" customHeight="1">
      <c r="A205" s="375">
        <v>193</v>
      </c>
      <c r="B205" s="382" t="str">
        <f>IF(基本情報入力シート!B232="","",基本情報入力シート!B232)</f>
        <v/>
      </c>
      <c r="C205" s="390" t="str">
        <f>IF(基本情報入力シート!L232="","",基本情報入力シート!L232)</f>
        <v/>
      </c>
      <c r="D205" s="390" t="str">
        <f>IF(基本情報入力シート!Q232="","",基本情報入力シート!Q232)</f>
        <v/>
      </c>
      <c r="E205" s="390" t="str">
        <f>IF(基本情報入力シート!V232="","",基本情報入力シート!V232)</f>
        <v/>
      </c>
      <c r="F205" s="390" t="str">
        <f>IF(基本情報入力シート!W232="","",基本情報入力シート!W232)</f>
        <v/>
      </c>
      <c r="G205" s="390" t="str">
        <f>IF(基本情報入力シート!X232="","",基本情報入力シート!X232)</f>
        <v/>
      </c>
      <c r="H205" s="416" t="str">
        <f>IF(基本情報入力シート!Z232="","",基本情報入力シート!Z232)</f>
        <v/>
      </c>
      <c r="I205" s="418" t="str">
        <f>IF(基本情報入力シート!AE232&lt;&gt;"",基本情報入力シート!AE232,"")</f>
        <v/>
      </c>
      <c r="J205" s="424" t="str">
        <f>IF(基本情報入力シート!AA232="","",基本情報入力シート!AA232)</f>
        <v/>
      </c>
      <c r="K205" s="429" t="str">
        <f>IF(基本情報入力シート!AD232="","",基本情報入力シート!AD232)</f>
        <v/>
      </c>
      <c r="L205" s="435" t="str">
        <f>IF(G205="","",VLOOKUP(G205,'【参考】数式用'!$A$3:$C$46,3,FALSE))</f>
        <v/>
      </c>
      <c r="M205" s="442" t="str">
        <f t="shared" ref="M205:M268" si="10">IFERROR(IF(I205="○",ROUNDDOWN(ROUNDDOWN(J205*K205,0)*L205,0),""),"単価未入力")</f>
        <v/>
      </c>
      <c r="N205" s="448"/>
      <c r="O205" s="448"/>
      <c r="P205" s="448"/>
      <c r="Q205" s="86"/>
      <c r="R205" s="2"/>
      <c r="S205" s="391"/>
      <c r="T205" s="391"/>
      <c r="U205" s="391"/>
      <c r="V205" s="391"/>
      <c r="W205" s="391"/>
      <c r="X205" s="391"/>
      <c r="Y205" s="391"/>
      <c r="Z205" s="391"/>
      <c r="AA205" s="391"/>
      <c r="AB205" s="391"/>
      <c r="AC205" s="391"/>
      <c r="AE205" s="363" t="str">
        <f t="shared" ref="AE205:AE268" si="11">IF(G205&lt;&gt;"","色付け","")</f>
        <v/>
      </c>
      <c r="AF205" s="363" t="str">
        <f t="shared" ref="AF205:AF268" si="12">IF(COUNTIF(N205:Q205,"○")=1,"○","×")</f>
        <v>×</v>
      </c>
      <c r="AG205" s="472" t="e">
        <f>D205&amp;I205&amp;#REF!</f>
        <v>#REF!</v>
      </c>
      <c r="AH205" s="473" t="e">
        <f>IF(#REF!="○",F205,"")</f>
        <v>#REF!</v>
      </c>
    </row>
    <row r="206" spans="1:34" ht="36.75" customHeight="1">
      <c r="A206" s="375">
        <v>194</v>
      </c>
      <c r="B206" s="382" t="str">
        <f>IF(基本情報入力シート!B233="","",基本情報入力シート!B233)</f>
        <v/>
      </c>
      <c r="C206" s="390" t="str">
        <f>IF(基本情報入力シート!L233="","",基本情報入力シート!L233)</f>
        <v/>
      </c>
      <c r="D206" s="390" t="str">
        <f>IF(基本情報入力シート!Q233="","",基本情報入力シート!Q233)</f>
        <v/>
      </c>
      <c r="E206" s="390" t="str">
        <f>IF(基本情報入力シート!V233="","",基本情報入力シート!V233)</f>
        <v/>
      </c>
      <c r="F206" s="390" t="str">
        <f>IF(基本情報入力シート!W233="","",基本情報入力シート!W233)</f>
        <v/>
      </c>
      <c r="G206" s="390" t="str">
        <f>IF(基本情報入力シート!X233="","",基本情報入力シート!X233)</f>
        <v/>
      </c>
      <c r="H206" s="416" t="str">
        <f>IF(基本情報入力シート!Z233="","",基本情報入力シート!Z233)</f>
        <v/>
      </c>
      <c r="I206" s="418" t="str">
        <f>IF(基本情報入力シート!AE233&lt;&gt;"",基本情報入力シート!AE233,"")</f>
        <v/>
      </c>
      <c r="J206" s="424" t="str">
        <f>IF(基本情報入力シート!AA233="","",基本情報入力シート!AA233)</f>
        <v/>
      </c>
      <c r="K206" s="429" t="str">
        <f>IF(基本情報入力シート!AD233="","",基本情報入力シート!AD233)</f>
        <v/>
      </c>
      <c r="L206" s="435" t="str">
        <f>IF(G206="","",VLOOKUP(G206,'【参考】数式用'!$A$3:$C$46,3,FALSE))</f>
        <v/>
      </c>
      <c r="M206" s="442" t="str">
        <f t="shared" si="10"/>
        <v/>
      </c>
      <c r="N206" s="448"/>
      <c r="O206" s="448"/>
      <c r="P206" s="448"/>
      <c r="Q206" s="86"/>
      <c r="R206" s="2"/>
      <c r="S206" s="391"/>
      <c r="T206" s="391"/>
      <c r="U206" s="391"/>
      <c r="V206" s="391"/>
      <c r="W206" s="391"/>
      <c r="X206" s="391"/>
      <c r="Y206" s="391"/>
      <c r="Z206" s="391"/>
      <c r="AA206" s="391"/>
      <c r="AB206" s="391"/>
      <c r="AC206" s="391"/>
      <c r="AE206" s="363" t="str">
        <f t="shared" si="11"/>
        <v/>
      </c>
      <c r="AF206" s="363" t="str">
        <f t="shared" si="12"/>
        <v>×</v>
      </c>
      <c r="AG206" s="472" t="e">
        <f>D206&amp;I206&amp;#REF!</f>
        <v>#REF!</v>
      </c>
      <c r="AH206" s="473" t="e">
        <f>IF(#REF!="○",F206,"")</f>
        <v>#REF!</v>
      </c>
    </row>
    <row r="207" spans="1:34" ht="36.75" customHeight="1">
      <c r="A207" s="375">
        <v>195</v>
      </c>
      <c r="B207" s="382" t="str">
        <f>IF(基本情報入力シート!B234="","",基本情報入力シート!B234)</f>
        <v/>
      </c>
      <c r="C207" s="390" t="str">
        <f>IF(基本情報入力シート!L234="","",基本情報入力シート!L234)</f>
        <v/>
      </c>
      <c r="D207" s="390" t="str">
        <f>IF(基本情報入力シート!Q234="","",基本情報入力シート!Q234)</f>
        <v/>
      </c>
      <c r="E207" s="390" t="str">
        <f>IF(基本情報入力シート!V234="","",基本情報入力シート!V234)</f>
        <v/>
      </c>
      <c r="F207" s="390" t="str">
        <f>IF(基本情報入力シート!W234="","",基本情報入力シート!W234)</f>
        <v/>
      </c>
      <c r="G207" s="390" t="str">
        <f>IF(基本情報入力シート!X234="","",基本情報入力シート!X234)</f>
        <v/>
      </c>
      <c r="H207" s="416" t="str">
        <f>IF(基本情報入力シート!Z234="","",基本情報入力シート!Z234)</f>
        <v/>
      </c>
      <c r="I207" s="418" t="str">
        <f>IF(基本情報入力シート!AE234&lt;&gt;"",基本情報入力シート!AE234,"")</f>
        <v/>
      </c>
      <c r="J207" s="424" t="str">
        <f>IF(基本情報入力シート!AA234="","",基本情報入力シート!AA234)</f>
        <v/>
      </c>
      <c r="K207" s="429" t="str">
        <f>IF(基本情報入力シート!AD234="","",基本情報入力シート!AD234)</f>
        <v/>
      </c>
      <c r="L207" s="435" t="str">
        <f>IF(G207="","",VLOOKUP(G207,'【参考】数式用'!$A$3:$C$46,3,FALSE))</f>
        <v/>
      </c>
      <c r="M207" s="442" t="str">
        <f t="shared" si="10"/>
        <v/>
      </c>
      <c r="N207" s="448"/>
      <c r="O207" s="448"/>
      <c r="P207" s="448"/>
      <c r="Q207" s="86"/>
      <c r="R207" s="2"/>
      <c r="S207" s="391"/>
      <c r="T207" s="391"/>
      <c r="U207" s="391"/>
      <c r="V207" s="391"/>
      <c r="W207" s="391"/>
      <c r="X207" s="391"/>
      <c r="Y207" s="391"/>
      <c r="Z207" s="391"/>
      <c r="AA207" s="391"/>
      <c r="AB207" s="391"/>
      <c r="AC207" s="391"/>
      <c r="AE207" s="363" t="str">
        <f t="shared" si="11"/>
        <v/>
      </c>
      <c r="AF207" s="363" t="str">
        <f t="shared" si="12"/>
        <v>×</v>
      </c>
      <c r="AG207" s="472" t="e">
        <f>D207&amp;I207&amp;#REF!</f>
        <v>#REF!</v>
      </c>
      <c r="AH207" s="473" t="e">
        <f>IF(#REF!="○",F207,"")</f>
        <v>#REF!</v>
      </c>
    </row>
    <row r="208" spans="1:34" ht="36.75" customHeight="1">
      <c r="A208" s="375">
        <v>196</v>
      </c>
      <c r="B208" s="382" t="str">
        <f>IF(基本情報入力シート!B235="","",基本情報入力シート!B235)</f>
        <v/>
      </c>
      <c r="C208" s="390" t="str">
        <f>IF(基本情報入力シート!L235="","",基本情報入力シート!L235)</f>
        <v/>
      </c>
      <c r="D208" s="390" t="str">
        <f>IF(基本情報入力シート!Q235="","",基本情報入力シート!Q235)</f>
        <v/>
      </c>
      <c r="E208" s="390" t="str">
        <f>IF(基本情報入力シート!V235="","",基本情報入力シート!V235)</f>
        <v/>
      </c>
      <c r="F208" s="390" t="str">
        <f>IF(基本情報入力シート!W235="","",基本情報入力シート!W235)</f>
        <v/>
      </c>
      <c r="G208" s="390" t="str">
        <f>IF(基本情報入力シート!X235="","",基本情報入力シート!X235)</f>
        <v/>
      </c>
      <c r="H208" s="416" t="str">
        <f>IF(基本情報入力シート!Z235="","",基本情報入力シート!Z235)</f>
        <v/>
      </c>
      <c r="I208" s="418" t="str">
        <f>IF(基本情報入力シート!AE235&lt;&gt;"",基本情報入力シート!AE235,"")</f>
        <v/>
      </c>
      <c r="J208" s="424" t="str">
        <f>IF(基本情報入力シート!AA235="","",基本情報入力シート!AA235)</f>
        <v/>
      </c>
      <c r="K208" s="429" t="str">
        <f>IF(基本情報入力シート!AD235="","",基本情報入力シート!AD235)</f>
        <v/>
      </c>
      <c r="L208" s="435" t="str">
        <f>IF(G208="","",VLOOKUP(G208,'【参考】数式用'!$A$3:$C$46,3,FALSE))</f>
        <v/>
      </c>
      <c r="M208" s="442" t="str">
        <f t="shared" si="10"/>
        <v/>
      </c>
      <c r="N208" s="448"/>
      <c r="O208" s="448"/>
      <c r="P208" s="448"/>
      <c r="Q208" s="86"/>
      <c r="R208" s="2"/>
      <c r="S208" s="391"/>
      <c r="T208" s="391"/>
      <c r="U208" s="391"/>
      <c r="V208" s="391"/>
      <c r="W208" s="391"/>
      <c r="X208" s="391"/>
      <c r="Y208" s="391"/>
      <c r="Z208" s="391"/>
      <c r="AA208" s="391"/>
      <c r="AB208" s="391"/>
      <c r="AC208" s="391"/>
      <c r="AE208" s="363" t="str">
        <f t="shared" si="11"/>
        <v/>
      </c>
      <c r="AF208" s="363" t="str">
        <f t="shared" si="12"/>
        <v>×</v>
      </c>
      <c r="AG208" s="472" t="e">
        <f>D208&amp;I208&amp;#REF!</f>
        <v>#REF!</v>
      </c>
      <c r="AH208" s="473" t="e">
        <f>IF(#REF!="○",F208,"")</f>
        <v>#REF!</v>
      </c>
    </row>
    <row r="209" spans="1:34" ht="36.75" customHeight="1">
      <c r="A209" s="375">
        <v>197</v>
      </c>
      <c r="B209" s="382" t="str">
        <f>IF(基本情報入力シート!B236="","",基本情報入力シート!B236)</f>
        <v/>
      </c>
      <c r="C209" s="390" t="str">
        <f>IF(基本情報入力シート!L236="","",基本情報入力シート!L236)</f>
        <v/>
      </c>
      <c r="D209" s="390" t="str">
        <f>IF(基本情報入力シート!Q236="","",基本情報入力シート!Q236)</f>
        <v/>
      </c>
      <c r="E209" s="390" t="str">
        <f>IF(基本情報入力シート!V236="","",基本情報入力シート!V236)</f>
        <v/>
      </c>
      <c r="F209" s="390" t="str">
        <f>IF(基本情報入力シート!W236="","",基本情報入力シート!W236)</f>
        <v/>
      </c>
      <c r="G209" s="390" t="str">
        <f>IF(基本情報入力シート!X236="","",基本情報入力シート!X236)</f>
        <v/>
      </c>
      <c r="H209" s="416" t="str">
        <f>IF(基本情報入力シート!Z236="","",基本情報入力シート!Z236)</f>
        <v/>
      </c>
      <c r="I209" s="418" t="str">
        <f>IF(基本情報入力シート!AE236&lt;&gt;"",基本情報入力シート!AE236,"")</f>
        <v/>
      </c>
      <c r="J209" s="424" t="str">
        <f>IF(基本情報入力シート!AA236="","",基本情報入力シート!AA236)</f>
        <v/>
      </c>
      <c r="K209" s="429" t="str">
        <f>IF(基本情報入力シート!AD236="","",基本情報入力シート!AD236)</f>
        <v/>
      </c>
      <c r="L209" s="435" t="str">
        <f>IF(G209="","",VLOOKUP(G209,'【参考】数式用'!$A$3:$C$46,3,FALSE))</f>
        <v/>
      </c>
      <c r="M209" s="442" t="str">
        <f t="shared" si="10"/>
        <v/>
      </c>
      <c r="N209" s="448"/>
      <c r="O209" s="448"/>
      <c r="P209" s="448"/>
      <c r="Q209" s="86"/>
      <c r="R209" s="2"/>
      <c r="S209" s="391"/>
      <c r="T209" s="391"/>
      <c r="U209" s="391"/>
      <c r="V209" s="391"/>
      <c r="W209" s="391"/>
      <c r="X209" s="391"/>
      <c r="Y209" s="391"/>
      <c r="Z209" s="391"/>
      <c r="AA209" s="391"/>
      <c r="AB209" s="391"/>
      <c r="AC209" s="391"/>
      <c r="AE209" s="363" t="str">
        <f t="shared" si="11"/>
        <v/>
      </c>
      <c r="AF209" s="363" t="str">
        <f t="shared" si="12"/>
        <v>×</v>
      </c>
      <c r="AG209" s="472" t="e">
        <f>D209&amp;I209&amp;#REF!</f>
        <v>#REF!</v>
      </c>
      <c r="AH209" s="473" t="e">
        <f>IF(#REF!="○",F209,"")</f>
        <v>#REF!</v>
      </c>
    </row>
    <row r="210" spans="1:34" ht="36.75" customHeight="1">
      <c r="A210" s="375">
        <v>198</v>
      </c>
      <c r="B210" s="382" t="str">
        <f>IF(基本情報入力シート!B237="","",基本情報入力シート!B237)</f>
        <v/>
      </c>
      <c r="C210" s="390" t="str">
        <f>IF(基本情報入力シート!L237="","",基本情報入力シート!L237)</f>
        <v/>
      </c>
      <c r="D210" s="390" t="str">
        <f>IF(基本情報入力シート!Q237="","",基本情報入力シート!Q237)</f>
        <v/>
      </c>
      <c r="E210" s="390" t="str">
        <f>IF(基本情報入力シート!V237="","",基本情報入力シート!V237)</f>
        <v/>
      </c>
      <c r="F210" s="390" t="str">
        <f>IF(基本情報入力シート!W237="","",基本情報入力シート!W237)</f>
        <v/>
      </c>
      <c r="G210" s="390" t="str">
        <f>IF(基本情報入力シート!X237="","",基本情報入力シート!X237)</f>
        <v/>
      </c>
      <c r="H210" s="416" t="str">
        <f>IF(基本情報入力シート!Z237="","",基本情報入力シート!Z237)</f>
        <v/>
      </c>
      <c r="I210" s="418" t="str">
        <f>IF(基本情報入力シート!AE237&lt;&gt;"",基本情報入力シート!AE237,"")</f>
        <v/>
      </c>
      <c r="J210" s="424" t="str">
        <f>IF(基本情報入力シート!AA237="","",基本情報入力シート!AA237)</f>
        <v/>
      </c>
      <c r="K210" s="429" t="str">
        <f>IF(基本情報入力シート!AD237="","",基本情報入力シート!AD237)</f>
        <v/>
      </c>
      <c r="L210" s="435" t="str">
        <f>IF(G210="","",VLOOKUP(G210,'【参考】数式用'!$A$3:$C$46,3,FALSE))</f>
        <v/>
      </c>
      <c r="M210" s="442" t="str">
        <f t="shared" si="10"/>
        <v/>
      </c>
      <c r="N210" s="448"/>
      <c r="O210" s="448"/>
      <c r="P210" s="448"/>
      <c r="Q210" s="86"/>
      <c r="R210" s="2"/>
      <c r="S210" s="391"/>
      <c r="T210" s="391"/>
      <c r="U210" s="391"/>
      <c r="V210" s="391"/>
      <c r="W210" s="391"/>
      <c r="X210" s="391"/>
      <c r="Y210" s="391"/>
      <c r="Z210" s="391"/>
      <c r="AA210" s="391"/>
      <c r="AB210" s="391"/>
      <c r="AC210" s="391"/>
      <c r="AE210" s="363" t="str">
        <f t="shared" si="11"/>
        <v/>
      </c>
      <c r="AF210" s="363" t="str">
        <f t="shared" si="12"/>
        <v>×</v>
      </c>
      <c r="AG210" s="472" t="e">
        <f>D210&amp;I210&amp;#REF!</f>
        <v>#REF!</v>
      </c>
      <c r="AH210" s="473" t="e">
        <f>IF(#REF!="○",F210,"")</f>
        <v>#REF!</v>
      </c>
    </row>
    <row r="211" spans="1:34" ht="36.75" customHeight="1">
      <c r="A211" s="375">
        <v>199</v>
      </c>
      <c r="B211" s="382" t="str">
        <f>IF(基本情報入力シート!B238="","",基本情報入力シート!B238)</f>
        <v/>
      </c>
      <c r="C211" s="390" t="str">
        <f>IF(基本情報入力シート!L238="","",基本情報入力シート!L238)</f>
        <v/>
      </c>
      <c r="D211" s="390" t="str">
        <f>IF(基本情報入力シート!Q238="","",基本情報入力シート!Q238)</f>
        <v/>
      </c>
      <c r="E211" s="390" t="str">
        <f>IF(基本情報入力シート!V238="","",基本情報入力シート!V238)</f>
        <v/>
      </c>
      <c r="F211" s="390" t="str">
        <f>IF(基本情報入力シート!W238="","",基本情報入力シート!W238)</f>
        <v/>
      </c>
      <c r="G211" s="390" t="str">
        <f>IF(基本情報入力シート!X238="","",基本情報入力シート!X238)</f>
        <v/>
      </c>
      <c r="H211" s="416" t="str">
        <f>IF(基本情報入力シート!Z238="","",基本情報入力シート!Z238)</f>
        <v/>
      </c>
      <c r="I211" s="418" t="str">
        <f>IF(基本情報入力シート!AE238&lt;&gt;"",基本情報入力シート!AE238,"")</f>
        <v/>
      </c>
      <c r="J211" s="424" t="str">
        <f>IF(基本情報入力シート!AA238="","",基本情報入力シート!AA238)</f>
        <v/>
      </c>
      <c r="K211" s="429" t="str">
        <f>IF(基本情報入力シート!AD238="","",基本情報入力シート!AD238)</f>
        <v/>
      </c>
      <c r="L211" s="435" t="str">
        <f>IF(G211="","",VLOOKUP(G211,'【参考】数式用'!$A$3:$C$46,3,FALSE))</f>
        <v/>
      </c>
      <c r="M211" s="442" t="str">
        <f t="shared" si="10"/>
        <v/>
      </c>
      <c r="N211" s="448"/>
      <c r="O211" s="448"/>
      <c r="P211" s="448"/>
      <c r="Q211" s="86"/>
      <c r="R211" s="2"/>
      <c r="S211" s="391"/>
      <c r="T211" s="391"/>
      <c r="U211" s="391"/>
      <c r="V211" s="391"/>
      <c r="W211" s="391"/>
      <c r="X211" s="391"/>
      <c r="Y211" s="391"/>
      <c r="Z211" s="391"/>
      <c r="AA211" s="391"/>
      <c r="AB211" s="391"/>
      <c r="AC211" s="391"/>
      <c r="AE211" s="363" t="str">
        <f t="shared" si="11"/>
        <v/>
      </c>
      <c r="AF211" s="363" t="str">
        <f t="shared" si="12"/>
        <v>×</v>
      </c>
      <c r="AG211" s="472" t="e">
        <f>D211&amp;I211&amp;#REF!</f>
        <v>#REF!</v>
      </c>
      <c r="AH211" s="473" t="e">
        <f>IF(#REF!="○",F211,"")</f>
        <v>#REF!</v>
      </c>
    </row>
    <row r="212" spans="1:34" ht="36.75" customHeight="1">
      <c r="A212" s="375">
        <v>200</v>
      </c>
      <c r="B212" s="382" t="str">
        <f>IF(基本情報入力シート!B239="","",基本情報入力シート!B239)</f>
        <v/>
      </c>
      <c r="C212" s="390" t="str">
        <f>IF(基本情報入力シート!L239="","",基本情報入力シート!L239)</f>
        <v/>
      </c>
      <c r="D212" s="390" t="str">
        <f>IF(基本情報入力シート!Q239="","",基本情報入力シート!Q239)</f>
        <v/>
      </c>
      <c r="E212" s="390" t="str">
        <f>IF(基本情報入力シート!V239="","",基本情報入力シート!V239)</f>
        <v/>
      </c>
      <c r="F212" s="390" t="str">
        <f>IF(基本情報入力シート!W239="","",基本情報入力シート!W239)</f>
        <v/>
      </c>
      <c r="G212" s="390" t="str">
        <f>IF(基本情報入力シート!X239="","",基本情報入力シート!X239)</f>
        <v/>
      </c>
      <c r="H212" s="416" t="str">
        <f>IF(基本情報入力シート!Z239="","",基本情報入力シート!Z239)</f>
        <v/>
      </c>
      <c r="I212" s="418" t="str">
        <f>IF(基本情報入力シート!AE239&lt;&gt;"",基本情報入力シート!AE239,"")</f>
        <v/>
      </c>
      <c r="J212" s="424" t="str">
        <f>IF(基本情報入力シート!AA239="","",基本情報入力シート!AA239)</f>
        <v/>
      </c>
      <c r="K212" s="429" t="str">
        <f>IF(基本情報入力シート!AD239="","",基本情報入力シート!AD239)</f>
        <v/>
      </c>
      <c r="L212" s="435" t="str">
        <f>IF(G212="","",VLOOKUP(G212,'【参考】数式用'!$A$3:$C$46,3,FALSE))</f>
        <v/>
      </c>
      <c r="M212" s="442" t="str">
        <f t="shared" si="10"/>
        <v/>
      </c>
      <c r="N212" s="448"/>
      <c r="O212" s="448"/>
      <c r="P212" s="448"/>
      <c r="Q212" s="86"/>
      <c r="R212" s="2"/>
      <c r="S212" s="391"/>
      <c r="T212" s="391"/>
      <c r="U212" s="391"/>
      <c r="V212" s="391"/>
      <c r="W212" s="391"/>
      <c r="X212" s="391"/>
      <c r="Y212" s="391"/>
      <c r="Z212" s="391"/>
      <c r="AA212" s="391"/>
      <c r="AB212" s="391"/>
      <c r="AC212" s="391"/>
      <c r="AE212" s="363" t="str">
        <f t="shared" si="11"/>
        <v/>
      </c>
      <c r="AF212" s="363" t="str">
        <f t="shared" si="12"/>
        <v>×</v>
      </c>
      <c r="AG212" s="472" t="e">
        <f>D212&amp;I212&amp;#REF!</f>
        <v>#REF!</v>
      </c>
      <c r="AH212" s="473" t="e">
        <f>IF(#REF!="○",F212,"")</f>
        <v>#REF!</v>
      </c>
    </row>
    <row r="213" spans="1:34" ht="36.75" customHeight="1">
      <c r="A213" s="375">
        <v>201</v>
      </c>
      <c r="B213" s="382" t="str">
        <f>IF(基本情報入力シート!B240="","",基本情報入力シート!B240)</f>
        <v/>
      </c>
      <c r="C213" s="390" t="str">
        <f>IF(基本情報入力シート!L240="","",基本情報入力シート!L240)</f>
        <v/>
      </c>
      <c r="D213" s="390" t="str">
        <f>IF(基本情報入力シート!Q240="","",基本情報入力シート!Q240)</f>
        <v/>
      </c>
      <c r="E213" s="390" t="str">
        <f>IF(基本情報入力シート!V240="","",基本情報入力シート!V240)</f>
        <v/>
      </c>
      <c r="F213" s="390" t="str">
        <f>IF(基本情報入力シート!W240="","",基本情報入力シート!W240)</f>
        <v/>
      </c>
      <c r="G213" s="390" t="str">
        <f>IF(基本情報入力シート!X240="","",基本情報入力シート!X240)</f>
        <v/>
      </c>
      <c r="H213" s="416" t="str">
        <f>IF(基本情報入力シート!Z240="","",基本情報入力シート!Z240)</f>
        <v/>
      </c>
      <c r="I213" s="418" t="str">
        <f>IF(基本情報入力シート!AE240&lt;&gt;"",基本情報入力シート!AE240,"")</f>
        <v/>
      </c>
      <c r="J213" s="424" t="str">
        <f>IF(基本情報入力シート!AA240="","",基本情報入力シート!AA240)</f>
        <v/>
      </c>
      <c r="K213" s="429" t="str">
        <f>IF(基本情報入力シート!AD240="","",基本情報入力シート!AD240)</f>
        <v/>
      </c>
      <c r="L213" s="435" t="str">
        <f>IF(G213="","",VLOOKUP(G213,'【参考】数式用'!$A$3:$C$46,3,FALSE))</f>
        <v/>
      </c>
      <c r="M213" s="442" t="str">
        <f t="shared" si="10"/>
        <v/>
      </c>
      <c r="N213" s="448"/>
      <c r="O213" s="448"/>
      <c r="P213" s="448"/>
      <c r="Q213" s="86"/>
      <c r="R213" s="2"/>
      <c r="S213" s="391"/>
      <c r="T213" s="391"/>
      <c r="U213" s="391"/>
      <c r="V213" s="391"/>
      <c r="W213" s="391"/>
      <c r="X213" s="391"/>
      <c r="Y213" s="391"/>
      <c r="Z213" s="391"/>
      <c r="AA213" s="391"/>
      <c r="AB213" s="391"/>
      <c r="AC213" s="391"/>
      <c r="AE213" s="363" t="str">
        <f t="shared" si="11"/>
        <v/>
      </c>
      <c r="AF213" s="363" t="str">
        <f t="shared" si="12"/>
        <v>×</v>
      </c>
      <c r="AG213" s="472" t="e">
        <f>D213&amp;I213&amp;#REF!</f>
        <v>#REF!</v>
      </c>
      <c r="AH213" s="473" t="e">
        <f>IF(#REF!="○",F213,"")</f>
        <v>#REF!</v>
      </c>
    </row>
    <row r="214" spans="1:34" ht="36.75" customHeight="1">
      <c r="A214" s="375">
        <v>202</v>
      </c>
      <c r="B214" s="382" t="str">
        <f>IF(基本情報入力シート!B241="","",基本情報入力シート!B241)</f>
        <v/>
      </c>
      <c r="C214" s="390" t="str">
        <f>IF(基本情報入力シート!L241="","",基本情報入力シート!L241)</f>
        <v/>
      </c>
      <c r="D214" s="390" t="str">
        <f>IF(基本情報入力シート!Q241="","",基本情報入力シート!Q241)</f>
        <v/>
      </c>
      <c r="E214" s="390" t="str">
        <f>IF(基本情報入力シート!V241="","",基本情報入力シート!V241)</f>
        <v/>
      </c>
      <c r="F214" s="390" t="str">
        <f>IF(基本情報入力シート!W241="","",基本情報入力シート!W241)</f>
        <v/>
      </c>
      <c r="G214" s="390" t="str">
        <f>IF(基本情報入力シート!X241="","",基本情報入力シート!X241)</f>
        <v/>
      </c>
      <c r="H214" s="416" t="str">
        <f>IF(基本情報入力シート!Z241="","",基本情報入力シート!Z241)</f>
        <v/>
      </c>
      <c r="I214" s="418" t="str">
        <f>IF(基本情報入力シート!AE241&lt;&gt;"",基本情報入力シート!AE241,"")</f>
        <v/>
      </c>
      <c r="J214" s="424" t="str">
        <f>IF(基本情報入力シート!AA241="","",基本情報入力シート!AA241)</f>
        <v/>
      </c>
      <c r="K214" s="429" t="str">
        <f>IF(基本情報入力シート!AD241="","",基本情報入力シート!AD241)</f>
        <v/>
      </c>
      <c r="L214" s="435" t="str">
        <f>IF(G214="","",VLOOKUP(G214,'【参考】数式用'!$A$3:$C$46,3,FALSE))</f>
        <v/>
      </c>
      <c r="M214" s="442" t="str">
        <f t="shared" si="10"/>
        <v/>
      </c>
      <c r="N214" s="448"/>
      <c r="O214" s="448"/>
      <c r="P214" s="448"/>
      <c r="Q214" s="86"/>
      <c r="R214" s="2"/>
      <c r="S214" s="391"/>
      <c r="T214" s="391"/>
      <c r="U214" s="391"/>
      <c r="V214" s="391"/>
      <c r="W214" s="391"/>
      <c r="X214" s="391"/>
      <c r="Y214" s="391"/>
      <c r="Z214" s="391"/>
      <c r="AA214" s="391"/>
      <c r="AB214" s="391"/>
      <c r="AC214" s="391"/>
      <c r="AE214" s="363" t="str">
        <f t="shared" si="11"/>
        <v/>
      </c>
      <c r="AF214" s="363" t="str">
        <f t="shared" si="12"/>
        <v>×</v>
      </c>
      <c r="AG214" s="472" t="e">
        <f>D214&amp;I214&amp;#REF!</f>
        <v>#REF!</v>
      </c>
      <c r="AH214" s="473" t="e">
        <f>IF(#REF!="○",F214,"")</f>
        <v>#REF!</v>
      </c>
    </row>
    <row r="215" spans="1:34" ht="36.75" customHeight="1">
      <c r="A215" s="375">
        <v>203</v>
      </c>
      <c r="B215" s="382" t="str">
        <f>IF(基本情報入力シート!B242="","",基本情報入力シート!B242)</f>
        <v/>
      </c>
      <c r="C215" s="390" t="str">
        <f>IF(基本情報入力シート!L242="","",基本情報入力シート!L242)</f>
        <v/>
      </c>
      <c r="D215" s="390" t="str">
        <f>IF(基本情報入力シート!Q242="","",基本情報入力シート!Q242)</f>
        <v/>
      </c>
      <c r="E215" s="390" t="str">
        <f>IF(基本情報入力シート!V242="","",基本情報入力シート!V242)</f>
        <v/>
      </c>
      <c r="F215" s="390" t="str">
        <f>IF(基本情報入力シート!W242="","",基本情報入力シート!W242)</f>
        <v/>
      </c>
      <c r="G215" s="390" t="str">
        <f>IF(基本情報入力シート!X242="","",基本情報入力シート!X242)</f>
        <v/>
      </c>
      <c r="H215" s="416" t="str">
        <f>IF(基本情報入力シート!Z242="","",基本情報入力シート!Z242)</f>
        <v/>
      </c>
      <c r="I215" s="418" t="str">
        <f>IF(基本情報入力シート!AE242&lt;&gt;"",基本情報入力シート!AE242,"")</f>
        <v/>
      </c>
      <c r="J215" s="424" t="str">
        <f>IF(基本情報入力シート!AA242="","",基本情報入力シート!AA242)</f>
        <v/>
      </c>
      <c r="K215" s="429" t="str">
        <f>IF(基本情報入力シート!AD242="","",基本情報入力シート!AD242)</f>
        <v/>
      </c>
      <c r="L215" s="435" t="str">
        <f>IF(G215="","",VLOOKUP(G215,'【参考】数式用'!$A$3:$C$46,3,FALSE))</f>
        <v/>
      </c>
      <c r="M215" s="442" t="str">
        <f t="shared" si="10"/>
        <v/>
      </c>
      <c r="N215" s="448"/>
      <c r="O215" s="448"/>
      <c r="P215" s="448"/>
      <c r="Q215" s="86"/>
      <c r="R215" s="2"/>
      <c r="S215" s="391"/>
      <c r="T215" s="391"/>
      <c r="U215" s="391"/>
      <c r="V215" s="391"/>
      <c r="W215" s="391"/>
      <c r="X215" s="391"/>
      <c r="Y215" s="391"/>
      <c r="Z215" s="391"/>
      <c r="AA215" s="391"/>
      <c r="AB215" s="391"/>
      <c r="AC215" s="391"/>
      <c r="AE215" s="363" t="str">
        <f t="shared" si="11"/>
        <v/>
      </c>
      <c r="AF215" s="363" t="str">
        <f t="shared" si="12"/>
        <v>×</v>
      </c>
      <c r="AG215" s="472" t="e">
        <f>D215&amp;I215&amp;#REF!</f>
        <v>#REF!</v>
      </c>
      <c r="AH215" s="473" t="e">
        <f>IF(#REF!="○",F215,"")</f>
        <v>#REF!</v>
      </c>
    </row>
    <row r="216" spans="1:34" ht="36.75" customHeight="1">
      <c r="A216" s="375">
        <v>204</v>
      </c>
      <c r="B216" s="382" t="str">
        <f>IF(基本情報入力シート!B243="","",基本情報入力シート!B243)</f>
        <v/>
      </c>
      <c r="C216" s="390" t="str">
        <f>IF(基本情報入力シート!L243="","",基本情報入力シート!L243)</f>
        <v/>
      </c>
      <c r="D216" s="390" t="str">
        <f>IF(基本情報入力シート!Q243="","",基本情報入力シート!Q243)</f>
        <v/>
      </c>
      <c r="E216" s="390" t="str">
        <f>IF(基本情報入力シート!V243="","",基本情報入力シート!V243)</f>
        <v/>
      </c>
      <c r="F216" s="390" t="str">
        <f>IF(基本情報入力シート!W243="","",基本情報入力シート!W243)</f>
        <v/>
      </c>
      <c r="G216" s="390" t="str">
        <f>IF(基本情報入力シート!X243="","",基本情報入力シート!X243)</f>
        <v/>
      </c>
      <c r="H216" s="416" t="str">
        <f>IF(基本情報入力シート!Z243="","",基本情報入力シート!Z243)</f>
        <v/>
      </c>
      <c r="I216" s="418" t="str">
        <f>IF(基本情報入力シート!AE243&lt;&gt;"",基本情報入力シート!AE243,"")</f>
        <v/>
      </c>
      <c r="J216" s="424" t="str">
        <f>IF(基本情報入力シート!AA243="","",基本情報入力シート!AA243)</f>
        <v/>
      </c>
      <c r="K216" s="429" t="str">
        <f>IF(基本情報入力シート!AD243="","",基本情報入力シート!AD243)</f>
        <v/>
      </c>
      <c r="L216" s="435" t="str">
        <f>IF(G216="","",VLOOKUP(G216,'【参考】数式用'!$A$3:$C$46,3,FALSE))</f>
        <v/>
      </c>
      <c r="M216" s="442" t="str">
        <f t="shared" si="10"/>
        <v/>
      </c>
      <c r="N216" s="448"/>
      <c r="O216" s="448"/>
      <c r="P216" s="448"/>
      <c r="Q216" s="86"/>
      <c r="R216" s="2"/>
      <c r="S216" s="391"/>
      <c r="T216" s="391"/>
      <c r="U216" s="391"/>
      <c r="V216" s="391"/>
      <c r="W216" s="391"/>
      <c r="X216" s="391"/>
      <c r="Y216" s="391"/>
      <c r="Z216" s="391"/>
      <c r="AA216" s="391"/>
      <c r="AB216" s="391"/>
      <c r="AC216" s="391"/>
      <c r="AE216" s="363" t="str">
        <f t="shared" si="11"/>
        <v/>
      </c>
      <c r="AF216" s="363" t="str">
        <f t="shared" si="12"/>
        <v>×</v>
      </c>
      <c r="AG216" s="472" t="e">
        <f>D216&amp;I216&amp;#REF!</f>
        <v>#REF!</v>
      </c>
      <c r="AH216" s="473" t="e">
        <f>IF(#REF!="○",F216,"")</f>
        <v>#REF!</v>
      </c>
    </row>
    <row r="217" spans="1:34" ht="36.75" customHeight="1">
      <c r="A217" s="375">
        <v>205</v>
      </c>
      <c r="B217" s="382" t="str">
        <f>IF(基本情報入力シート!B244="","",基本情報入力シート!B244)</f>
        <v/>
      </c>
      <c r="C217" s="390" t="str">
        <f>IF(基本情報入力シート!L244="","",基本情報入力シート!L244)</f>
        <v/>
      </c>
      <c r="D217" s="390" t="str">
        <f>IF(基本情報入力シート!Q244="","",基本情報入力シート!Q244)</f>
        <v/>
      </c>
      <c r="E217" s="390" t="str">
        <f>IF(基本情報入力シート!V244="","",基本情報入力シート!V244)</f>
        <v/>
      </c>
      <c r="F217" s="390" t="str">
        <f>IF(基本情報入力シート!W244="","",基本情報入力シート!W244)</f>
        <v/>
      </c>
      <c r="G217" s="390" t="str">
        <f>IF(基本情報入力シート!X244="","",基本情報入力シート!X244)</f>
        <v/>
      </c>
      <c r="H217" s="416" t="str">
        <f>IF(基本情報入力シート!Z244="","",基本情報入力シート!Z244)</f>
        <v/>
      </c>
      <c r="I217" s="418" t="str">
        <f>IF(基本情報入力シート!AE244&lt;&gt;"",基本情報入力シート!AE244,"")</f>
        <v/>
      </c>
      <c r="J217" s="424" t="str">
        <f>IF(基本情報入力シート!AA244="","",基本情報入力シート!AA244)</f>
        <v/>
      </c>
      <c r="K217" s="429" t="str">
        <f>IF(基本情報入力シート!AD244="","",基本情報入力シート!AD244)</f>
        <v/>
      </c>
      <c r="L217" s="435" t="str">
        <f>IF(G217="","",VLOOKUP(G217,'【参考】数式用'!$A$3:$C$46,3,FALSE))</f>
        <v/>
      </c>
      <c r="M217" s="442" t="str">
        <f t="shared" si="10"/>
        <v/>
      </c>
      <c r="N217" s="448"/>
      <c r="O217" s="448"/>
      <c r="P217" s="448"/>
      <c r="Q217" s="86"/>
      <c r="R217" s="2"/>
      <c r="S217" s="391"/>
      <c r="T217" s="391"/>
      <c r="U217" s="391"/>
      <c r="V217" s="391"/>
      <c r="W217" s="391"/>
      <c r="X217" s="391"/>
      <c r="Y217" s="391"/>
      <c r="Z217" s="391"/>
      <c r="AA217" s="391"/>
      <c r="AB217" s="391"/>
      <c r="AC217" s="391"/>
      <c r="AE217" s="363" t="str">
        <f t="shared" si="11"/>
        <v/>
      </c>
      <c r="AF217" s="363" t="str">
        <f t="shared" si="12"/>
        <v>×</v>
      </c>
      <c r="AG217" s="472" t="e">
        <f>D217&amp;I217&amp;#REF!</f>
        <v>#REF!</v>
      </c>
      <c r="AH217" s="473" t="e">
        <f>IF(#REF!="○",F217,"")</f>
        <v>#REF!</v>
      </c>
    </row>
    <row r="218" spans="1:34" ht="36.75" customHeight="1">
      <c r="A218" s="375">
        <v>206</v>
      </c>
      <c r="B218" s="382" t="str">
        <f>IF(基本情報入力シート!B245="","",基本情報入力シート!B245)</f>
        <v/>
      </c>
      <c r="C218" s="390" t="str">
        <f>IF(基本情報入力シート!L245="","",基本情報入力シート!L245)</f>
        <v/>
      </c>
      <c r="D218" s="390" t="str">
        <f>IF(基本情報入力シート!Q245="","",基本情報入力シート!Q245)</f>
        <v/>
      </c>
      <c r="E218" s="390" t="str">
        <f>IF(基本情報入力シート!V245="","",基本情報入力シート!V245)</f>
        <v/>
      </c>
      <c r="F218" s="390" t="str">
        <f>IF(基本情報入力シート!W245="","",基本情報入力シート!W245)</f>
        <v/>
      </c>
      <c r="G218" s="390" t="str">
        <f>IF(基本情報入力シート!X245="","",基本情報入力シート!X245)</f>
        <v/>
      </c>
      <c r="H218" s="416" t="str">
        <f>IF(基本情報入力シート!Z245="","",基本情報入力シート!Z245)</f>
        <v/>
      </c>
      <c r="I218" s="418" t="str">
        <f>IF(基本情報入力シート!AE245&lt;&gt;"",基本情報入力シート!AE245,"")</f>
        <v/>
      </c>
      <c r="J218" s="424" t="str">
        <f>IF(基本情報入力シート!AA245="","",基本情報入力シート!AA245)</f>
        <v/>
      </c>
      <c r="K218" s="429" t="str">
        <f>IF(基本情報入力シート!AD245="","",基本情報入力シート!AD245)</f>
        <v/>
      </c>
      <c r="L218" s="435" t="str">
        <f>IF(G218="","",VLOOKUP(G218,'【参考】数式用'!$A$3:$C$46,3,FALSE))</f>
        <v/>
      </c>
      <c r="M218" s="442" t="str">
        <f t="shared" si="10"/>
        <v/>
      </c>
      <c r="N218" s="448"/>
      <c r="O218" s="448"/>
      <c r="P218" s="448"/>
      <c r="Q218" s="86"/>
      <c r="R218" s="2"/>
      <c r="S218" s="391"/>
      <c r="T218" s="391"/>
      <c r="U218" s="391"/>
      <c r="V218" s="391"/>
      <c r="W218" s="391"/>
      <c r="X218" s="391"/>
      <c r="Y218" s="391"/>
      <c r="Z218" s="391"/>
      <c r="AA218" s="391"/>
      <c r="AB218" s="391"/>
      <c r="AC218" s="391"/>
      <c r="AE218" s="363" t="str">
        <f t="shared" si="11"/>
        <v/>
      </c>
      <c r="AF218" s="363" t="str">
        <f t="shared" si="12"/>
        <v>×</v>
      </c>
      <c r="AG218" s="472" t="e">
        <f>D218&amp;I218&amp;#REF!</f>
        <v>#REF!</v>
      </c>
      <c r="AH218" s="473" t="e">
        <f>IF(#REF!="○",F218,"")</f>
        <v>#REF!</v>
      </c>
    </row>
    <row r="219" spans="1:34" ht="36.75" customHeight="1">
      <c r="A219" s="375">
        <v>207</v>
      </c>
      <c r="B219" s="382" t="str">
        <f>IF(基本情報入力シート!B246="","",基本情報入力シート!B246)</f>
        <v/>
      </c>
      <c r="C219" s="390" t="str">
        <f>IF(基本情報入力シート!L246="","",基本情報入力シート!L246)</f>
        <v/>
      </c>
      <c r="D219" s="390" t="str">
        <f>IF(基本情報入力シート!Q246="","",基本情報入力シート!Q246)</f>
        <v/>
      </c>
      <c r="E219" s="390" t="str">
        <f>IF(基本情報入力シート!V246="","",基本情報入力シート!V246)</f>
        <v/>
      </c>
      <c r="F219" s="390" t="str">
        <f>IF(基本情報入力シート!W246="","",基本情報入力シート!W246)</f>
        <v/>
      </c>
      <c r="G219" s="390" t="str">
        <f>IF(基本情報入力シート!X246="","",基本情報入力シート!X246)</f>
        <v/>
      </c>
      <c r="H219" s="416" t="str">
        <f>IF(基本情報入力シート!Z246="","",基本情報入力シート!Z246)</f>
        <v/>
      </c>
      <c r="I219" s="418" t="str">
        <f>IF(基本情報入力シート!AE246&lt;&gt;"",基本情報入力シート!AE246,"")</f>
        <v/>
      </c>
      <c r="J219" s="424" t="str">
        <f>IF(基本情報入力シート!AA246="","",基本情報入力シート!AA246)</f>
        <v/>
      </c>
      <c r="K219" s="429" t="str">
        <f>IF(基本情報入力シート!AD246="","",基本情報入力シート!AD246)</f>
        <v/>
      </c>
      <c r="L219" s="435" t="str">
        <f>IF(G219="","",VLOOKUP(G219,'【参考】数式用'!$A$3:$C$46,3,FALSE))</f>
        <v/>
      </c>
      <c r="M219" s="442" t="str">
        <f t="shared" si="10"/>
        <v/>
      </c>
      <c r="N219" s="448"/>
      <c r="O219" s="448"/>
      <c r="P219" s="448"/>
      <c r="Q219" s="86"/>
      <c r="R219" s="2"/>
      <c r="S219" s="391"/>
      <c r="T219" s="391"/>
      <c r="U219" s="391"/>
      <c r="V219" s="391"/>
      <c r="W219" s="391"/>
      <c r="X219" s="391"/>
      <c r="Y219" s="391"/>
      <c r="Z219" s="391"/>
      <c r="AA219" s="391"/>
      <c r="AB219" s="391"/>
      <c r="AC219" s="391"/>
      <c r="AE219" s="363" t="str">
        <f t="shared" si="11"/>
        <v/>
      </c>
      <c r="AF219" s="363" t="str">
        <f t="shared" si="12"/>
        <v>×</v>
      </c>
      <c r="AG219" s="472" t="e">
        <f>D219&amp;I219&amp;#REF!</f>
        <v>#REF!</v>
      </c>
      <c r="AH219" s="473" t="e">
        <f>IF(#REF!="○",F219,"")</f>
        <v>#REF!</v>
      </c>
    </row>
    <row r="220" spans="1:34" ht="36.75" customHeight="1">
      <c r="A220" s="375">
        <v>208</v>
      </c>
      <c r="B220" s="382" t="str">
        <f>IF(基本情報入力シート!B247="","",基本情報入力シート!B247)</f>
        <v/>
      </c>
      <c r="C220" s="390" t="str">
        <f>IF(基本情報入力シート!L247="","",基本情報入力シート!L247)</f>
        <v/>
      </c>
      <c r="D220" s="390" t="str">
        <f>IF(基本情報入力シート!Q247="","",基本情報入力シート!Q247)</f>
        <v/>
      </c>
      <c r="E220" s="390" t="str">
        <f>IF(基本情報入力シート!V247="","",基本情報入力シート!V247)</f>
        <v/>
      </c>
      <c r="F220" s="390" t="str">
        <f>IF(基本情報入力シート!W247="","",基本情報入力シート!W247)</f>
        <v/>
      </c>
      <c r="G220" s="390" t="str">
        <f>IF(基本情報入力シート!X247="","",基本情報入力シート!X247)</f>
        <v/>
      </c>
      <c r="H220" s="416" t="str">
        <f>IF(基本情報入力シート!Z247="","",基本情報入力シート!Z247)</f>
        <v/>
      </c>
      <c r="I220" s="418" t="str">
        <f>IF(基本情報入力シート!AE247&lt;&gt;"",基本情報入力シート!AE247,"")</f>
        <v/>
      </c>
      <c r="J220" s="424" t="str">
        <f>IF(基本情報入力シート!AA247="","",基本情報入力シート!AA247)</f>
        <v/>
      </c>
      <c r="K220" s="429" t="str">
        <f>IF(基本情報入力シート!AD247="","",基本情報入力シート!AD247)</f>
        <v/>
      </c>
      <c r="L220" s="435" t="str">
        <f>IF(G220="","",VLOOKUP(G220,'【参考】数式用'!$A$3:$C$46,3,FALSE))</f>
        <v/>
      </c>
      <c r="M220" s="442" t="str">
        <f t="shared" si="10"/>
        <v/>
      </c>
      <c r="N220" s="448"/>
      <c r="O220" s="448"/>
      <c r="P220" s="448"/>
      <c r="Q220" s="86"/>
      <c r="R220" s="2"/>
      <c r="S220" s="391"/>
      <c r="T220" s="391"/>
      <c r="U220" s="391"/>
      <c r="V220" s="391"/>
      <c r="W220" s="391"/>
      <c r="X220" s="391"/>
      <c r="Y220" s="391"/>
      <c r="Z220" s="391"/>
      <c r="AA220" s="391"/>
      <c r="AB220" s="391"/>
      <c r="AC220" s="391"/>
      <c r="AE220" s="363" t="str">
        <f t="shared" si="11"/>
        <v/>
      </c>
      <c r="AF220" s="363" t="str">
        <f t="shared" si="12"/>
        <v>×</v>
      </c>
      <c r="AG220" s="472" t="e">
        <f>D220&amp;I220&amp;#REF!</f>
        <v>#REF!</v>
      </c>
      <c r="AH220" s="473" t="e">
        <f>IF(#REF!="○",F220,"")</f>
        <v>#REF!</v>
      </c>
    </row>
    <row r="221" spans="1:34" ht="36.75" customHeight="1">
      <c r="A221" s="375">
        <v>209</v>
      </c>
      <c r="B221" s="382" t="str">
        <f>IF(基本情報入力シート!B248="","",基本情報入力シート!B248)</f>
        <v/>
      </c>
      <c r="C221" s="390" t="str">
        <f>IF(基本情報入力シート!L248="","",基本情報入力シート!L248)</f>
        <v/>
      </c>
      <c r="D221" s="390" t="str">
        <f>IF(基本情報入力シート!Q248="","",基本情報入力シート!Q248)</f>
        <v/>
      </c>
      <c r="E221" s="390" t="str">
        <f>IF(基本情報入力シート!V248="","",基本情報入力シート!V248)</f>
        <v/>
      </c>
      <c r="F221" s="390" t="str">
        <f>IF(基本情報入力シート!W248="","",基本情報入力シート!W248)</f>
        <v/>
      </c>
      <c r="G221" s="390" t="str">
        <f>IF(基本情報入力シート!X248="","",基本情報入力シート!X248)</f>
        <v/>
      </c>
      <c r="H221" s="416" t="str">
        <f>IF(基本情報入力シート!Z248="","",基本情報入力シート!Z248)</f>
        <v/>
      </c>
      <c r="I221" s="418" t="str">
        <f>IF(基本情報入力シート!AE248&lt;&gt;"",基本情報入力シート!AE248,"")</f>
        <v/>
      </c>
      <c r="J221" s="424" t="str">
        <f>IF(基本情報入力シート!AA248="","",基本情報入力シート!AA248)</f>
        <v/>
      </c>
      <c r="K221" s="429" t="str">
        <f>IF(基本情報入力シート!AD248="","",基本情報入力シート!AD248)</f>
        <v/>
      </c>
      <c r="L221" s="435" t="str">
        <f>IF(G221="","",VLOOKUP(G221,'【参考】数式用'!$A$3:$C$46,3,FALSE))</f>
        <v/>
      </c>
      <c r="M221" s="442" t="str">
        <f t="shared" si="10"/>
        <v/>
      </c>
      <c r="N221" s="448"/>
      <c r="O221" s="448"/>
      <c r="P221" s="448"/>
      <c r="Q221" s="86"/>
      <c r="R221" s="2"/>
      <c r="S221" s="391"/>
      <c r="T221" s="391"/>
      <c r="U221" s="391"/>
      <c r="V221" s="391"/>
      <c r="W221" s="391"/>
      <c r="X221" s="391"/>
      <c r="Y221" s="391"/>
      <c r="Z221" s="391"/>
      <c r="AA221" s="391"/>
      <c r="AB221" s="391"/>
      <c r="AC221" s="391"/>
      <c r="AE221" s="363" t="str">
        <f t="shared" si="11"/>
        <v/>
      </c>
      <c r="AF221" s="363" t="str">
        <f t="shared" si="12"/>
        <v>×</v>
      </c>
      <c r="AG221" s="472" t="e">
        <f>D221&amp;I221&amp;#REF!</f>
        <v>#REF!</v>
      </c>
      <c r="AH221" s="473" t="e">
        <f>IF(#REF!="○",F221,"")</f>
        <v>#REF!</v>
      </c>
    </row>
    <row r="222" spans="1:34" ht="36.75" customHeight="1">
      <c r="A222" s="375">
        <v>210</v>
      </c>
      <c r="B222" s="382" t="str">
        <f>IF(基本情報入力シート!B249="","",基本情報入力シート!B249)</f>
        <v/>
      </c>
      <c r="C222" s="390" t="str">
        <f>IF(基本情報入力シート!L249="","",基本情報入力シート!L249)</f>
        <v/>
      </c>
      <c r="D222" s="390" t="str">
        <f>IF(基本情報入力シート!Q249="","",基本情報入力シート!Q249)</f>
        <v/>
      </c>
      <c r="E222" s="390" t="str">
        <f>IF(基本情報入力シート!V249="","",基本情報入力シート!V249)</f>
        <v/>
      </c>
      <c r="F222" s="390" t="str">
        <f>IF(基本情報入力シート!W249="","",基本情報入力シート!W249)</f>
        <v/>
      </c>
      <c r="G222" s="390" t="str">
        <f>IF(基本情報入力シート!X249="","",基本情報入力シート!X249)</f>
        <v/>
      </c>
      <c r="H222" s="416" t="str">
        <f>IF(基本情報入力シート!Z249="","",基本情報入力シート!Z249)</f>
        <v/>
      </c>
      <c r="I222" s="418" t="str">
        <f>IF(基本情報入力シート!AE249&lt;&gt;"",基本情報入力シート!AE249,"")</f>
        <v/>
      </c>
      <c r="J222" s="424" t="str">
        <f>IF(基本情報入力シート!AA249="","",基本情報入力シート!AA249)</f>
        <v/>
      </c>
      <c r="K222" s="429" t="str">
        <f>IF(基本情報入力シート!AD249="","",基本情報入力シート!AD249)</f>
        <v/>
      </c>
      <c r="L222" s="435" t="str">
        <f>IF(G222="","",VLOOKUP(G222,'【参考】数式用'!$A$3:$C$46,3,FALSE))</f>
        <v/>
      </c>
      <c r="M222" s="442" t="str">
        <f t="shared" si="10"/>
        <v/>
      </c>
      <c r="N222" s="448"/>
      <c r="O222" s="448"/>
      <c r="P222" s="448"/>
      <c r="Q222" s="86"/>
      <c r="R222" s="2"/>
      <c r="S222" s="391"/>
      <c r="T222" s="391"/>
      <c r="U222" s="391"/>
      <c r="V222" s="391"/>
      <c r="W222" s="391"/>
      <c r="X222" s="391"/>
      <c r="Y222" s="391"/>
      <c r="Z222" s="391"/>
      <c r="AA222" s="391"/>
      <c r="AB222" s="391"/>
      <c r="AC222" s="391"/>
      <c r="AE222" s="363" t="str">
        <f t="shared" si="11"/>
        <v/>
      </c>
      <c r="AF222" s="363" t="str">
        <f t="shared" si="12"/>
        <v>×</v>
      </c>
      <c r="AG222" s="472" t="e">
        <f>D222&amp;I222&amp;#REF!</f>
        <v>#REF!</v>
      </c>
      <c r="AH222" s="473" t="e">
        <f>IF(#REF!="○",F222,"")</f>
        <v>#REF!</v>
      </c>
    </row>
    <row r="223" spans="1:34" ht="36.75" customHeight="1">
      <c r="A223" s="375">
        <v>211</v>
      </c>
      <c r="B223" s="382" t="str">
        <f>IF(基本情報入力シート!B250="","",基本情報入力シート!B250)</f>
        <v/>
      </c>
      <c r="C223" s="390" t="str">
        <f>IF(基本情報入力シート!L250="","",基本情報入力シート!L250)</f>
        <v/>
      </c>
      <c r="D223" s="390" t="str">
        <f>IF(基本情報入力シート!Q250="","",基本情報入力シート!Q250)</f>
        <v/>
      </c>
      <c r="E223" s="390" t="str">
        <f>IF(基本情報入力シート!V250="","",基本情報入力シート!V250)</f>
        <v/>
      </c>
      <c r="F223" s="390" t="str">
        <f>IF(基本情報入力シート!W250="","",基本情報入力シート!W250)</f>
        <v/>
      </c>
      <c r="G223" s="390" t="str">
        <f>IF(基本情報入力シート!X250="","",基本情報入力シート!X250)</f>
        <v/>
      </c>
      <c r="H223" s="416" t="str">
        <f>IF(基本情報入力シート!Z250="","",基本情報入力シート!Z250)</f>
        <v/>
      </c>
      <c r="I223" s="418" t="str">
        <f>IF(基本情報入力シート!AE250&lt;&gt;"",基本情報入力シート!AE250,"")</f>
        <v/>
      </c>
      <c r="J223" s="424" t="str">
        <f>IF(基本情報入力シート!AA250="","",基本情報入力シート!AA250)</f>
        <v/>
      </c>
      <c r="K223" s="429" t="str">
        <f>IF(基本情報入力シート!AD250="","",基本情報入力シート!AD250)</f>
        <v/>
      </c>
      <c r="L223" s="435" t="str">
        <f>IF(G223="","",VLOOKUP(G223,'【参考】数式用'!$A$3:$C$46,3,FALSE))</f>
        <v/>
      </c>
      <c r="M223" s="442" t="str">
        <f t="shared" si="10"/>
        <v/>
      </c>
      <c r="N223" s="448"/>
      <c r="O223" s="448"/>
      <c r="P223" s="448"/>
      <c r="Q223" s="86"/>
      <c r="R223" s="2"/>
      <c r="S223" s="391"/>
      <c r="T223" s="391"/>
      <c r="U223" s="391"/>
      <c r="V223" s="391"/>
      <c r="W223" s="391"/>
      <c r="X223" s="391"/>
      <c r="Y223" s="391"/>
      <c r="Z223" s="391"/>
      <c r="AA223" s="391"/>
      <c r="AB223" s="391"/>
      <c r="AC223" s="391"/>
      <c r="AE223" s="363" t="str">
        <f t="shared" si="11"/>
        <v/>
      </c>
      <c r="AF223" s="363" t="str">
        <f t="shared" si="12"/>
        <v>×</v>
      </c>
      <c r="AG223" s="472" t="e">
        <f>D223&amp;I223&amp;#REF!</f>
        <v>#REF!</v>
      </c>
      <c r="AH223" s="473" t="e">
        <f>IF(#REF!="○",F223,"")</f>
        <v>#REF!</v>
      </c>
    </row>
    <row r="224" spans="1:34" ht="36.75" customHeight="1">
      <c r="A224" s="375">
        <v>212</v>
      </c>
      <c r="B224" s="382" t="str">
        <f>IF(基本情報入力シート!B251="","",基本情報入力シート!B251)</f>
        <v/>
      </c>
      <c r="C224" s="390" t="str">
        <f>IF(基本情報入力シート!L251="","",基本情報入力シート!L251)</f>
        <v/>
      </c>
      <c r="D224" s="390" t="str">
        <f>IF(基本情報入力シート!Q251="","",基本情報入力シート!Q251)</f>
        <v/>
      </c>
      <c r="E224" s="390" t="str">
        <f>IF(基本情報入力シート!V251="","",基本情報入力シート!V251)</f>
        <v/>
      </c>
      <c r="F224" s="390" t="str">
        <f>IF(基本情報入力シート!W251="","",基本情報入力シート!W251)</f>
        <v/>
      </c>
      <c r="G224" s="390" t="str">
        <f>IF(基本情報入力シート!X251="","",基本情報入力シート!X251)</f>
        <v/>
      </c>
      <c r="H224" s="416" t="str">
        <f>IF(基本情報入力シート!Z251="","",基本情報入力シート!Z251)</f>
        <v/>
      </c>
      <c r="I224" s="418" t="str">
        <f>IF(基本情報入力シート!AE251&lt;&gt;"",基本情報入力シート!AE251,"")</f>
        <v/>
      </c>
      <c r="J224" s="424" t="str">
        <f>IF(基本情報入力シート!AA251="","",基本情報入力シート!AA251)</f>
        <v/>
      </c>
      <c r="K224" s="429" t="str">
        <f>IF(基本情報入力シート!AD251="","",基本情報入力シート!AD251)</f>
        <v/>
      </c>
      <c r="L224" s="435" t="str">
        <f>IF(G224="","",VLOOKUP(G224,'【参考】数式用'!$A$3:$C$46,3,FALSE))</f>
        <v/>
      </c>
      <c r="M224" s="442" t="str">
        <f t="shared" si="10"/>
        <v/>
      </c>
      <c r="N224" s="448"/>
      <c r="O224" s="448"/>
      <c r="P224" s="448"/>
      <c r="Q224" s="86"/>
      <c r="R224" s="2"/>
      <c r="S224" s="391"/>
      <c r="T224" s="391"/>
      <c r="U224" s="391"/>
      <c r="V224" s="391"/>
      <c r="W224" s="391"/>
      <c r="X224" s="391"/>
      <c r="Y224" s="391"/>
      <c r="Z224" s="391"/>
      <c r="AA224" s="391"/>
      <c r="AB224" s="391"/>
      <c r="AC224" s="391"/>
      <c r="AE224" s="363" t="str">
        <f t="shared" si="11"/>
        <v/>
      </c>
      <c r="AF224" s="363" t="str">
        <f t="shared" si="12"/>
        <v>×</v>
      </c>
      <c r="AG224" s="472" t="e">
        <f>D224&amp;I224&amp;#REF!</f>
        <v>#REF!</v>
      </c>
      <c r="AH224" s="473" t="e">
        <f>IF(#REF!="○",F224,"")</f>
        <v>#REF!</v>
      </c>
    </row>
    <row r="225" spans="1:34" ht="36.75" customHeight="1">
      <c r="A225" s="375">
        <v>213</v>
      </c>
      <c r="B225" s="382" t="str">
        <f>IF(基本情報入力シート!B252="","",基本情報入力シート!B252)</f>
        <v/>
      </c>
      <c r="C225" s="390" t="str">
        <f>IF(基本情報入力シート!L252="","",基本情報入力シート!L252)</f>
        <v/>
      </c>
      <c r="D225" s="390" t="str">
        <f>IF(基本情報入力シート!Q252="","",基本情報入力シート!Q252)</f>
        <v/>
      </c>
      <c r="E225" s="390" t="str">
        <f>IF(基本情報入力シート!V252="","",基本情報入力シート!V252)</f>
        <v/>
      </c>
      <c r="F225" s="390" t="str">
        <f>IF(基本情報入力シート!W252="","",基本情報入力シート!W252)</f>
        <v/>
      </c>
      <c r="G225" s="390" t="str">
        <f>IF(基本情報入力シート!X252="","",基本情報入力シート!X252)</f>
        <v/>
      </c>
      <c r="H225" s="416" t="str">
        <f>IF(基本情報入力シート!Z252="","",基本情報入力シート!Z252)</f>
        <v/>
      </c>
      <c r="I225" s="418" t="str">
        <f>IF(基本情報入力シート!AE252&lt;&gt;"",基本情報入力シート!AE252,"")</f>
        <v/>
      </c>
      <c r="J225" s="424" t="str">
        <f>IF(基本情報入力シート!AA252="","",基本情報入力シート!AA252)</f>
        <v/>
      </c>
      <c r="K225" s="429" t="str">
        <f>IF(基本情報入力シート!AD252="","",基本情報入力シート!AD252)</f>
        <v/>
      </c>
      <c r="L225" s="435" t="str">
        <f>IF(G225="","",VLOOKUP(G225,'【参考】数式用'!$A$3:$C$46,3,FALSE))</f>
        <v/>
      </c>
      <c r="M225" s="442" t="str">
        <f t="shared" si="10"/>
        <v/>
      </c>
      <c r="N225" s="448"/>
      <c r="O225" s="448"/>
      <c r="P225" s="448"/>
      <c r="Q225" s="86"/>
      <c r="R225" s="2"/>
      <c r="S225" s="391"/>
      <c r="T225" s="391"/>
      <c r="U225" s="391"/>
      <c r="V225" s="391"/>
      <c r="W225" s="391"/>
      <c r="X225" s="391"/>
      <c r="Y225" s="391"/>
      <c r="Z225" s="391"/>
      <c r="AA225" s="391"/>
      <c r="AB225" s="391"/>
      <c r="AC225" s="391"/>
      <c r="AE225" s="363" t="str">
        <f t="shared" si="11"/>
        <v/>
      </c>
      <c r="AF225" s="363" t="str">
        <f t="shared" si="12"/>
        <v>×</v>
      </c>
      <c r="AG225" s="472" t="e">
        <f>D225&amp;I225&amp;#REF!</f>
        <v>#REF!</v>
      </c>
      <c r="AH225" s="473" t="e">
        <f>IF(#REF!="○",F225,"")</f>
        <v>#REF!</v>
      </c>
    </row>
    <row r="226" spans="1:34" ht="36.75" customHeight="1">
      <c r="A226" s="375">
        <v>214</v>
      </c>
      <c r="B226" s="382" t="str">
        <f>IF(基本情報入力シート!B253="","",基本情報入力シート!B253)</f>
        <v/>
      </c>
      <c r="C226" s="390" t="str">
        <f>IF(基本情報入力シート!L253="","",基本情報入力シート!L253)</f>
        <v/>
      </c>
      <c r="D226" s="390" t="str">
        <f>IF(基本情報入力シート!Q253="","",基本情報入力シート!Q253)</f>
        <v/>
      </c>
      <c r="E226" s="390" t="str">
        <f>IF(基本情報入力シート!V253="","",基本情報入力シート!V253)</f>
        <v/>
      </c>
      <c r="F226" s="390" t="str">
        <f>IF(基本情報入力シート!W253="","",基本情報入力シート!W253)</f>
        <v/>
      </c>
      <c r="G226" s="390" t="str">
        <f>IF(基本情報入力シート!X253="","",基本情報入力シート!X253)</f>
        <v/>
      </c>
      <c r="H226" s="416" t="str">
        <f>IF(基本情報入力シート!Z253="","",基本情報入力シート!Z253)</f>
        <v/>
      </c>
      <c r="I226" s="418" t="str">
        <f>IF(基本情報入力シート!AE253&lt;&gt;"",基本情報入力シート!AE253,"")</f>
        <v/>
      </c>
      <c r="J226" s="424" t="str">
        <f>IF(基本情報入力シート!AA253="","",基本情報入力シート!AA253)</f>
        <v/>
      </c>
      <c r="K226" s="429" t="str">
        <f>IF(基本情報入力シート!AD253="","",基本情報入力シート!AD253)</f>
        <v/>
      </c>
      <c r="L226" s="435" t="str">
        <f>IF(G226="","",VLOOKUP(G226,'【参考】数式用'!$A$3:$C$46,3,FALSE))</f>
        <v/>
      </c>
      <c r="M226" s="442" t="str">
        <f t="shared" si="10"/>
        <v/>
      </c>
      <c r="N226" s="448"/>
      <c r="O226" s="448"/>
      <c r="P226" s="448"/>
      <c r="Q226" s="86"/>
      <c r="R226" s="2"/>
      <c r="S226" s="391"/>
      <c r="T226" s="391"/>
      <c r="U226" s="391"/>
      <c r="V226" s="391"/>
      <c r="W226" s="391"/>
      <c r="X226" s="391"/>
      <c r="Y226" s="391"/>
      <c r="Z226" s="391"/>
      <c r="AA226" s="391"/>
      <c r="AB226" s="391"/>
      <c r="AC226" s="391"/>
      <c r="AE226" s="363" t="str">
        <f t="shared" si="11"/>
        <v/>
      </c>
      <c r="AF226" s="363" t="str">
        <f t="shared" si="12"/>
        <v>×</v>
      </c>
      <c r="AG226" s="472" t="e">
        <f>D226&amp;I226&amp;#REF!</f>
        <v>#REF!</v>
      </c>
      <c r="AH226" s="473" t="e">
        <f>IF(#REF!="○",F226,"")</f>
        <v>#REF!</v>
      </c>
    </row>
    <row r="227" spans="1:34" ht="36.75" customHeight="1">
      <c r="A227" s="375">
        <v>215</v>
      </c>
      <c r="B227" s="382" t="str">
        <f>IF(基本情報入力シート!B254="","",基本情報入力シート!B254)</f>
        <v/>
      </c>
      <c r="C227" s="390" t="str">
        <f>IF(基本情報入力シート!L254="","",基本情報入力シート!L254)</f>
        <v/>
      </c>
      <c r="D227" s="390" t="str">
        <f>IF(基本情報入力シート!Q254="","",基本情報入力シート!Q254)</f>
        <v/>
      </c>
      <c r="E227" s="390" t="str">
        <f>IF(基本情報入力シート!V254="","",基本情報入力シート!V254)</f>
        <v/>
      </c>
      <c r="F227" s="390" t="str">
        <f>IF(基本情報入力シート!W254="","",基本情報入力シート!W254)</f>
        <v/>
      </c>
      <c r="G227" s="390" t="str">
        <f>IF(基本情報入力シート!X254="","",基本情報入力シート!X254)</f>
        <v/>
      </c>
      <c r="H227" s="416" t="str">
        <f>IF(基本情報入力シート!Z254="","",基本情報入力シート!Z254)</f>
        <v/>
      </c>
      <c r="I227" s="418" t="str">
        <f>IF(基本情報入力シート!AE254&lt;&gt;"",基本情報入力シート!AE254,"")</f>
        <v/>
      </c>
      <c r="J227" s="424" t="str">
        <f>IF(基本情報入力シート!AA254="","",基本情報入力シート!AA254)</f>
        <v/>
      </c>
      <c r="K227" s="429" t="str">
        <f>IF(基本情報入力シート!AD254="","",基本情報入力シート!AD254)</f>
        <v/>
      </c>
      <c r="L227" s="435" t="str">
        <f>IF(G227="","",VLOOKUP(G227,'【参考】数式用'!$A$3:$C$46,3,FALSE))</f>
        <v/>
      </c>
      <c r="M227" s="442" t="str">
        <f t="shared" si="10"/>
        <v/>
      </c>
      <c r="N227" s="448"/>
      <c r="O227" s="448"/>
      <c r="P227" s="448"/>
      <c r="Q227" s="86"/>
      <c r="R227" s="2"/>
      <c r="S227" s="391"/>
      <c r="T227" s="391"/>
      <c r="U227" s="391"/>
      <c r="V227" s="391"/>
      <c r="W227" s="391"/>
      <c r="X227" s="391"/>
      <c r="Y227" s="391"/>
      <c r="Z227" s="391"/>
      <c r="AA227" s="391"/>
      <c r="AB227" s="391"/>
      <c r="AC227" s="391"/>
      <c r="AE227" s="363" t="str">
        <f t="shared" si="11"/>
        <v/>
      </c>
      <c r="AF227" s="363" t="str">
        <f t="shared" si="12"/>
        <v>×</v>
      </c>
      <c r="AG227" s="472" t="e">
        <f>D227&amp;I227&amp;#REF!</f>
        <v>#REF!</v>
      </c>
      <c r="AH227" s="473" t="e">
        <f>IF(#REF!="○",F227,"")</f>
        <v>#REF!</v>
      </c>
    </row>
    <row r="228" spans="1:34" ht="36.75" customHeight="1">
      <c r="A228" s="375">
        <v>216</v>
      </c>
      <c r="B228" s="382" t="str">
        <f>IF(基本情報入力シート!B255="","",基本情報入力シート!B255)</f>
        <v/>
      </c>
      <c r="C228" s="390" t="str">
        <f>IF(基本情報入力シート!L255="","",基本情報入力シート!L255)</f>
        <v/>
      </c>
      <c r="D228" s="390" t="str">
        <f>IF(基本情報入力シート!Q255="","",基本情報入力シート!Q255)</f>
        <v/>
      </c>
      <c r="E228" s="390" t="str">
        <f>IF(基本情報入力シート!V255="","",基本情報入力シート!V255)</f>
        <v/>
      </c>
      <c r="F228" s="390" t="str">
        <f>IF(基本情報入力シート!W255="","",基本情報入力シート!W255)</f>
        <v/>
      </c>
      <c r="G228" s="390" t="str">
        <f>IF(基本情報入力シート!X255="","",基本情報入力シート!X255)</f>
        <v/>
      </c>
      <c r="H228" s="416" t="str">
        <f>IF(基本情報入力シート!Z255="","",基本情報入力シート!Z255)</f>
        <v/>
      </c>
      <c r="I228" s="418" t="str">
        <f>IF(基本情報入力シート!AE255&lt;&gt;"",基本情報入力シート!AE255,"")</f>
        <v/>
      </c>
      <c r="J228" s="424" t="str">
        <f>IF(基本情報入力シート!AA255="","",基本情報入力シート!AA255)</f>
        <v/>
      </c>
      <c r="K228" s="429" t="str">
        <f>IF(基本情報入力シート!AD255="","",基本情報入力シート!AD255)</f>
        <v/>
      </c>
      <c r="L228" s="435" t="str">
        <f>IF(G228="","",VLOOKUP(G228,'【参考】数式用'!$A$3:$C$46,3,FALSE))</f>
        <v/>
      </c>
      <c r="M228" s="442" t="str">
        <f t="shared" si="10"/>
        <v/>
      </c>
      <c r="N228" s="448"/>
      <c r="O228" s="448"/>
      <c r="P228" s="448"/>
      <c r="Q228" s="86"/>
      <c r="R228" s="2"/>
      <c r="S228" s="391"/>
      <c r="T228" s="391"/>
      <c r="U228" s="391"/>
      <c r="V228" s="391"/>
      <c r="W228" s="391"/>
      <c r="X228" s="391"/>
      <c r="Y228" s="391"/>
      <c r="Z228" s="391"/>
      <c r="AA228" s="391"/>
      <c r="AB228" s="391"/>
      <c r="AC228" s="391"/>
      <c r="AE228" s="363" t="str">
        <f t="shared" si="11"/>
        <v/>
      </c>
      <c r="AF228" s="363" t="str">
        <f t="shared" si="12"/>
        <v>×</v>
      </c>
      <c r="AG228" s="472" t="e">
        <f>D228&amp;I228&amp;#REF!</f>
        <v>#REF!</v>
      </c>
      <c r="AH228" s="473" t="e">
        <f>IF(#REF!="○",F228,"")</f>
        <v>#REF!</v>
      </c>
    </row>
    <row r="229" spans="1:34" ht="36.75" customHeight="1">
      <c r="A229" s="375">
        <v>217</v>
      </c>
      <c r="B229" s="382" t="str">
        <f>IF(基本情報入力シート!B256="","",基本情報入力シート!B256)</f>
        <v/>
      </c>
      <c r="C229" s="390" t="str">
        <f>IF(基本情報入力シート!L256="","",基本情報入力シート!L256)</f>
        <v/>
      </c>
      <c r="D229" s="390" t="str">
        <f>IF(基本情報入力シート!Q256="","",基本情報入力シート!Q256)</f>
        <v/>
      </c>
      <c r="E229" s="390" t="str">
        <f>IF(基本情報入力シート!V256="","",基本情報入力シート!V256)</f>
        <v/>
      </c>
      <c r="F229" s="390" t="str">
        <f>IF(基本情報入力シート!W256="","",基本情報入力シート!W256)</f>
        <v/>
      </c>
      <c r="G229" s="390" t="str">
        <f>IF(基本情報入力シート!X256="","",基本情報入力シート!X256)</f>
        <v/>
      </c>
      <c r="H229" s="416" t="str">
        <f>IF(基本情報入力シート!Z256="","",基本情報入力シート!Z256)</f>
        <v/>
      </c>
      <c r="I229" s="418" t="str">
        <f>IF(基本情報入力シート!AE256&lt;&gt;"",基本情報入力シート!AE256,"")</f>
        <v/>
      </c>
      <c r="J229" s="424" t="str">
        <f>IF(基本情報入力シート!AA256="","",基本情報入力シート!AA256)</f>
        <v/>
      </c>
      <c r="K229" s="429" t="str">
        <f>IF(基本情報入力シート!AD256="","",基本情報入力シート!AD256)</f>
        <v/>
      </c>
      <c r="L229" s="435" t="str">
        <f>IF(G229="","",VLOOKUP(G229,'【参考】数式用'!$A$3:$C$46,3,FALSE))</f>
        <v/>
      </c>
      <c r="M229" s="442" t="str">
        <f t="shared" si="10"/>
        <v/>
      </c>
      <c r="N229" s="448"/>
      <c r="O229" s="448"/>
      <c r="P229" s="448"/>
      <c r="Q229" s="86"/>
      <c r="R229" s="2"/>
      <c r="S229" s="391"/>
      <c r="T229" s="391"/>
      <c r="U229" s="391"/>
      <c r="V229" s="391"/>
      <c r="W229" s="391"/>
      <c r="X229" s="391"/>
      <c r="Y229" s="391"/>
      <c r="Z229" s="391"/>
      <c r="AA229" s="391"/>
      <c r="AB229" s="391"/>
      <c r="AC229" s="391"/>
      <c r="AE229" s="363" t="str">
        <f t="shared" si="11"/>
        <v/>
      </c>
      <c r="AF229" s="363" t="str">
        <f t="shared" si="12"/>
        <v>×</v>
      </c>
      <c r="AG229" s="472" t="e">
        <f>D229&amp;I229&amp;#REF!</f>
        <v>#REF!</v>
      </c>
      <c r="AH229" s="473" t="e">
        <f>IF(#REF!="○",F229,"")</f>
        <v>#REF!</v>
      </c>
    </row>
    <row r="230" spans="1:34" ht="36.75" customHeight="1">
      <c r="A230" s="375">
        <v>218</v>
      </c>
      <c r="B230" s="382" t="str">
        <f>IF(基本情報入力シート!B257="","",基本情報入力シート!B257)</f>
        <v/>
      </c>
      <c r="C230" s="390" t="str">
        <f>IF(基本情報入力シート!L257="","",基本情報入力シート!L257)</f>
        <v/>
      </c>
      <c r="D230" s="390" t="str">
        <f>IF(基本情報入力シート!Q257="","",基本情報入力シート!Q257)</f>
        <v/>
      </c>
      <c r="E230" s="390" t="str">
        <f>IF(基本情報入力シート!V257="","",基本情報入力シート!V257)</f>
        <v/>
      </c>
      <c r="F230" s="390" t="str">
        <f>IF(基本情報入力シート!W257="","",基本情報入力シート!W257)</f>
        <v/>
      </c>
      <c r="G230" s="390" t="str">
        <f>IF(基本情報入力シート!X257="","",基本情報入力シート!X257)</f>
        <v/>
      </c>
      <c r="H230" s="416" t="str">
        <f>IF(基本情報入力シート!Z257="","",基本情報入力シート!Z257)</f>
        <v/>
      </c>
      <c r="I230" s="418" t="str">
        <f>IF(基本情報入力シート!AE257&lt;&gt;"",基本情報入力シート!AE257,"")</f>
        <v/>
      </c>
      <c r="J230" s="424" t="str">
        <f>IF(基本情報入力シート!AA257="","",基本情報入力シート!AA257)</f>
        <v/>
      </c>
      <c r="K230" s="429" t="str">
        <f>IF(基本情報入力シート!AD257="","",基本情報入力シート!AD257)</f>
        <v/>
      </c>
      <c r="L230" s="435" t="str">
        <f>IF(G230="","",VLOOKUP(G230,'【参考】数式用'!$A$3:$C$46,3,FALSE))</f>
        <v/>
      </c>
      <c r="M230" s="442" t="str">
        <f t="shared" si="10"/>
        <v/>
      </c>
      <c r="N230" s="448"/>
      <c r="O230" s="448"/>
      <c r="P230" s="448"/>
      <c r="Q230" s="86"/>
      <c r="R230" s="2"/>
      <c r="S230" s="391"/>
      <c r="T230" s="391"/>
      <c r="U230" s="391"/>
      <c r="V230" s="391"/>
      <c r="W230" s="391"/>
      <c r="X230" s="391"/>
      <c r="Y230" s="391"/>
      <c r="Z230" s="391"/>
      <c r="AA230" s="391"/>
      <c r="AB230" s="391"/>
      <c r="AC230" s="391"/>
      <c r="AE230" s="363" t="str">
        <f t="shared" si="11"/>
        <v/>
      </c>
      <c r="AF230" s="363" t="str">
        <f t="shared" si="12"/>
        <v>×</v>
      </c>
      <c r="AG230" s="472" t="e">
        <f>D230&amp;I230&amp;#REF!</f>
        <v>#REF!</v>
      </c>
      <c r="AH230" s="473" t="e">
        <f>IF(#REF!="○",F230,"")</f>
        <v>#REF!</v>
      </c>
    </row>
    <row r="231" spans="1:34" ht="36.75" customHeight="1">
      <c r="A231" s="375">
        <v>219</v>
      </c>
      <c r="B231" s="382" t="str">
        <f>IF(基本情報入力シート!B258="","",基本情報入力シート!B258)</f>
        <v/>
      </c>
      <c r="C231" s="390" t="str">
        <f>IF(基本情報入力シート!L258="","",基本情報入力シート!L258)</f>
        <v/>
      </c>
      <c r="D231" s="390" t="str">
        <f>IF(基本情報入力シート!Q258="","",基本情報入力シート!Q258)</f>
        <v/>
      </c>
      <c r="E231" s="390" t="str">
        <f>IF(基本情報入力シート!V258="","",基本情報入力シート!V258)</f>
        <v/>
      </c>
      <c r="F231" s="390" t="str">
        <f>IF(基本情報入力シート!W258="","",基本情報入力シート!W258)</f>
        <v/>
      </c>
      <c r="G231" s="390" t="str">
        <f>IF(基本情報入力シート!X258="","",基本情報入力シート!X258)</f>
        <v/>
      </c>
      <c r="H231" s="416" t="str">
        <f>IF(基本情報入力シート!Z258="","",基本情報入力シート!Z258)</f>
        <v/>
      </c>
      <c r="I231" s="418" t="str">
        <f>IF(基本情報入力シート!AE258&lt;&gt;"",基本情報入力シート!AE258,"")</f>
        <v/>
      </c>
      <c r="J231" s="424" t="str">
        <f>IF(基本情報入力シート!AA258="","",基本情報入力シート!AA258)</f>
        <v/>
      </c>
      <c r="K231" s="429" t="str">
        <f>IF(基本情報入力シート!AD258="","",基本情報入力シート!AD258)</f>
        <v/>
      </c>
      <c r="L231" s="435" t="str">
        <f>IF(G231="","",VLOOKUP(G231,'【参考】数式用'!$A$3:$C$46,3,FALSE))</f>
        <v/>
      </c>
      <c r="M231" s="442" t="str">
        <f t="shared" si="10"/>
        <v/>
      </c>
      <c r="N231" s="448"/>
      <c r="O231" s="448"/>
      <c r="P231" s="448"/>
      <c r="Q231" s="86"/>
      <c r="R231" s="2"/>
      <c r="S231" s="391"/>
      <c r="T231" s="391"/>
      <c r="U231" s="391"/>
      <c r="V231" s="391"/>
      <c r="W231" s="391"/>
      <c r="X231" s="391"/>
      <c r="Y231" s="391"/>
      <c r="Z231" s="391"/>
      <c r="AA231" s="391"/>
      <c r="AB231" s="391"/>
      <c r="AC231" s="391"/>
      <c r="AE231" s="363" t="str">
        <f t="shared" si="11"/>
        <v/>
      </c>
      <c r="AF231" s="363" t="str">
        <f t="shared" si="12"/>
        <v>×</v>
      </c>
      <c r="AG231" s="472" t="e">
        <f>D231&amp;I231&amp;#REF!</f>
        <v>#REF!</v>
      </c>
      <c r="AH231" s="473" t="e">
        <f>IF(#REF!="○",F231,"")</f>
        <v>#REF!</v>
      </c>
    </row>
    <row r="232" spans="1:34" ht="36.75" customHeight="1">
      <c r="A232" s="375">
        <v>220</v>
      </c>
      <c r="B232" s="382" t="str">
        <f>IF(基本情報入力シート!B259="","",基本情報入力シート!B259)</f>
        <v/>
      </c>
      <c r="C232" s="390" t="str">
        <f>IF(基本情報入力シート!L259="","",基本情報入力シート!L259)</f>
        <v/>
      </c>
      <c r="D232" s="390" t="str">
        <f>IF(基本情報入力シート!Q259="","",基本情報入力シート!Q259)</f>
        <v/>
      </c>
      <c r="E232" s="390" t="str">
        <f>IF(基本情報入力シート!V259="","",基本情報入力シート!V259)</f>
        <v/>
      </c>
      <c r="F232" s="390" t="str">
        <f>IF(基本情報入力シート!W259="","",基本情報入力シート!W259)</f>
        <v/>
      </c>
      <c r="G232" s="390" t="str">
        <f>IF(基本情報入力シート!X259="","",基本情報入力シート!X259)</f>
        <v/>
      </c>
      <c r="H232" s="416" t="str">
        <f>IF(基本情報入力シート!Z259="","",基本情報入力シート!Z259)</f>
        <v/>
      </c>
      <c r="I232" s="418" t="str">
        <f>IF(基本情報入力シート!AE259&lt;&gt;"",基本情報入力シート!AE259,"")</f>
        <v/>
      </c>
      <c r="J232" s="424" t="str">
        <f>IF(基本情報入力シート!AA259="","",基本情報入力シート!AA259)</f>
        <v/>
      </c>
      <c r="K232" s="429" t="str">
        <f>IF(基本情報入力シート!AD259="","",基本情報入力シート!AD259)</f>
        <v/>
      </c>
      <c r="L232" s="435" t="str">
        <f>IF(G232="","",VLOOKUP(G232,'【参考】数式用'!$A$3:$C$46,3,FALSE))</f>
        <v/>
      </c>
      <c r="M232" s="442" t="str">
        <f t="shared" si="10"/>
        <v/>
      </c>
      <c r="N232" s="448"/>
      <c r="O232" s="448"/>
      <c r="P232" s="448"/>
      <c r="Q232" s="86"/>
      <c r="R232" s="2"/>
      <c r="S232" s="391"/>
      <c r="T232" s="391"/>
      <c r="U232" s="391"/>
      <c r="V232" s="391"/>
      <c r="W232" s="391"/>
      <c r="X232" s="391"/>
      <c r="Y232" s="391"/>
      <c r="Z232" s="391"/>
      <c r="AA232" s="391"/>
      <c r="AB232" s="391"/>
      <c r="AC232" s="391"/>
      <c r="AE232" s="363" t="str">
        <f t="shared" si="11"/>
        <v/>
      </c>
      <c r="AF232" s="363" t="str">
        <f t="shared" si="12"/>
        <v>×</v>
      </c>
      <c r="AG232" s="472" t="e">
        <f>D232&amp;I232&amp;#REF!</f>
        <v>#REF!</v>
      </c>
      <c r="AH232" s="473" t="e">
        <f>IF(#REF!="○",F232,"")</f>
        <v>#REF!</v>
      </c>
    </row>
    <row r="233" spans="1:34" ht="36.75" customHeight="1">
      <c r="A233" s="375">
        <v>221</v>
      </c>
      <c r="B233" s="382" t="str">
        <f>IF(基本情報入力シート!B260="","",基本情報入力シート!B260)</f>
        <v/>
      </c>
      <c r="C233" s="390" t="str">
        <f>IF(基本情報入力シート!L260="","",基本情報入力シート!L260)</f>
        <v/>
      </c>
      <c r="D233" s="390" t="str">
        <f>IF(基本情報入力シート!Q260="","",基本情報入力シート!Q260)</f>
        <v/>
      </c>
      <c r="E233" s="390" t="str">
        <f>IF(基本情報入力シート!V260="","",基本情報入力シート!V260)</f>
        <v/>
      </c>
      <c r="F233" s="390" t="str">
        <f>IF(基本情報入力シート!W260="","",基本情報入力シート!W260)</f>
        <v/>
      </c>
      <c r="G233" s="390" t="str">
        <f>IF(基本情報入力シート!X260="","",基本情報入力シート!X260)</f>
        <v/>
      </c>
      <c r="H233" s="416" t="str">
        <f>IF(基本情報入力シート!Z260="","",基本情報入力シート!Z260)</f>
        <v/>
      </c>
      <c r="I233" s="418" t="str">
        <f>IF(基本情報入力シート!AE260&lt;&gt;"",基本情報入力シート!AE260,"")</f>
        <v/>
      </c>
      <c r="J233" s="424" t="str">
        <f>IF(基本情報入力シート!AA260="","",基本情報入力シート!AA260)</f>
        <v/>
      </c>
      <c r="K233" s="429" t="str">
        <f>IF(基本情報入力シート!AD260="","",基本情報入力シート!AD260)</f>
        <v/>
      </c>
      <c r="L233" s="435" t="str">
        <f>IF(G233="","",VLOOKUP(G233,'【参考】数式用'!$A$3:$C$46,3,FALSE))</f>
        <v/>
      </c>
      <c r="M233" s="442" t="str">
        <f t="shared" si="10"/>
        <v/>
      </c>
      <c r="N233" s="448"/>
      <c r="O233" s="448"/>
      <c r="P233" s="448"/>
      <c r="Q233" s="86"/>
      <c r="R233" s="2"/>
      <c r="S233" s="391"/>
      <c r="T233" s="391"/>
      <c r="U233" s="391"/>
      <c r="V233" s="391"/>
      <c r="W233" s="391"/>
      <c r="X233" s="391"/>
      <c r="Y233" s="391"/>
      <c r="Z233" s="391"/>
      <c r="AA233" s="391"/>
      <c r="AB233" s="391"/>
      <c r="AC233" s="391"/>
      <c r="AE233" s="363" t="str">
        <f t="shared" si="11"/>
        <v/>
      </c>
      <c r="AF233" s="363" t="str">
        <f t="shared" si="12"/>
        <v>×</v>
      </c>
      <c r="AG233" s="472" t="e">
        <f>D233&amp;I233&amp;#REF!</f>
        <v>#REF!</v>
      </c>
      <c r="AH233" s="473" t="e">
        <f>IF(#REF!="○",F233,"")</f>
        <v>#REF!</v>
      </c>
    </row>
    <row r="234" spans="1:34" ht="36.75" customHeight="1">
      <c r="A234" s="375">
        <v>222</v>
      </c>
      <c r="B234" s="382" t="str">
        <f>IF(基本情報入力シート!B261="","",基本情報入力シート!B261)</f>
        <v/>
      </c>
      <c r="C234" s="390" t="str">
        <f>IF(基本情報入力シート!L261="","",基本情報入力シート!L261)</f>
        <v/>
      </c>
      <c r="D234" s="390" t="str">
        <f>IF(基本情報入力シート!Q261="","",基本情報入力シート!Q261)</f>
        <v/>
      </c>
      <c r="E234" s="390" t="str">
        <f>IF(基本情報入力シート!V261="","",基本情報入力シート!V261)</f>
        <v/>
      </c>
      <c r="F234" s="390" t="str">
        <f>IF(基本情報入力シート!W261="","",基本情報入力シート!W261)</f>
        <v/>
      </c>
      <c r="G234" s="390" t="str">
        <f>IF(基本情報入力シート!X261="","",基本情報入力シート!X261)</f>
        <v/>
      </c>
      <c r="H234" s="416" t="str">
        <f>IF(基本情報入力シート!Z261="","",基本情報入力シート!Z261)</f>
        <v/>
      </c>
      <c r="I234" s="418" t="str">
        <f>IF(基本情報入力シート!AE261&lt;&gt;"",基本情報入力シート!AE261,"")</f>
        <v/>
      </c>
      <c r="J234" s="424" t="str">
        <f>IF(基本情報入力シート!AA261="","",基本情報入力シート!AA261)</f>
        <v/>
      </c>
      <c r="K234" s="429" t="str">
        <f>IF(基本情報入力シート!AD261="","",基本情報入力シート!AD261)</f>
        <v/>
      </c>
      <c r="L234" s="435" t="str">
        <f>IF(G234="","",VLOOKUP(G234,'【参考】数式用'!$A$3:$C$46,3,FALSE))</f>
        <v/>
      </c>
      <c r="M234" s="442" t="str">
        <f t="shared" si="10"/>
        <v/>
      </c>
      <c r="N234" s="448"/>
      <c r="O234" s="448"/>
      <c r="P234" s="448"/>
      <c r="Q234" s="86"/>
      <c r="R234" s="2"/>
      <c r="S234" s="391"/>
      <c r="T234" s="391"/>
      <c r="U234" s="391"/>
      <c r="V234" s="391"/>
      <c r="W234" s="391"/>
      <c r="X234" s="391"/>
      <c r="Y234" s="391"/>
      <c r="Z234" s="391"/>
      <c r="AA234" s="391"/>
      <c r="AB234" s="391"/>
      <c r="AC234" s="391"/>
      <c r="AE234" s="363" t="str">
        <f t="shared" si="11"/>
        <v/>
      </c>
      <c r="AF234" s="363" t="str">
        <f t="shared" si="12"/>
        <v>×</v>
      </c>
      <c r="AG234" s="472" t="e">
        <f>D234&amp;I234&amp;#REF!</f>
        <v>#REF!</v>
      </c>
      <c r="AH234" s="473" t="e">
        <f>IF(#REF!="○",F234,"")</f>
        <v>#REF!</v>
      </c>
    </row>
    <row r="235" spans="1:34" ht="36.75" customHeight="1">
      <c r="A235" s="375">
        <v>223</v>
      </c>
      <c r="B235" s="382" t="str">
        <f>IF(基本情報入力シート!B262="","",基本情報入力シート!B262)</f>
        <v/>
      </c>
      <c r="C235" s="390" t="str">
        <f>IF(基本情報入力シート!L262="","",基本情報入力シート!L262)</f>
        <v/>
      </c>
      <c r="D235" s="390" t="str">
        <f>IF(基本情報入力シート!Q262="","",基本情報入力シート!Q262)</f>
        <v/>
      </c>
      <c r="E235" s="390" t="str">
        <f>IF(基本情報入力シート!V262="","",基本情報入力シート!V262)</f>
        <v/>
      </c>
      <c r="F235" s="390" t="str">
        <f>IF(基本情報入力シート!W262="","",基本情報入力シート!W262)</f>
        <v/>
      </c>
      <c r="G235" s="390" t="str">
        <f>IF(基本情報入力シート!X262="","",基本情報入力シート!X262)</f>
        <v/>
      </c>
      <c r="H235" s="416" t="str">
        <f>IF(基本情報入力シート!Z262="","",基本情報入力シート!Z262)</f>
        <v/>
      </c>
      <c r="I235" s="418" t="str">
        <f>IF(基本情報入力シート!AE262&lt;&gt;"",基本情報入力シート!AE262,"")</f>
        <v/>
      </c>
      <c r="J235" s="424" t="str">
        <f>IF(基本情報入力シート!AA262="","",基本情報入力シート!AA262)</f>
        <v/>
      </c>
      <c r="K235" s="429" t="str">
        <f>IF(基本情報入力シート!AD262="","",基本情報入力シート!AD262)</f>
        <v/>
      </c>
      <c r="L235" s="435" t="str">
        <f>IF(G235="","",VLOOKUP(G235,'【参考】数式用'!$A$3:$C$46,3,FALSE))</f>
        <v/>
      </c>
      <c r="M235" s="442" t="str">
        <f t="shared" si="10"/>
        <v/>
      </c>
      <c r="N235" s="448"/>
      <c r="O235" s="448"/>
      <c r="P235" s="448"/>
      <c r="Q235" s="86"/>
      <c r="R235" s="2"/>
      <c r="S235" s="391"/>
      <c r="T235" s="391"/>
      <c r="U235" s="391"/>
      <c r="V235" s="391"/>
      <c r="W235" s="391"/>
      <c r="X235" s="391"/>
      <c r="Y235" s="391"/>
      <c r="Z235" s="391"/>
      <c r="AA235" s="391"/>
      <c r="AB235" s="391"/>
      <c r="AC235" s="391"/>
      <c r="AE235" s="363" t="str">
        <f t="shared" si="11"/>
        <v/>
      </c>
      <c r="AF235" s="363" t="str">
        <f t="shared" si="12"/>
        <v>×</v>
      </c>
      <c r="AG235" s="472" t="e">
        <f>D235&amp;I235&amp;#REF!</f>
        <v>#REF!</v>
      </c>
      <c r="AH235" s="473" t="e">
        <f>IF(#REF!="○",F235,"")</f>
        <v>#REF!</v>
      </c>
    </row>
    <row r="236" spans="1:34" ht="36.75" customHeight="1">
      <c r="A236" s="375">
        <v>224</v>
      </c>
      <c r="B236" s="382" t="str">
        <f>IF(基本情報入力シート!B263="","",基本情報入力シート!B263)</f>
        <v/>
      </c>
      <c r="C236" s="390" t="str">
        <f>IF(基本情報入力シート!L263="","",基本情報入力シート!L263)</f>
        <v/>
      </c>
      <c r="D236" s="390" t="str">
        <f>IF(基本情報入力シート!Q263="","",基本情報入力シート!Q263)</f>
        <v/>
      </c>
      <c r="E236" s="390" t="str">
        <f>IF(基本情報入力シート!V263="","",基本情報入力シート!V263)</f>
        <v/>
      </c>
      <c r="F236" s="390" t="str">
        <f>IF(基本情報入力シート!W263="","",基本情報入力シート!W263)</f>
        <v/>
      </c>
      <c r="G236" s="390" t="str">
        <f>IF(基本情報入力シート!X263="","",基本情報入力シート!X263)</f>
        <v/>
      </c>
      <c r="H236" s="416" t="str">
        <f>IF(基本情報入力シート!Z263="","",基本情報入力シート!Z263)</f>
        <v/>
      </c>
      <c r="I236" s="418" t="str">
        <f>IF(基本情報入力シート!AE263&lt;&gt;"",基本情報入力シート!AE263,"")</f>
        <v/>
      </c>
      <c r="J236" s="424" t="str">
        <f>IF(基本情報入力シート!AA263="","",基本情報入力シート!AA263)</f>
        <v/>
      </c>
      <c r="K236" s="429" t="str">
        <f>IF(基本情報入力シート!AD263="","",基本情報入力シート!AD263)</f>
        <v/>
      </c>
      <c r="L236" s="435" t="str">
        <f>IF(G236="","",VLOOKUP(G236,'【参考】数式用'!$A$3:$C$46,3,FALSE))</f>
        <v/>
      </c>
      <c r="M236" s="442" t="str">
        <f t="shared" si="10"/>
        <v/>
      </c>
      <c r="N236" s="448"/>
      <c r="O236" s="448"/>
      <c r="P236" s="448"/>
      <c r="Q236" s="86"/>
      <c r="R236" s="2"/>
      <c r="S236" s="391"/>
      <c r="T236" s="391"/>
      <c r="U236" s="391"/>
      <c r="V236" s="391"/>
      <c r="W236" s="391"/>
      <c r="X236" s="391"/>
      <c r="Y236" s="391"/>
      <c r="Z236" s="391"/>
      <c r="AA236" s="391"/>
      <c r="AB236" s="391"/>
      <c r="AC236" s="391"/>
      <c r="AE236" s="363" t="str">
        <f t="shared" si="11"/>
        <v/>
      </c>
      <c r="AF236" s="363" t="str">
        <f t="shared" si="12"/>
        <v>×</v>
      </c>
      <c r="AG236" s="472" t="e">
        <f>D236&amp;I236&amp;#REF!</f>
        <v>#REF!</v>
      </c>
      <c r="AH236" s="473" t="e">
        <f>IF(#REF!="○",F236,"")</f>
        <v>#REF!</v>
      </c>
    </row>
    <row r="237" spans="1:34" ht="36.75" customHeight="1">
      <c r="A237" s="375">
        <v>225</v>
      </c>
      <c r="B237" s="382" t="str">
        <f>IF(基本情報入力シート!B264="","",基本情報入力シート!B264)</f>
        <v/>
      </c>
      <c r="C237" s="390" t="str">
        <f>IF(基本情報入力シート!L264="","",基本情報入力シート!L264)</f>
        <v/>
      </c>
      <c r="D237" s="390" t="str">
        <f>IF(基本情報入力シート!Q264="","",基本情報入力シート!Q264)</f>
        <v/>
      </c>
      <c r="E237" s="390" t="str">
        <f>IF(基本情報入力シート!V264="","",基本情報入力シート!V264)</f>
        <v/>
      </c>
      <c r="F237" s="390" t="str">
        <f>IF(基本情報入力シート!W264="","",基本情報入力シート!W264)</f>
        <v/>
      </c>
      <c r="G237" s="390" t="str">
        <f>IF(基本情報入力シート!X264="","",基本情報入力シート!X264)</f>
        <v/>
      </c>
      <c r="H237" s="416" t="str">
        <f>IF(基本情報入力シート!Z264="","",基本情報入力シート!Z264)</f>
        <v/>
      </c>
      <c r="I237" s="418" t="str">
        <f>IF(基本情報入力シート!AE264&lt;&gt;"",基本情報入力シート!AE264,"")</f>
        <v/>
      </c>
      <c r="J237" s="424" t="str">
        <f>IF(基本情報入力シート!AA264="","",基本情報入力シート!AA264)</f>
        <v/>
      </c>
      <c r="K237" s="429" t="str">
        <f>IF(基本情報入力シート!AD264="","",基本情報入力シート!AD264)</f>
        <v/>
      </c>
      <c r="L237" s="435" t="str">
        <f>IF(G237="","",VLOOKUP(G237,'【参考】数式用'!$A$3:$C$46,3,FALSE))</f>
        <v/>
      </c>
      <c r="M237" s="442" t="str">
        <f t="shared" si="10"/>
        <v/>
      </c>
      <c r="N237" s="448"/>
      <c r="O237" s="448"/>
      <c r="P237" s="448"/>
      <c r="Q237" s="86"/>
      <c r="R237" s="2"/>
      <c r="S237" s="391"/>
      <c r="T237" s="391"/>
      <c r="U237" s="391"/>
      <c r="V237" s="391"/>
      <c r="W237" s="391"/>
      <c r="X237" s="391"/>
      <c r="Y237" s="391"/>
      <c r="Z237" s="391"/>
      <c r="AA237" s="391"/>
      <c r="AB237" s="391"/>
      <c r="AC237" s="391"/>
      <c r="AE237" s="363" t="str">
        <f t="shared" si="11"/>
        <v/>
      </c>
      <c r="AF237" s="363" t="str">
        <f t="shared" si="12"/>
        <v>×</v>
      </c>
      <c r="AG237" s="472" t="e">
        <f>D237&amp;I237&amp;#REF!</f>
        <v>#REF!</v>
      </c>
      <c r="AH237" s="473" t="e">
        <f>IF(#REF!="○",F237,"")</f>
        <v>#REF!</v>
      </c>
    </row>
    <row r="238" spans="1:34" ht="36.75" customHeight="1">
      <c r="A238" s="375">
        <v>226</v>
      </c>
      <c r="B238" s="382" t="str">
        <f>IF(基本情報入力シート!B265="","",基本情報入力シート!B265)</f>
        <v/>
      </c>
      <c r="C238" s="390" t="str">
        <f>IF(基本情報入力シート!L265="","",基本情報入力シート!L265)</f>
        <v/>
      </c>
      <c r="D238" s="390" t="str">
        <f>IF(基本情報入力シート!Q265="","",基本情報入力シート!Q265)</f>
        <v/>
      </c>
      <c r="E238" s="390" t="str">
        <f>IF(基本情報入力シート!V265="","",基本情報入力シート!V265)</f>
        <v/>
      </c>
      <c r="F238" s="390" t="str">
        <f>IF(基本情報入力シート!W265="","",基本情報入力シート!W265)</f>
        <v/>
      </c>
      <c r="G238" s="390" t="str">
        <f>IF(基本情報入力シート!X265="","",基本情報入力シート!X265)</f>
        <v/>
      </c>
      <c r="H238" s="416" t="str">
        <f>IF(基本情報入力シート!Z265="","",基本情報入力シート!Z265)</f>
        <v/>
      </c>
      <c r="I238" s="418" t="str">
        <f>IF(基本情報入力シート!AE265&lt;&gt;"",基本情報入力シート!AE265,"")</f>
        <v/>
      </c>
      <c r="J238" s="424" t="str">
        <f>IF(基本情報入力シート!AA265="","",基本情報入力シート!AA265)</f>
        <v/>
      </c>
      <c r="K238" s="429" t="str">
        <f>IF(基本情報入力シート!AD265="","",基本情報入力シート!AD265)</f>
        <v/>
      </c>
      <c r="L238" s="435" t="str">
        <f>IF(G238="","",VLOOKUP(G238,'【参考】数式用'!$A$3:$C$46,3,FALSE))</f>
        <v/>
      </c>
      <c r="M238" s="442" t="str">
        <f t="shared" si="10"/>
        <v/>
      </c>
      <c r="N238" s="448"/>
      <c r="O238" s="448"/>
      <c r="P238" s="448"/>
      <c r="Q238" s="86"/>
      <c r="R238" s="2"/>
      <c r="S238" s="391"/>
      <c r="T238" s="391"/>
      <c r="U238" s="391"/>
      <c r="V238" s="391"/>
      <c r="W238" s="391"/>
      <c r="X238" s="391"/>
      <c r="Y238" s="391"/>
      <c r="Z238" s="391"/>
      <c r="AA238" s="391"/>
      <c r="AB238" s="391"/>
      <c r="AC238" s="391"/>
      <c r="AE238" s="363" t="str">
        <f t="shared" si="11"/>
        <v/>
      </c>
      <c r="AF238" s="363" t="str">
        <f t="shared" si="12"/>
        <v>×</v>
      </c>
      <c r="AG238" s="472" t="e">
        <f>D238&amp;I238&amp;#REF!</f>
        <v>#REF!</v>
      </c>
      <c r="AH238" s="473" t="e">
        <f>IF(#REF!="○",F238,"")</f>
        <v>#REF!</v>
      </c>
    </row>
    <row r="239" spans="1:34" ht="36.75" customHeight="1">
      <c r="A239" s="375">
        <v>227</v>
      </c>
      <c r="B239" s="382" t="str">
        <f>IF(基本情報入力シート!B266="","",基本情報入力シート!B266)</f>
        <v/>
      </c>
      <c r="C239" s="390" t="str">
        <f>IF(基本情報入力シート!L266="","",基本情報入力シート!L266)</f>
        <v/>
      </c>
      <c r="D239" s="390" t="str">
        <f>IF(基本情報入力シート!Q266="","",基本情報入力シート!Q266)</f>
        <v/>
      </c>
      <c r="E239" s="390" t="str">
        <f>IF(基本情報入力シート!V266="","",基本情報入力シート!V266)</f>
        <v/>
      </c>
      <c r="F239" s="390" t="str">
        <f>IF(基本情報入力シート!W266="","",基本情報入力シート!W266)</f>
        <v/>
      </c>
      <c r="G239" s="390" t="str">
        <f>IF(基本情報入力シート!X266="","",基本情報入力シート!X266)</f>
        <v/>
      </c>
      <c r="H239" s="416" t="str">
        <f>IF(基本情報入力シート!Z266="","",基本情報入力シート!Z266)</f>
        <v/>
      </c>
      <c r="I239" s="418" t="str">
        <f>IF(基本情報入力シート!AE266&lt;&gt;"",基本情報入力シート!AE266,"")</f>
        <v/>
      </c>
      <c r="J239" s="424" t="str">
        <f>IF(基本情報入力シート!AA266="","",基本情報入力シート!AA266)</f>
        <v/>
      </c>
      <c r="K239" s="429" t="str">
        <f>IF(基本情報入力シート!AD266="","",基本情報入力シート!AD266)</f>
        <v/>
      </c>
      <c r="L239" s="435" t="str">
        <f>IF(G239="","",VLOOKUP(G239,'【参考】数式用'!$A$3:$C$46,3,FALSE))</f>
        <v/>
      </c>
      <c r="M239" s="442" t="str">
        <f t="shared" si="10"/>
        <v/>
      </c>
      <c r="N239" s="448"/>
      <c r="O239" s="448"/>
      <c r="P239" s="448"/>
      <c r="Q239" s="86"/>
      <c r="R239" s="2"/>
      <c r="S239" s="391"/>
      <c r="T239" s="391"/>
      <c r="U239" s="391"/>
      <c r="V239" s="391"/>
      <c r="W239" s="391"/>
      <c r="X239" s="391"/>
      <c r="Y239" s="391"/>
      <c r="Z239" s="391"/>
      <c r="AA239" s="391"/>
      <c r="AB239" s="391"/>
      <c r="AC239" s="391"/>
      <c r="AE239" s="363" t="str">
        <f t="shared" si="11"/>
        <v/>
      </c>
      <c r="AF239" s="363" t="str">
        <f t="shared" si="12"/>
        <v>×</v>
      </c>
      <c r="AG239" s="472" t="e">
        <f>D239&amp;I239&amp;#REF!</f>
        <v>#REF!</v>
      </c>
      <c r="AH239" s="473" t="e">
        <f>IF(#REF!="○",F239,"")</f>
        <v>#REF!</v>
      </c>
    </row>
    <row r="240" spans="1:34" ht="36.75" customHeight="1">
      <c r="A240" s="375">
        <v>228</v>
      </c>
      <c r="B240" s="382" t="str">
        <f>IF(基本情報入力シート!B267="","",基本情報入力シート!B267)</f>
        <v/>
      </c>
      <c r="C240" s="390" t="str">
        <f>IF(基本情報入力シート!L267="","",基本情報入力シート!L267)</f>
        <v/>
      </c>
      <c r="D240" s="390" t="str">
        <f>IF(基本情報入力シート!Q267="","",基本情報入力シート!Q267)</f>
        <v/>
      </c>
      <c r="E240" s="390" t="str">
        <f>IF(基本情報入力シート!V267="","",基本情報入力シート!V267)</f>
        <v/>
      </c>
      <c r="F240" s="390" t="str">
        <f>IF(基本情報入力シート!W267="","",基本情報入力シート!W267)</f>
        <v/>
      </c>
      <c r="G240" s="390" t="str">
        <f>IF(基本情報入力シート!X267="","",基本情報入力シート!X267)</f>
        <v/>
      </c>
      <c r="H240" s="416" t="str">
        <f>IF(基本情報入力シート!Z267="","",基本情報入力シート!Z267)</f>
        <v/>
      </c>
      <c r="I240" s="418" t="str">
        <f>IF(基本情報入力シート!AE267&lt;&gt;"",基本情報入力シート!AE267,"")</f>
        <v/>
      </c>
      <c r="J240" s="424" t="str">
        <f>IF(基本情報入力シート!AA267="","",基本情報入力シート!AA267)</f>
        <v/>
      </c>
      <c r="K240" s="429" t="str">
        <f>IF(基本情報入力シート!AD267="","",基本情報入力シート!AD267)</f>
        <v/>
      </c>
      <c r="L240" s="435" t="str">
        <f>IF(G240="","",VLOOKUP(G240,'【参考】数式用'!$A$3:$C$46,3,FALSE))</f>
        <v/>
      </c>
      <c r="M240" s="442" t="str">
        <f t="shared" si="10"/>
        <v/>
      </c>
      <c r="N240" s="448"/>
      <c r="O240" s="448"/>
      <c r="P240" s="448"/>
      <c r="Q240" s="86"/>
      <c r="R240" s="2"/>
      <c r="S240" s="391"/>
      <c r="T240" s="391"/>
      <c r="U240" s="391"/>
      <c r="V240" s="391"/>
      <c r="W240" s="391"/>
      <c r="X240" s="391"/>
      <c r="Y240" s="391"/>
      <c r="Z240" s="391"/>
      <c r="AA240" s="391"/>
      <c r="AB240" s="391"/>
      <c r="AC240" s="391"/>
      <c r="AE240" s="363" t="str">
        <f t="shared" si="11"/>
        <v/>
      </c>
      <c r="AF240" s="363" t="str">
        <f t="shared" si="12"/>
        <v>×</v>
      </c>
      <c r="AG240" s="472" t="e">
        <f>D240&amp;I240&amp;#REF!</f>
        <v>#REF!</v>
      </c>
      <c r="AH240" s="473" t="e">
        <f>IF(#REF!="○",F240,"")</f>
        <v>#REF!</v>
      </c>
    </row>
    <row r="241" spans="1:34" ht="36.75" customHeight="1">
      <c r="A241" s="375">
        <v>229</v>
      </c>
      <c r="B241" s="382" t="str">
        <f>IF(基本情報入力シート!B268="","",基本情報入力シート!B268)</f>
        <v/>
      </c>
      <c r="C241" s="390" t="str">
        <f>IF(基本情報入力シート!L268="","",基本情報入力シート!L268)</f>
        <v/>
      </c>
      <c r="D241" s="390" t="str">
        <f>IF(基本情報入力シート!Q268="","",基本情報入力シート!Q268)</f>
        <v/>
      </c>
      <c r="E241" s="390" t="str">
        <f>IF(基本情報入力シート!V268="","",基本情報入力シート!V268)</f>
        <v/>
      </c>
      <c r="F241" s="390" t="str">
        <f>IF(基本情報入力シート!W268="","",基本情報入力シート!W268)</f>
        <v/>
      </c>
      <c r="G241" s="390" t="str">
        <f>IF(基本情報入力シート!X268="","",基本情報入力シート!X268)</f>
        <v/>
      </c>
      <c r="H241" s="416" t="str">
        <f>IF(基本情報入力シート!Z268="","",基本情報入力シート!Z268)</f>
        <v/>
      </c>
      <c r="I241" s="418" t="str">
        <f>IF(基本情報入力シート!AE268&lt;&gt;"",基本情報入力シート!AE268,"")</f>
        <v/>
      </c>
      <c r="J241" s="424" t="str">
        <f>IF(基本情報入力シート!AA268="","",基本情報入力シート!AA268)</f>
        <v/>
      </c>
      <c r="K241" s="429" t="str">
        <f>IF(基本情報入力シート!AD268="","",基本情報入力シート!AD268)</f>
        <v/>
      </c>
      <c r="L241" s="435" t="str">
        <f>IF(G241="","",VLOOKUP(G241,'【参考】数式用'!$A$3:$C$46,3,FALSE))</f>
        <v/>
      </c>
      <c r="M241" s="442" t="str">
        <f t="shared" si="10"/>
        <v/>
      </c>
      <c r="N241" s="448"/>
      <c r="O241" s="448"/>
      <c r="P241" s="448"/>
      <c r="Q241" s="86"/>
      <c r="R241" s="2"/>
      <c r="S241" s="391"/>
      <c r="T241" s="391"/>
      <c r="U241" s="391"/>
      <c r="V241" s="391"/>
      <c r="W241" s="391"/>
      <c r="X241" s="391"/>
      <c r="Y241" s="391"/>
      <c r="Z241" s="391"/>
      <c r="AA241" s="391"/>
      <c r="AB241" s="391"/>
      <c r="AC241" s="391"/>
      <c r="AE241" s="363" t="str">
        <f t="shared" si="11"/>
        <v/>
      </c>
      <c r="AF241" s="363" t="str">
        <f t="shared" si="12"/>
        <v>×</v>
      </c>
      <c r="AG241" s="472" t="e">
        <f>D241&amp;I241&amp;#REF!</f>
        <v>#REF!</v>
      </c>
      <c r="AH241" s="473" t="e">
        <f>IF(#REF!="○",F241,"")</f>
        <v>#REF!</v>
      </c>
    </row>
    <row r="242" spans="1:34" ht="36.75" customHeight="1">
      <c r="A242" s="375">
        <v>230</v>
      </c>
      <c r="B242" s="382" t="str">
        <f>IF(基本情報入力シート!B269="","",基本情報入力シート!B269)</f>
        <v/>
      </c>
      <c r="C242" s="390" t="str">
        <f>IF(基本情報入力シート!L269="","",基本情報入力シート!L269)</f>
        <v/>
      </c>
      <c r="D242" s="390" t="str">
        <f>IF(基本情報入力シート!Q269="","",基本情報入力シート!Q269)</f>
        <v/>
      </c>
      <c r="E242" s="390" t="str">
        <f>IF(基本情報入力シート!V269="","",基本情報入力シート!V269)</f>
        <v/>
      </c>
      <c r="F242" s="390" t="str">
        <f>IF(基本情報入力シート!W269="","",基本情報入力シート!W269)</f>
        <v/>
      </c>
      <c r="G242" s="390" t="str">
        <f>IF(基本情報入力シート!X269="","",基本情報入力シート!X269)</f>
        <v/>
      </c>
      <c r="H242" s="416" t="str">
        <f>IF(基本情報入力シート!Z269="","",基本情報入力シート!Z269)</f>
        <v/>
      </c>
      <c r="I242" s="418" t="str">
        <f>IF(基本情報入力シート!AE269&lt;&gt;"",基本情報入力シート!AE269,"")</f>
        <v/>
      </c>
      <c r="J242" s="424" t="str">
        <f>IF(基本情報入力シート!AA269="","",基本情報入力シート!AA269)</f>
        <v/>
      </c>
      <c r="K242" s="429" t="str">
        <f>IF(基本情報入力シート!AD269="","",基本情報入力シート!AD269)</f>
        <v/>
      </c>
      <c r="L242" s="435" t="str">
        <f>IF(G242="","",VLOOKUP(G242,'【参考】数式用'!$A$3:$C$46,3,FALSE))</f>
        <v/>
      </c>
      <c r="M242" s="442" t="str">
        <f t="shared" si="10"/>
        <v/>
      </c>
      <c r="N242" s="448"/>
      <c r="O242" s="448"/>
      <c r="P242" s="448"/>
      <c r="Q242" s="86"/>
      <c r="R242" s="2"/>
      <c r="S242" s="391"/>
      <c r="T242" s="391"/>
      <c r="U242" s="391"/>
      <c r="V242" s="391"/>
      <c r="W242" s="391"/>
      <c r="X242" s="391"/>
      <c r="Y242" s="391"/>
      <c r="Z242" s="391"/>
      <c r="AA242" s="391"/>
      <c r="AB242" s="391"/>
      <c r="AC242" s="391"/>
      <c r="AE242" s="363" t="str">
        <f t="shared" si="11"/>
        <v/>
      </c>
      <c r="AF242" s="363" t="str">
        <f t="shared" si="12"/>
        <v>×</v>
      </c>
      <c r="AG242" s="472" t="e">
        <f>D242&amp;I242&amp;#REF!</f>
        <v>#REF!</v>
      </c>
      <c r="AH242" s="473" t="e">
        <f>IF(#REF!="○",F242,"")</f>
        <v>#REF!</v>
      </c>
    </row>
    <row r="243" spans="1:34" ht="36.75" customHeight="1">
      <c r="A243" s="375">
        <v>231</v>
      </c>
      <c r="B243" s="382" t="str">
        <f>IF(基本情報入力シート!B270="","",基本情報入力シート!B270)</f>
        <v/>
      </c>
      <c r="C243" s="390" t="str">
        <f>IF(基本情報入力シート!L270="","",基本情報入力シート!L270)</f>
        <v/>
      </c>
      <c r="D243" s="390" t="str">
        <f>IF(基本情報入力シート!Q270="","",基本情報入力シート!Q270)</f>
        <v/>
      </c>
      <c r="E243" s="390" t="str">
        <f>IF(基本情報入力シート!V270="","",基本情報入力シート!V270)</f>
        <v/>
      </c>
      <c r="F243" s="390" t="str">
        <f>IF(基本情報入力シート!W270="","",基本情報入力シート!W270)</f>
        <v/>
      </c>
      <c r="G243" s="390" t="str">
        <f>IF(基本情報入力シート!X270="","",基本情報入力シート!X270)</f>
        <v/>
      </c>
      <c r="H243" s="416" t="str">
        <f>IF(基本情報入力シート!Z270="","",基本情報入力シート!Z270)</f>
        <v/>
      </c>
      <c r="I243" s="418" t="str">
        <f>IF(基本情報入力シート!AE270&lt;&gt;"",基本情報入力シート!AE270,"")</f>
        <v/>
      </c>
      <c r="J243" s="424" t="str">
        <f>IF(基本情報入力シート!AA270="","",基本情報入力シート!AA270)</f>
        <v/>
      </c>
      <c r="K243" s="429" t="str">
        <f>IF(基本情報入力シート!AD270="","",基本情報入力シート!AD270)</f>
        <v/>
      </c>
      <c r="L243" s="435" t="str">
        <f>IF(G243="","",VLOOKUP(G243,'【参考】数式用'!$A$3:$C$46,3,FALSE))</f>
        <v/>
      </c>
      <c r="M243" s="442" t="str">
        <f t="shared" si="10"/>
        <v/>
      </c>
      <c r="N243" s="448"/>
      <c r="O243" s="448"/>
      <c r="P243" s="448"/>
      <c r="Q243" s="86"/>
      <c r="R243" s="2"/>
      <c r="S243" s="391"/>
      <c r="T243" s="391"/>
      <c r="U243" s="391"/>
      <c r="V243" s="391"/>
      <c r="W243" s="391"/>
      <c r="X243" s="391"/>
      <c r="Y243" s="391"/>
      <c r="Z243" s="391"/>
      <c r="AA243" s="391"/>
      <c r="AB243" s="391"/>
      <c r="AC243" s="391"/>
      <c r="AE243" s="363" t="str">
        <f t="shared" si="11"/>
        <v/>
      </c>
      <c r="AF243" s="363" t="str">
        <f t="shared" si="12"/>
        <v>×</v>
      </c>
      <c r="AG243" s="472" t="e">
        <f>D243&amp;I243&amp;#REF!</f>
        <v>#REF!</v>
      </c>
      <c r="AH243" s="473" t="e">
        <f>IF(#REF!="○",F243,"")</f>
        <v>#REF!</v>
      </c>
    </row>
    <row r="244" spans="1:34" ht="36.75" customHeight="1">
      <c r="A244" s="375">
        <v>232</v>
      </c>
      <c r="B244" s="382" t="str">
        <f>IF(基本情報入力シート!B271="","",基本情報入力シート!B271)</f>
        <v/>
      </c>
      <c r="C244" s="390" t="str">
        <f>IF(基本情報入力シート!L271="","",基本情報入力シート!L271)</f>
        <v/>
      </c>
      <c r="D244" s="390" t="str">
        <f>IF(基本情報入力シート!Q271="","",基本情報入力シート!Q271)</f>
        <v/>
      </c>
      <c r="E244" s="390" t="str">
        <f>IF(基本情報入力シート!V271="","",基本情報入力シート!V271)</f>
        <v/>
      </c>
      <c r="F244" s="390" t="str">
        <f>IF(基本情報入力シート!W271="","",基本情報入力シート!W271)</f>
        <v/>
      </c>
      <c r="G244" s="390" t="str">
        <f>IF(基本情報入力シート!X271="","",基本情報入力シート!X271)</f>
        <v/>
      </c>
      <c r="H244" s="416" t="str">
        <f>IF(基本情報入力シート!Z271="","",基本情報入力シート!Z271)</f>
        <v/>
      </c>
      <c r="I244" s="418" t="str">
        <f>IF(基本情報入力シート!AE271&lt;&gt;"",基本情報入力シート!AE271,"")</f>
        <v/>
      </c>
      <c r="J244" s="424" t="str">
        <f>IF(基本情報入力シート!AA271="","",基本情報入力シート!AA271)</f>
        <v/>
      </c>
      <c r="K244" s="429" t="str">
        <f>IF(基本情報入力シート!AD271="","",基本情報入力シート!AD271)</f>
        <v/>
      </c>
      <c r="L244" s="435" t="str">
        <f>IF(G244="","",VLOOKUP(G244,'【参考】数式用'!$A$3:$C$46,3,FALSE))</f>
        <v/>
      </c>
      <c r="M244" s="442" t="str">
        <f t="shared" si="10"/>
        <v/>
      </c>
      <c r="N244" s="448"/>
      <c r="O244" s="448"/>
      <c r="P244" s="448"/>
      <c r="Q244" s="86"/>
      <c r="R244" s="2"/>
      <c r="S244" s="391"/>
      <c r="T244" s="391"/>
      <c r="U244" s="391"/>
      <c r="V244" s="391"/>
      <c r="W244" s="391"/>
      <c r="X244" s="391"/>
      <c r="Y244" s="391"/>
      <c r="Z244" s="391"/>
      <c r="AA244" s="391"/>
      <c r="AB244" s="391"/>
      <c r="AC244" s="391"/>
      <c r="AE244" s="363" t="str">
        <f t="shared" si="11"/>
        <v/>
      </c>
      <c r="AF244" s="363" t="str">
        <f t="shared" si="12"/>
        <v>×</v>
      </c>
      <c r="AG244" s="472" t="e">
        <f>D244&amp;I244&amp;#REF!</f>
        <v>#REF!</v>
      </c>
      <c r="AH244" s="473" t="e">
        <f>IF(#REF!="○",F244,"")</f>
        <v>#REF!</v>
      </c>
    </row>
    <row r="245" spans="1:34" ht="36.75" customHeight="1">
      <c r="A245" s="375">
        <v>233</v>
      </c>
      <c r="B245" s="382" t="str">
        <f>IF(基本情報入力シート!B272="","",基本情報入力シート!B272)</f>
        <v/>
      </c>
      <c r="C245" s="390" t="str">
        <f>IF(基本情報入力シート!L272="","",基本情報入力シート!L272)</f>
        <v/>
      </c>
      <c r="D245" s="390" t="str">
        <f>IF(基本情報入力シート!Q272="","",基本情報入力シート!Q272)</f>
        <v/>
      </c>
      <c r="E245" s="390" t="str">
        <f>IF(基本情報入力シート!V272="","",基本情報入力シート!V272)</f>
        <v/>
      </c>
      <c r="F245" s="390" t="str">
        <f>IF(基本情報入力シート!W272="","",基本情報入力シート!W272)</f>
        <v/>
      </c>
      <c r="G245" s="390" t="str">
        <f>IF(基本情報入力シート!X272="","",基本情報入力シート!X272)</f>
        <v/>
      </c>
      <c r="H245" s="416" t="str">
        <f>IF(基本情報入力シート!Z272="","",基本情報入力シート!Z272)</f>
        <v/>
      </c>
      <c r="I245" s="418" t="str">
        <f>IF(基本情報入力シート!AE272&lt;&gt;"",基本情報入力シート!AE272,"")</f>
        <v/>
      </c>
      <c r="J245" s="424" t="str">
        <f>IF(基本情報入力シート!AA272="","",基本情報入力シート!AA272)</f>
        <v/>
      </c>
      <c r="K245" s="429" t="str">
        <f>IF(基本情報入力シート!AD272="","",基本情報入力シート!AD272)</f>
        <v/>
      </c>
      <c r="L245" s="435" t="str">
        <f>IF(G245="","",VLOOKUP(G245,'【参考】数式用'!$A$3:$C$46,3,FALSE))</f>
        <v/>
      </c>
      <c r="M245" s="442" t="str">
        <f t="shared" si="10"/>
        <v/>
      </c>
      <c r="N245" s="448"/>
      <c r="O245" s="448"/>
      <c r="P245" s="448"/>
      <c r="Q245" s="86"/>
      <c r="R245" s="2"/>
      <c r="S245" s="391"/>
      <c r="T245" s="391"/>
      <c r="U245" s="391"/>
      <c r="V245" s="391"/>
      <c r="W245" s="391"/>
      <c r="X245" s="391"/>
      <c r="Y245" s="391"/>
      <c r="Z245" s="391"/>
      <c r="AA245" s="391"/>
      <c r="AB245" s="391"/>
      <c r="AC245" s="391"/>
      <c r="AE245" s="363" t="str">
        <f t="shared" si="11"/>
        <v/>
      </c>
      <c r="AF245" s="363" t="str">
        <f t="shared" si="12"/>
        <v>×</v>
      </c>
      <c r="AG245" s="472" t="e">
        <f>D245&amp;I245&amp;#REF!</f>
        <v>#REF!</v>
      </c>
      <c r="AH245" s="473" t="e">
        <f>IF(#REF!="○",F245,"")</f>
        <v>#REF!</v>
      </c>
    </row>
    <row r="246" spans="1:34" ht="36.75" customHeight="1">
      <c r="A246" s="375">
        <v>234</v>
      </c>
      <c r="B246" s="382" t="str">
        <f>IF(基本情報入力シート!B273="","",基本情報入力シート!B273)</f>
        <v/>
      </c>
      <c r="C246" s="390" t="str">
        <f>IF(基本情報入力シート!L273="","",基本情報入力シート!L273)</f>
        <v/>
      </c>
      <c r="D246" s="390" t="str">
        <f>IF(基本情報入力シート!Q273="","",基本情報入力シート!Q273)</f>
        <v/>
      </c>
      <c r="E246" s="390" t="str">
        <f>IF(基本情報入力シート!V273="","",基本情報入力シート!V273)</f>
        <v/>
      </c>
      <c r="F246" s="390" t="str">
        <f>IF(基本情報入力シート!W273="","",基本情報入力シート!W273)</f>
        <v/>
      </c>
      <c r="G246" s="390" t="str">
        <f>IF(基本情報入力シート!X273="","",基本情報入力シート!X273)</f>
        <v/>
      </c>
      <c r="H246" s="416" t="str">
        <f>IF(基本情報入力シート!Z273="","",基本情報入力シート!Z273)</f>
        <v/>
      </c>
      <c r="I246" s="418" t="str">
        <f>IF(基本情報入力シート!AE273&lt;&gt;"",基本情報入力シート!AE273,"")</f>
        <v/>
      </c>
      <c r="J246" s="424" t="str">
        <f>IF(基本情報入力シート!AA273="","",基本情報入力シート!AA273)</f>
        <v/>
      </c>
      <c r="K246" s="429" t="str">
        <f>IF(基本情報入力シート!AD273="","",基本情報入力シート!AD273)</f>
        <v/>
      </c>
      <c r="L246" s="435" t="str">
        <f>IF(G246="","",VLOOKUP(G246,'【参考】数式用'!$A$3:$C$46,3,FALSE))</f>
        <v/>
      </c>
      <c r="M246" s="442" t="str">
        <f t="shared" si="10"/>
        <v/>
      </c>
      <c r="N246" s="448"/>
      <c r="O246" s="448"/>
      <c r="P246" s="448"/>
      <c r="Q246" s="86"/>
      <c r="R246" s="2"/>
      <c r="S246" s="391"/>
      <c r="T246" s="391"/>
      <c r="U246" s="391"/>
      <c r="V246" s="391"/>
      <c r="W246" s="391"/>
      <c r="X246" s="391"/>
      <c r="Y246" s="391"/>
      <c r="Z246" s="391"/>
      <c r="AA246" s="391"/>
      <c r="AB246" s="391"/>
      <c r="AC246" s="391"/>
      <c r="AE246" s="363" t="str">
        <f t="shared" si="11"/>
        <v/>
      </c>
      <c r="AF246" s="363" t="str">
        <f t="shared" si="12"/>
        <v>×</v>
      </c>
      <c r="AG246" s="472" t="e">
        <f>D246&amp;I246&amp;#REF!</f>
        <v>#REF!</v>
      </c>
      <c r="AH246" s="473" t="e">
        <f>IF(#REF!="○",F246,"")</f>
        <v>#REF!</v>
      </c>
    </row>
    <row r="247" spans="1:34" ht="36.75" customHeight="1">
      <c r="A247" s="375">
        <v>235</v>
      </c>
      <c r="B247" s="382" t="str">
        <f>IF(基本情報入力シート!B274="","",基本情報入力シート!B274)</f>
        <v/>
      </c>
      <c r="C247" s="390" t="str">
        <f>IF(基本情報入力シート!L274="","",基本情報入力シート!L274)</f>
        <v/>
      </c>
      <c r="D247" s="390" t="str">
        <f>IF(基本情報入力シート!Q274="","",基本情報入力シート!Q274)</f>
        <v/>
      </c>
      <c r="E247" s="390" t="str">
        <f>IF(基本情報入力シート!V274="","",基本情報入力シート!V274)</f>
        <v/>
      </c>
      <c r="F247" s="390" t="str">
        <f>IF(基本情報入力シート!W274="","",基本情報入力シート!W274)</f>
        <v/>
      </c>
      <c r="G247" s="390" t="str">
        <f>IF(基本情報入力シート!X274="","",基本情報入力シート!X274)</f>
        <v/>
      </c>
      <c r="H247" s="416" t="str">
        <f>IF(基本情報入力シート!Z274="","",基本情報入力シート!Z274)</f>
        <v/>
      </c>
      <c r="I247" s="418" t="str">
        <f>IF(基本情報入力シート!AE274&lt;&gt;"",基本情報入力シート!AE274,"")</f>
        <v/>
      </c>
      <c r="J247" s="424" t="str">
        <f>IF(基本情報入力シート!AA274="","",基本情報入力シート!AA274)</f>
        <v/>
      </c>
      <c r="K247" s="429" t="str">
        <f>IF(基本情報入力シート!AD274="","",基本情報入力シート!AD274)</f>
        <v/>
      </c>
      <c r="L247" s="435" t="str">
        <f>IF(G247="","",VLOOKUP(G247,'【参考】数式用'!$A$3:$C$46,3,FALSE))</f>
        <v/>
      </c>
      <c r="M247" s="442" t="str">
        <f t="shared" si="10"/>
        <v/>
      </c>
      <c r="N247" s="448"/>
      <c r="O247" s="448"/>
      <c r="P247" s="448"/>
      <c r="Q247" s="86"/>
      <c r="R247" s="2"/>
      <c r="S247" s="391"/>
      <c r="T247" s="391"/>
      <c r="U247" s="391"/>
      <c r="V247" s="391"/>
      <c r="W247" s="391"/>
      <c r="X247" s="391"/>
      <c r="Y247" s="391"/>
      <c r="Z247" s="391"/>
      <c r="AA247" s="391"/>
      <c r="AB247" s="391"/>
      <c r="AC247" s="391"/>
      <c r="AE247" s="363" t="str">
        <f t="shared" si="11"/>
        <v/>
      </c>
      <c r="AF247" s="363" t="str">
        <f t="shared" si="12"/>
        <v>×</v>
      </c>
      <c r="AG247" s="472" t="e">
        <f>D247&amp;I247&amp;#REF!</f>
        <v>#REF!</v>
      </c>
      <c r="AH247" s="473" t="e">
        <f>IF(#REF!="○",F247,"")</f>
        <v>#REF!</v>
      </c>
    </row>
    <row r="248" spans="1:34" ht="36.75" customHeight="1">
      <c r="A248" s="375">
        <v>236</v>
      </c>
      <c r="B248" s="382" t="str">
        <f>IF(基本情報入力シート!B275="","",基本情報入力シート!B275)</f>
        <v/>
      </c>
      <c r="C248" s="390" t="str">
        <f>IF(基本情報入力シート!L275="","",基本情報入力シート!L275)</f>
        <v/>
      </c>
      <c r="D248" s="390" t="str">
        <f>IF(基本情報入力シート!Q275="","",基本情報入力シート!Q275)</f>
        <v/>
      </c>
      <c r="E248" s="390" t="str">
        <f>IF(基本情報入力シート!V275="","",基本情報入力シート!V275)</f>
        <v/>
      </c>
      <c r="F248" s="390" t="str">
        <f>IF(基本情報入力シート!W275="","",基本情報入力シート!W275)</f>
        <v/>
      </c>
      <c r="G248" s="390" t="str">
        <f>IF(基本情報入力シート!X275="","",基本情報入力シート!X275)</f>
        <v/>
      </c>
      <c r="H248" s="416" t="str">
        <f>IF(基本情報入力シート!Z275="","",基本情報入力シート!Z275)</f>
        <v/>
      </c>
      <c r="I248" s="418" t="str">
        <f>IF(基本情報入力シート!AE275&lt;&gt;"",基本情報入力シート!AE275,"")</f>
        <v/>
      </c>
      <c r="J248" s="424" t="str">
        <f>IF(基本情報入力シート!AA275="","",基本情報入力シート!AA275)</f>
        <v/>
      </c>
      <c r="K248" s="429" t="str">
        <f>IF(基本情報入力シート!AD275="","",基本情報入力シート!AD275)</f>
        <v/>
      </c>
      <c r="L248" s="435" t="str">
        <f>IF(G248="","",VLOOKUP(G248,'【参考】数式用'!$A$3:$C$46,3,FALSE))</f>
        <v/>
      </c>
      <c r="M248" s="442" t="str">
        <f t="shared" si="10"/>
        <v/>
      </c>
      <c r="N248" s="448"/>
      <c r="O248" s="448"/>
      <c r="P248" s="448"/>
      <c r="Q248" s="86"/>
      <c r="R248" s="2"/>
      <c r="S248" s="391"/>
      <c r="T248" s="391"/>
      <c r="U248" s="391"/>
      <c r="V248" s="391"/>
      <c r="W248" s="391"/>
      <c r="X248" s="391"/>
      <c r="Y248" s="391"/>
      <c r="Z248" s="391"/>
      <c r="AA248" s="391"/>
      <c r="AB248" s="391"/>
      <c r="AC248" s="391"/>
      <c r="AE248" s="363" t="str">
        <f t="shared" si="11"/>
        <v/>
      </c>
      <c r="AF248" s="363" t="str">
        <f t="shared" si="12"/>
        <v>×</v>
      </c>
      <c r="AG248" s="472" t="e">
        <f>D248&amp;I248&amp;#REF!</f>
        <v>#REF!</v>
      </c>
      <c r="AH248" s="473" t="e">
        <f>IF(#REF!="○",F248,"")</f>
        <v>#REF!</v>
      </c>
    </row>
    <row r="249" spans="1:34" ht="36.75" customHeight="1">
      <c r="A249" s="375">
        <v>237</v>
      </c>
      <c r="B249" s="382" t="str">
        <f>IF(基本情報入力シート!B276="","",基本情報入力シート!B276)</f>
        <v/>
      </c>
      <c r="C249" s="390" t="str">
        <f>IF(基本情報入力シート!L276="","",基本情報入力シート!L276)</f>
        <v/>
      </c>
      <c r="D249" s="390" t="str">
        <f>IF(基本情報入力シート!Q276="","",基本情報入力シート!Q276)</f>
        <v/>
      </c>
      <c r="E249" s="390" t="str">
        <f>IF(基本情報入力シート!V276="","",基本情報入力シート!V276)</f>
        <v/>
      </c>
      <c r="F249" s="390" t="str">
        <f>IF(基本情報入力シート!W276="","",基本情報入力シート!W276)</f>
        <v/>
      </c>
      <c r="G249" s="390" t="str">
        <f>IF(基本情報入力シート!X276="","",基本情報入力シート!X276)</f>
        <v/>
      </c>
      <c r="H249" s="416" t="str">
        <f>IF(基本情報入力シート!Z276="","",基本情報入力シート!Z276)</f>
        <v/>
      </c>
      <c r="I249" s="418" t="str">
        <f>IF(基本情報入力シート!AE276&lt;&gt;"",基本情報入力シート!AE276,"")</f>
        <v/>
      </c>
      <c r="J249" s="424" t="str">
        <f>IF(基本情報入力シート!AA276="","",基本情報入力シート!AA276)</f>
        <v/>
      </c>
      <c r="K249" s="429" t="str">
        <f>IF(基本情報入力シート!AD276="","",基本情報入力シート!AD276)</f>
        <v/>
      </c>
      <c r="L249" s="435" t="str">
        <f>IF(G249="","",VLOOKUP(G249,'【参考】数式用'!$A$3:$C$46,3,FALSE))</f>
        <v/>
      </c>
      <c r="M249" s="442" t="str">
        <f t="shared" si="10"/>
        <v/>
      </c>
      <c r="N249" s="448"/>
      <c r="O249" s="448"/>
      <c r="P249" s="448"/>
      <c r="Q249" s="86"/>
      <c r="R249" s="2"/>
      <c r="S249" s="391"/>
      <c r="T249" s="391"/>
      <c r="U249" s="391"/>
      <c r="V249" s="391"/>
      <c r="W249" s="391"/>
      <c r="X249" s="391"/>
      <c r="Y249" s="391"/>
      <c r="Z249" s="391"/>
      <c r="AA249" s="391"/>
      <c r="AB249" s="391"/>
      <c r="AC249" s="391"/>
      <c r="AE249" s="363" t="str">
        <f t="shared" si="11"/>
        <v/>
      </c>
      <c r="AF249" s="363" t="str">
        <f t="shared" si="12"/>
        <v>×</v>
      </c>
      <c r="AG249" s="472" t="e">
        <f>D249&amp;I249&amp;#REF!</f>
        <v>#REF!</v>
      </c>
      <c r="AH249" s="473" t="e">
        <f>IF(#REF!="○",F249,"")</f>
        <v>#REF!</v>
      </c>
    </row>
    <row r="250" spans="1:34" ht="36.75" customHeight="1">
      <c r="A250" s="375">
        <v>238</v>
      </c>
      <c r="B250" s="382" t="str">
        <f>IF(基本情報入力シート!B277="","",基本情報入力シート!B277)</f>
        <v/>
      </c>
      <c r="C250" s="390" t="str">
        <f>IF(基本情報入力シート!L277="","",基本情報入力シート!L277)</f>
        <v/>
      </c>
      <c r="D250" s="390" t="str">
        <f>IF(基本情報入力シート!Q277="","",基本情報入力シート!Q277)</f>
        <v/>
      </c>
      <c r="E250" s="390" t="str">
        <f>IF(基本情報入力シート!V277="","",基本情報入力シート!V277)</f>
        <v/>
      </c>
      <c r="F250" s="390" t="str">
        <f>IF(基本情報入力シート!W277="","",基本情報入力シート!W277)</f>
        <v/>
      </c>
      <c r="G250" s="390" t="str">
        <f>IF(基本情報入力シート!X277="","",基本情報入力シート!X277)</f>
        <v/>
      </c>
      <c r="H250" s="416" t="str">
        <f>IF(基本情報入力シート!Z277="","",基本情報入力シート!Z277)</f>
        <v/>
      </c>
      <c r="I250" s="418" t="str">
        <f>IF(基本情報入力シート!AE277&lt;&gt;"",基本情報入力シート!AE277,"")</f>
        <v/>
      </c>
      <c r="J250" s="424" t="str">
        <f>IF(基本情報入力シート!AA277="","",基本情報入力シート!AA277)</f>
        <v/>
      </c>
      <c r="K250" s="429" t="str">
        <f>IF(基本情報入力シート!AD277="","",基本情報入力シート!AD277)</f>
        <v/>
      </c>
      <c r="L250" s="435" t="str">
        <f>IF(G250="","",VLOOKUP(G250,'【参考】数式用'!$A$3:$C$46,3,FALSE))</f>
        <v/>
      </c>
      <c r="M250" s="442" t="str">
        <f t="shared" si="10"/>
        <v/>
      </c>
      <c r="N250" s="448"/>
      <c r="O250" s="448"/>
      <c r="P250" s="448"/>
      <c r="Q250" s="86"/>
      <c r="R250" s="2"/>
      <c r="S250" s="391"/>
      <c r="T250" s="391"/>
      <c r="U250" s="391"/>
      <c r="V250" s="391"/>
      <c r="W250" s="391"/>
      <c r="X250" s="391"/>
      <c r="Y250" s="391"/>
      <c r="Z250" s="391"/>
      <c r="AA250" s="391"/>
      <c r="AB250" s="391"/>
      <c r="AC250" s="391"/>
      <c r="AE250" s="363" t="str">
        <f t="shared" si="11"/>
        <v/>
      </c>
      <c r="AF250" s="363" t="str">
        <f t="shared" si="12"/>
        <v>×</v>
      </c>
      <c r="AG250" s="472" t="e">
        <f>D250&amp;I250&amp;#REF!</f>
        <v>#REF!</v>
      </c>
      <c r="AH250" s="473" t="e">
        <f>IF(#REF!="○",F250,"")</f>
        <v>#REF!</v>
      </c>
    </row>
    <row r="251" spans="1:34" ht="36.75" customHeight="1">
      <c r="A251" s="375">
        <v>239</v>
      </c>
      <c r="B251" s="382" t="str">
        <f>IF(基本情報入力シート!B278="","",基本情報入力シート!B278)</f>
        <v/>
      </c>
      <c r="C251" s="390" t="str">
        <f>IF(基本情報入力シート!L278="","",基本情報入力シート!L278)</f>
        <v/>
      </c>
      <c r="D251" s="390" t="str">
        <f>IF(基本情報入力シート!Q278="","",基本情報入力シート!Q278)</f>
        <v/>
      </c>
      <c r="E251" s="390" t="str">
        <f>IF(基本情報入力シート!V278="","",基本情報入力シート!V278)</f>
        <v/>
      </c>
      <c r="F251" s="390" t="str">
        <f>IF(基本情報入力シート!W278="","",基本情報入力シート!W278)</f>
        <v/>
      </c>
      <c r="G251" s="390" t="str">
        <f>IF(基本情報入力シート!X278="","",基本情報入力シート!X278)</f>
        <v/>
      </c>
      <c r="H251" s="416" t="str">
        <f>IF(基本情報入力シート!Z278="","",基本情報入力シート!Z278)</f>
        <v/>
      </c>
      <c r="I251" s="418" t="str">
        <f>IF(基本情報入力シート!AE278&lt;&gt;"",基本情報入力シート!AE278,"")</f>
        <v/>
      </c>
      <c r="J251" s="424" t="str">
        <f>IF(基本情報入力シート!AA278="","",基本情報入力シート!AA278)</f>
        <v/>
      </c>
      <c r="K251" s="429" t="str">
        <f>IF(基本情報入力シート!AD278="","",基本情報入力シート!AD278)</f>
        <v/>
      </c>
      <c r="L251" s="435" t="str">
        <f>IF(G251="","",VLOOKUP(G251,'【参考】数式用'!$A$3:$C$46,3,FALSE))</f>
        <v/>
      </c>
      <c r="M251" s="442" t="str">
        <f t="shared" si="10"/>
        <v/>
      </c>
      <c r="N251" s="448"/>
      <c r="O251" s="448"/>
      <c r="P251" s="448"/>
      <c r="Q251" s="86"/>
      <c r="R251" s="2"/>
      <c r="S251" s="391"/>
      <c r="T251" s="391"/>
      <c r="U251" s="391"/>
      <c r="V251" s="391"/>
      <c r="W251" s="391"/>
      <c r="X251" s="391"/>
      <c r="Y251" s="391"/>
      <c r="Z251" s="391"/>
      <c r="AA251" s="391"/>
      <c r="AB251" s="391"/>
      <c r="AC251" s="391"/>
      <c r="AE251" s="363" t="str">
        <f t="shared" si="11"/>
        <v/>
      </c>
      <c r="AF251" s="363" t="str">
        <f t="shared" si="12"/>
        <v>×</v>
      </c>
      <c r="AG251" s="472" t="e">
        <f>D251&amp;I251&amp;#REF!</f>
        <v>#REF!</v>
      </c>
      <c r="AH251" s="473" t="e">
        <f>IF(#REF!="○",F251,"")</f>
        <v>#REF!</v>
      </c>
    </row>
    <row r="252" spans="1:34" ht="36.75" customHeight="1">
      <c r="A252" s="375">
        <v>240</v>
      </c>
      <c r="B252" s="382" t="str">
        <f>IF(基本情報入力シート!B279="","",基本情報入力シート!B279)</f>
        <v/>
      </c>
      <c r="C252" s="390" t="str">
        <f>IF(基本情報入力シート!L279="","",基本情報入力シート!L279)</f>
        <v/>
      </c>
      <c r="D252" s="390" t="str">
        <f>IF(基本情報入力シート!Q279="","",基本情報入力シート!Q279)</f>
        <v/>
      </c>
      <c r="E252" s="390" t="str">
        <f>IF(基本情報入力シート!V279="","",基本情報入力シート!V279)</f>
        <v/>
      </c>
      <c r="F252" s="390" t="str">
        <f>IF(基本情報入力シート!W279="","",基本情報入力シート!W279)</f>
        <v/>
      </c>
      <c r="G252" s="390" t="str">
        <f>IF(基本情報入力シート!X279="","",基本情報入力シート!X279)</f>
        <v/>
      </c>
      <c r="H252" s="416" t="str">
        <f>IF(基本情報入力シート!Z279="","",基本情報入力シート!Z279)</f>
        <v/>
      </c>
      <c r="I252" s="418" t="str">
        <f>IF(基本情報入力シート!AE279&lt;&gt;"",基本情報入力シート!AE279,"")</f>
        <v/>
      </c>
      <c r="J252" s="424" t="str">
        <f>IF(基本情報入力シート!AA279="","",基本情報入力シート!AA279)</f>
        <v/>
      </c>
      <c r="K252" s="429" t="str">
        <f>IF(基本情報入力シート!AD279="","",基本情報入力シート!AD279)</f>
        <v/>
      </c>
      <c r="L252" s="435" t="str">
        <f>IF(G252="","",VLOOKUP(G252,'【参考】数式用'!$A$3:$C$46,3,FALSE))</f>
        <v/>
      </c>
      <c r="M252" s="442" t="str">
        <f t="shared" si="10"/>
        <v/>
      </c>
      <c r="N252" s="448"/>
      <c r="O252" s="448"/>
      <c r="P252" s="448"/>
      <c r="Q252" s="86"/>
      <c r="R252" s="2"/>
      <c r="S252" s="391"/>
      <c r="T252" s="391"/>
      <c r="U252" s="391"/>
      <c r="V252" s="391"/>
      <c r="W252" s="391"/>
      <c r="X252" s="391"/>
      <c r="Y252" s="391"/>
      <c r="Z252" s="391"/>
      <c r="AA252" s="391"/>
      <c r="AB252" s="391"/>
      <c r="AC252" s="391"/>
      <c r="AE252" s="363" t="str">
        <f t="shared" si="11"/>
        <v/>
      </c>
      <c r="AF252" s="363" t="str">
        <f t="shared" si="12"/>
        <v>×</v>
      </c>
      <c r="AG252" s="472" t="e">
        <f>D252&amp;I252&amp;#REF!</f>
        <v>#REF!</v>
      </c>
      <c r="AH252" s="473" t="e">
        <f>IF(#REF!="○",F252,"")</f>
        <v>#REF!</v>
      </c>
    </row>
    <row r="253" spans="1:34" ht="36.75" customHeight="1">
      <c r="A253" s="375">
        <v>241</v>
      </c>
      <c r="B253" s="382" t="str">
        <f>IF(基本情報入力シート!B280="","",基本情報入力シート!B280)</f>
        <v/>
      </c>
      <c r="C253" s="390" t="str">
        <f>IF(基本情報入力シート!L280="","",基本情報入力シート!L280)</f>
        <v/>
      </c>
      <c r="D253" s="390" t="str">
        <f>IF(基本情報入力シート!Q280="","",基本情報入力シート!Q280)</f>
        <v/>
      </c>
      <c r="E253" s="390" t="str">
        <f>IF(基本情報入力シート!V280="","",基本情報入力シート!V280)</f>
        <v/>
      </c>
      <c r="F253" s="390" t="str">
        <f>IF(基本情報入力シート!W280="","",基本情報入力シート!W280)</f>
        <v/>
      </c>
      <c r="G253" s="390" t="str">
        <f>IF(基本情報入力シート!X280="","",基本情報入力シート!X280)</f>
        <v/>
      </c>
      <c r="H253" s="416" t="str">
        <f>IF(基本情報入力シート!Z280="","",基本情報入力シート!Z280)</f>
        <v/>
      </c>
      <c r="I253" s="418" t="str">
        <f>IF(基本情報入力シート!AE280&lt;&gt;"",基本情報入力シート!AE280,"")</f>
        <v/>
      </c>
      <c r="J253" s="424" t="str">
        <f>IF(基本情報入力シート!AA280="","",基本情報入力シート!AA280)</f>
        <v/>
      </c>
      <c r="K253" s="429" t="str">
        <f>IF(基本情報入力シート!AD280="","",基本情報入力シート!AD280)</f>
        <v/>
      </c>
      <c r="L253" s="435" t="str">
        <f>IF(G253="","",VLOOKUP(G253,'【参考】数式用'!$A$3:$C$46,3,FALSE))</f>
        <v/>
      </c>
      <c r="M253" s="442" t="str">
        <f t="shared" si="10"/>
        <v/>
      </c>
      <c r="N253" s="448"/>
      <c r="O253" s="448"/>
      <c r="P253" s="448"/>
      <c r="Q253" s="86"/>
      <c r="R253" s="2"/>
      <c r="S253" s="391"/>
      <c r="T253" s="391"/>
      <c r="U253" s="391"/>
      <c r="V253" s="391"/>
      <c r="W253" s="391"/>
      <c r="X253" s="391"/>
      <c r="Y253" s="391"/>
      <c r="Z253" s="391"/>
      <c r="AA253" s="391"/>
      <c r="AB253" s="391"/>
      <c r="AC253" s="391"/>
      <c r="AE253" s="363" t="str">
        <f t="shared" si="11"/>
        <v/>
      </c>
      <c r="AF253" s="363" t="str">
        <f t="shared" si="12"/>
        <v>×</v>
      </c>
      <c r="AG253" s="472" t="e">
        <f>D253&amp;I253&amp;#REF!</f>
        <v>#REF!</v>
      </c>
      <c r="AH253" s="473" t="e">
        <f>IF(#REF!="○",F253,"")</f>
        <v>#REF!</v>
      </c>
    </row>
    <row r="254" spans="1:34" ht="36.75" customHeight="1">
      <c r="A254" s="375">
        <v>242</v>
      </c>
      <c r="B254" s="382" t="str">
        <f>IF(基本情報入力シート!B281="","",基本情報入力シート!B281)</f>
        <v/>
      </c>
      <c r="C254" s="390" t="str">
        <f>IF(基本情報入力シート!L281="","",基本情報入力シート!L281)</f>
        <v/>
      </c>
      <c r="D254" s="390" t="str">
        <f>IF(基本情報入力シート!Q281="","",基本情報入力シート!Q281)</f>
        <v/>
      </c>
      <c r="E254" s="390" t="str">
        <f>IF(基本情報入力シート!V281="","",基本情報入力シート!V281)</f>
        <v/>
      </c>
      <c r="F254" s="390" t="str">
        <f>IF(基本情報入力シート!W281="","",基本情報入力シート!W281)</f>
        <v/>
      </c>
      <c r="G254" s="390" t="str">
        <f>IF(基本情報入力シート!X281="","",基本情報入力シート!X281)</f>
        <v/>
      </c>
      <c r="H254" s="416" t="str">
        <f>IF(基本情報入力シート!Z281="","",基本情報入力シート!Z281)</f>
        <v/>
      </c>
      <c r="I254" s="418" t="str">
        <f>IF(基本情報入力シート!AE281&lt;&gt;"",基本情報入力シート!AE281,"")</f>
        <v/>
      </c>
      <c r="J254" s="424" t="str">
        <f>IF(基本情報入力シート!AA281="","",基本情報入力シート!AA281)</f>
        <v/>
      </c>
      <c r="K254" s="429" t="str">
        <f>IF(基本情報入力シート!AD281="","",基本情報入力シート!AD281)</f>
        <v/>
      </c>
      <c r="L254" s="435" t="str">
        <f>IF(G254="","",VLOOKUP(G254,'【参考】数式用'!$A$3:$C$46,3,FALSE))</f>
        <v/>
      </c>
      <c r="M254" s="442" t="str">
        <f t="shared" si="10"/>
        <v/>
      </c>
      <c r="N254" s="448"/>
      <c r="O254" s="448"/>
      <c r="P254" s="448"/>
      <c r="Q254" s="86"/>
      <c r="R254" s="2"/>
      <c r="S254" s="391"/>
      <c r="T254" s="391"/>
      <c r="U254" s="391"/>
      <c r="V254" s="391"/>
      <c r="W254" s="391"/>
      <c r="X254" s="391"/>
      <c r="Y254" s="391"/>
      <c r="Z254" s="391"/>
      <c r="AA254" s="391"/>
      <c r="AB254" s="391"/>
      <c r="AC254" s="391"/>
      <c r="AE254" s="363" t="str">
        <f t="shared" si="11"/>
        <v/>
      </c>
      <c r="AF254" s="363" t="str">
        <f t="shared" si="12"/>
        <v>×</v>
      </c>
      <c r="AG254" s="472" t="e">
        <f>D254&amp;I254&amp;#REF!</f>
        <v>#REF!</v>
      </c>
      <c r="AH254" s="473" t="e">
        <f>IF(#REF!="○",F254,"")</f>
        <v>#REF!</v>
      </c>
    </row>
    <row r="255" spans="1:34" ht="36.75" customHeight="1">
      <c r="A255" s="375">
        <v>243</v>
      </c>
      <c r="B255" s="382" t="str">
        <f>IF(基本情報入力シート!B282="","",基本情報入力シート!B282)</f>
        <v/>
      </c>
      <c r="C255" s="390" t="str">
        <f>IF(基本情報入力シート!L282="","",基本情報入力シート!L282)</f>
        <v/>
      </c>
      <c r="D255" s="390" t="str">
        <f>IF(基本情報入力シート!Q282="","",基本情報入力シート!Q282)</f>
        <v/>
      </c>
      <c r="E255" s="390" t="str">
        <f>IF(基本情報入力シート!V282="","",基本情報入力シート!V282)</f>
        <v/>
      </c>
      <c r="F255" s="390" t="str">
        <f>IF(基本情報入力シート!W282="","",基本情報入力シート!W282)</f>
        <v/>
      </c>
      <c r="G255" s="390" t="str">
        <f>IF(基本情報入力シート!X282="","",基本情報入力シート!X282)</f>
        <v/>
      </c>
      <c r="H255" s="416" t="str">
        <f>IF(基本情報入力シート!Z282="","",基本情報入力シート!Z282)</f>
        <v/>
      </c>
      <c r="I255" s="418" t="str">
        <f>IF(基本情報入力シート!AE282&lt;&gt;"",基本情報入力シート!AE282,"")</f>
        <v/>
      </c>
      <c r="J255" s="424" t="str">
        <f>IF(基本情報入力シート!AA282="","",基本情報入力シート!AA282)</f>
        <v/>
      </c>
      <c r="K255" s="429" t="str">
        <f>IF(基本情報入力シート!AD282="","",基本情報入力シート!AD282)</f>
        <v/>
      </c>
      <c r="L255" s="435" t="str">
        <f>IF(G255="","",VLOOKUP(G255,'【参考】数式用'!$A$3:$C$46,3,FALSE))</f>
        <v/>
      </c>
      <c r="M255" s="442" t="str">
        <f t="shared" si="10"/>
        <v/>
      </c>
      <c r="N255" s="448"/>
      <c r="O255" s="448"/>
      <c r="P255" s="448"/>
      <c r="Q255" s="86"/>
      <c r="R255" s="2"/>
      <c r="S255" s="391"/>
      <c r="T255" s="391"/>
      <c r="U255" s="391"/>
      <c r="V255" s="391"/>
      <c r="W255" s="391"/>
      <c r="X255" s="391"/>
      <c r="Y255" s="391"/>
      <c r="Z255" s="391"/>
      <c r="AA255" s="391"/>
      <c r="AB255" s="391"/>
      <c r="AC255" s="391"/>
      <c r="AE255" s="363" t="str">
        <f t="shared" si="11"/>
        <v/>
      </c>
      <c r="AF255" s="363" t="str">
        <f t="shared" si="12"/>
        <v>×</v>
      </c>
      <c r="AG255" s="472" t="e">
        <f>D255&amp;I255&amp;#REF!</f>
        <v>#REF!</v>
      </c>
      <c r="AH255" s="473" t="e">
        <f>IF(#REF!="○",F255,"")</f>
        <v>#REF!</v>
      </c>
    </row>
    <row r="256" spans="1:34" ht="36.75" customHeight="1">
      <c r="A256" s="375">
        <v>244</v>
      </c>
      <c r="B256" s="382" t="str">
        <f>IF(基本情報入力シート!B283="","",基本情報入力シート!B283)</f>
        <v/>
      </c>
      <c r="C256" s="390" t="str">
        <f>IF(基本情報入力シート!L283="","",基本情報入力シート!L283)</f>
        <v/>
      </c>
      <c r="D256" s="390" t="str">
        <f>IF(基本情報入力シート!Q283="","",基本情報入力シート!Q283)</f>
        <v/>
      </c>
      <c r="E256" s="390" t="str">
        <f>IF(基本情報入力シート!V283="","",基本情報入力シート!V283)</f>
        <v/>
      </c>
      <c r="F256" s="390" t="str">
        <f>IF(基本情報入力シート!W283="","",基本情報入力シート!W283)</f>
        <v/>
      </c>
      <c r="G256" s="390" t="str">
        <f>IF(基本情報入力シート!X283="","",基本情報入力シート!X283)</f>
        <v/>
      </c>
      <c r="H256" s="416" t="str">
        <f>IF(基本情報入力シート!Z283="","",基本情報入力シート!Z283)</f>
        <v/>
      </c>
      <c r="I256" s="418" t="str">
        <f>IF(基本情報入力シート!AE283&lt;&gt;"",基本情報入力シート!AE283,"")</f>
        <v/>
      </c>
      <c r="J256" s="424" t="str">
        <f>IF(基本情報入力シート!AA283="","",基本情報入力シート!AA283)</f>
        <v/>
      </c>
      <c r="K256" s="429" t="str">
        <f>IF(基本情報入力シート!AD283="","",基本情報入力シート!AD283)</f>
        <v/>
      </c>
      <c r="L256" s="435" t="str">
        <f>IF(G256="","",VLOOKUP(G256,'【参考】数式用'!$A$3:$C$46,3,FALSE))</f>
        <v/>
      </c>
      <c r="M256" s="442" t="str">
        <f t="shared" si="10"/>
        <v/>
      </c>
      <c r="N256" s="448"/>
      <c r="O256" s="448"/>
      <c r="P256" s="448"/>
      <c r="Q256" s="86"/>
      <c r="R256" s="2"/>
      <c r="S256" s="391"/>
      <c r="T256" s="391"/>
      <c r="U256" s="391"/>
      <c r="V256" s="391"/>
      <c r="W256" s="391"/>
      <c r="X256" s="391"/>
      <c r="Y256" s="391"/>
      <c r="Z256" s="391"/>
      <c r="AA256" s="391"/>
      <c r="AB256" s="391"/>
      <c r="AC256" s="391"/>
      <c r="AE256" s="363" t="str">
        <f t="shared" si="11"/>
        <v/>
      </c>
      <c r="AF256" s="363" t="str">
        <f t="shared" si="12"/>
        <v>×</v>
      </c>
      <c r="AG256" s="472" t="e">
        <f>D256&amp;I256&amp;#REF!</f>
        <v>#REF!</v>
      </c>
      <c r="AH256" s="473" t="e">
        <f>IF(#REF!="○",F256,"")</f>
        <v>#REF!</v>
      </c>
    </row>
    <row r="257" spans="1:34" ht="36.75" customHeight="1">
      <c r="A257" s="375">
        <v>245</v>
      </c>
      <c r="B257" s="382" t="str">
        <f>IF(基本情報入力シート!B284="","",基本情報入力シート!B284)</f>
        <v/>
      </c>
      <c r="C257" s="390" t="str">
        <f>IF(基本情報入力シート!L284="","",基本情報入力シート!L284)</f>
        <v/>
      </c>
      <c r="D257" s="390" t="str">
        <f>IF(基本情報入力シート!Q284="","",基本情報入力シート!Q284)</f>
        <v/>
      </c>
      <c r="E257" s="390" t="str">
        <f>IF(基本情報入力シート!V284="","",基本情報入力シート!V284)</f>
        <v/>
      </c>
      <c r="F257" s="390" t="str">
        <f>IF(基本情報入力シート!W284="","",基本情報入力シート!W284)</f>
        <v/>
      </c>
      <c r="G257" s="390" t="str">
        <f>IF(基本情報入力シート!X284="","",基本情報入力シート!X284)</f>
        <v/>
      </c>
      <c r="H257" s="416" t="str">
        <f>IF(基本情報入力シート!Z284="","",基本情報入力シート!Z284)</f>
        <v/>
      </c>
      <c r="I257" s="418" t="str">
        <f>IF(基本情報入力シート!AE284&lt;&gt;"",基本情報入力シート!AE284,"")</f>
        <v/>
      </c>
      <c r="J257" s="424" t="str">
        <f>IF(基本情報入力シート!AA284="","",基本情報入力シート!AA284)</f>
        <v/>
      </c>
      <c r="K257" s="429" t="str">
        <f>IF(基本情報入力シート!AD284="","",基本情報入力シート!AD284)</f>
        <v/>
      </c>
      <c r="L257" s="435" t="str">
        <f>IF(G257="","",VLOOKUP(G257,'【参考】数式用'!$A$3:$C$46,3,FALSE))</f>
        <v/>
      </c>
      <c r="M257" s="442" t="str">
        <f t="shared" si="10"/>
        <v/>
      </c>
      <c r="N257" s="448"/>
      <c r="O257" s="448"/>
      <c r="P257" s="448"/>
      <c r="Q257" s="86"/>
      <c r="R257" s="2"/>
      <c r="S257" s="391"/>
      <c r="T257" s="391"/>
      <c r="U257" s="391"/>
      <c r="V257" s="391"/>
      <c r="W257" s="391"/>
      <c r="X257" s="391"/>
      <c r="Y257" s="391"/>
      <c r="Z257" s="391"/>
      <c r="AA257" s="391"/>
      <c r="AB257" s="391"/>
      <c r="AC257" s="391"/>
      <c r="AE257" s="363" t="str">
        <f t="shared" si="11"/>
        <v/>
      </c>
      <c r="AF257" s="363" t="str">
        <f t="shared" si="12"/>
        <v>×</v>
      </c>
      <c r="AG257" s="472" t="e">
        <f>D257&amp;I257&amp;#REF!</f>
        <v>#REF!</v>
      </c>
      <c r="AH257" s="473" t="e">
        <f>IF(#REF!="○",F257,"")</f>
        <v>#REF!</v>
      </c>
    </row>
    <row r="258" spans="1:34" ht="36.75" customHeight="1">
      <c r="A258" s="375">
        <v>246</v>
      </c>
      <c r="B258" s="382" t="str">
        <f>IF(基本情報入力シート!B285="","",基本情報入力シート!B285)</f>
        <v/>
      </c>
      <c r="C258" s="390" t="str">
        <f>IF(基本情報入力シート!L285="","",基本情報入力シート!L285)</f>
        <v/>
      </c>
      <c r="D258" s="390" t="str">
        <f>IF(基本情報入力シート!Q285="","",基本情報入力シート!Q285)</f>
        <v/>
      </c>
      <c r="E258" s="390" t="str">
        <f>IF(基本情報入力シート!V285="","",基本情報入力シート!V285)</f>
        <v/>
      </c>
      <c r="F258" s="390" t="str">
        <f>IF(基本情報入力シート!W285="","",基本情報入力シート!W285)</f>
        <v/>
      </c>
      <c r="G258" s="390" t="str">
        <f>IF(基本情報入力シート!X285="","",基本情報入力シート!X285)</f>
        <v/>
      </c>
      <c r="H258" s="416" t="str">
        <f>IF(基本情報入力シート!Z285="","",基本情報入力シート!Z285)</f>
        <v/>
      </c>
      <c r="I258" s="418" t="str">
        <f>IF(基本情報入力シート!AE285&lt;&gt;"",基本情報入力シート!AE285,"")</f>
        <v/>
      </c>
      <c r="J258" s="424" t="str">
        <f>IF(基本情報入力シート!AA285="","",基本情報入力シート!AA285)</f>
        <v/>
      </c>
      <c r="K258" s="429" t="str">
        <f>IF(基本情報入力シート!AD285="","",基本情報入力シート!AD285)</f>
        <v/>
      </c>
      <c r="L258" s="435" t="str">
        <f>IF(G258="","",VLOOKUP(G258,'【参考】数式用'!$A$3:$C$46,3,FALSE))</f>
        <v/>
      </c>
      <c r="M258" s="442" t="str">
        <f t="shared" si="10"/>
        <v/>
      </c>
      <c r="N258" s="448"/>
      <c r="O258" s="448"/>
      <c r="P258" s="448"/>
      <c r="Q258" s="86"/>
      <c r="R258" s="2"/>
      <c r="S258" s="391"/>
      <c r="T258" s="391"/>
      <c r="U258" s="391"/>
      <c r="V258" s="391"/>
      <c r="W258" s="391"/>
      <c r="X258" s="391"/>
      <c r="Y258" s="391"/>
      <c r="Z258" s="391"/>
      <c r="AA258" s="391"/>
      <c r="AB258" s="391"/>
      <c r="AC258" s="391"/>
      <c r="AE258" s="363" t="str">
        <f t="shared" si="11"/>
        <v/>
      </c>
      <c r="AF258" s="363" t="str">
        <f t="shared" si="12"/>
        <v>×</v>
      </c>
      <c r="AG258" s="472" t="e">
        <f>D258&amp;I258&amp;#REF!</f>
        <v>#REF!</v>
      </c>
      <c r="AH258" s="473" t="e">
        <f>IF(#REF!="○",F258,"")</f>
        <v>#REF!</v>
      </c>
    </row>
    <row r="259" spans="1:34" ht="36.75" customHeight="1">
      <c r="A259" s="375">
        <v>247</v>
      </c>
      <c r="B259" s="382" t="str">
        <f>IF(基本情報入力シート!B286="","",基本情報入力シート!B286)</f>
        <v/>
      </c>
      <c r="C259" s="390" t="str">
        <f>IF(基本情報入力シート!L286="","",基本情報入力シート!L286)</f>
        <v/>
      </c>
      <c r="D259" s="390" t="str">
        <f>IF(基本情報入力シート!Q286="","",基本情報入力シート!Q286)</f>
        <v/>
      </c>
      <c r="E259" s="390" t="str">
        <f>IF(基本情報入力シート!V286="","",基本情報入力シート!V286)</f>
        <v/>
      </c>
      <c r="F259" s="390" t="str">
        <f>IF(基本情報入力シート!W286="","",基本情報入力シート!W286)</f>
        <v/>
      </c>
      <c r="G259" s="390" t="str">
        <f>IF(基本情報入力シート!X286="","",基本情報入力シート!X286)</f>
        <v/>
      </c>
      <c r="H259" s="416" t="str">
        <f>IF(基本情報入力シート!Z286="","",基本情報入力シート!Z286)</f>
        <v/>
      </c>
      <c r="I259" s="418" t="str">
        <f>IF(基本情報入力シート!AE286&lt;&gt;"",基本情報入力シート!AE286,"")</f>
        <v/>
      </c>
      <c r="J259" s="424" t="str">
        <f>IF(基本情報入力シート!AA286="","",基本情報入力シート!AA286)</f>
        <v/>
      </c>
      <c r="K259" s="429" t="str">
        <f>IF(基本情報入力シート!AD286="","",基本情報入力シート!AD286)</f>
        <v/>
      </c>
      <c r="L259" s="435" t="str">
        <f>IF(G259="","",VLOOKUP(G259,'【参考】数式用'!$A$3:$C$46,3,FALSE))</f>
        <v/>
      </c>
      <c r="M259" s="442" t="str">
        <f t="shared" si="10"/>
        <v/>
      </c>
      <c r="N259" s="448"/>
      <c r="O259" s="448"/>
      <c r="P259" s="448"/>
      <c r="Q259" s="86"/>
      <c r="R259" s="2"/>
      <c r="S259" s="391"/>
      <c r="T259" s="391"/>
      <c r="U259" s="391"/>
      <c r="V259" s="391"/>
      <c r="W259" s="391"/>
      <c r="X259" s="391"/>
      <c r="Y259" s="391"/>
      <c r="Z259" s="391"/>
      <c r="AA259" s="391"/>
      <c r="AB259" s="391"/>
      <c r="AC259" s="391"/>
      <c r="AE259" s="363" t="str">
        <f t="shared" si="11"/>
        <v/>
      </c>
      <c r="AF259" s="363" t="str">
        <f t="shared" si="12"/>
        <v>×</v>
      </c>
      <c r="AG259" s="472" t="e">
        <f>D259&amp;I259&amp;#REF!</f>
        <v>#REF!</v>
      </c>
      <c r="AH259" s="473" t="e">
        <f>IF(#REF!="○",F259,"")</f>
        <v>#REF!</v>
      </c>
    </row>
    <row r="260" spans="1:34" ht="36.75" customHeight="1">
      <c r="A260" s="375">
        <v>248</v>
      </c>
      <c r="B260" s="382" t="str">
        <f>IF(基本情報入力シート!B287="","",基本情報入力シート!B287)</f>
        <v/>
      </c>
      <c r="C260" s="390" t="str">
        <f>IF(基本情報入力シート!L287="","",基本情報入力シート!L287)</f>
        <v/>
      </c>
      <c r="D260" s="390" t="str">
        <f>IF(基本情報入力シート!Q287="","",基本情報入力シート!Q287)</f>
        <v/>
      </c>
      <c r="E260" s="390" t="str">
        <f>IF(基本情報入力シート!V287="","",基本情報入力シート!V287)</f>
        <v/>
      </c>
      <c r="F260" s="390" t="str">
        <f>IF(基本情報入力シート!W287="","",基本情報入力シート!W287)</f>
        <v/>
      </c>
      <c r="G260" s="390" t="str">
        <f>IF(基本情報入力シート!X287="","",基本情報入力シート!X287)</f>
        <v/>
      </c>
      <c r="H260" s="416" t="str">
        <f>IF(基本情報入力シート!Z287="","",基本情報入力シート!Z287)</f>
        <v/>
      </c>
      <c r="I260" s="418" t="str">
        <f>IF(基本情報入力シート!AE287&lt;&gt;"",基本情報入力シート!AE287,"")</f>
        <v/>
      </c>
      <c r="J260" s="424" t="str">
        <f>IF(基本情報入力シート!AA287="","",基本情報入力シート!AA287)</f>
        <v/>
      </c>
      <c r="K260" s="429" t="str">
        <f>IF(基本情報入力シート!AD287="","",基本情報入力シート!AD287)</f>
        <v/>
      </c>
      <c r="L260" s="435" t="str">
        <f>IF(G260="","",VLOOKUP(G260,'【参考】数式用'!$A$3:$C$46,3,FALSE))</f>
        <v/>
      </c>
      <c r="M260" s="442" t="str">
        <f t="shared" si="10"/>
        <v/>
      </c>
      <c r="N260" s="448"/>
      <c r="O260" s="448"/>
      <c r="P260" s="448"/>
      <c r="Q260" s="86"/>
      <c r="R260" s="2"/>
      <c r="S260" s="391"/>
      <c r="T260" s="391"/>
      <c r="U260" s="391"/>
      <c r="V260" s="391"/>
      <c r="W260" s="391"/>
      <c r="X260" s="391"/>
      <c r="Y260" s="391"/>
      <c r="Z260" s="391"/>
      <c r="AA260" s="391"/>
      <c r="AB260" s="391"/>
      <c r="AC260" s="391"/>
      <c r="AE260" s="363" t="str">
        <f t="shared" si="11"/>
        <v/>
      </c>
      <c r="AF260" s="363" t="str">
        <f t="shared" si="12"/>
        <v>×</v>
      </c>
      <c r="AG260" s="472" t="e">
        <f>D260&amp;I260&amp;#REF!</f>
        <v>#REF!</v>
      </c>
      <c r="AH260" s="473" t="e">
        <f>IF(#REF!="○",F260,"")</f>
        <v>#REF!</v>
      </c>
    </row>
    <row r="261" spans="1:34" ht="36.75" customHeight="1">
      <c r="A261" s="375">
        <v>249</v>
      </c>
      <c r="B261" s="382" t="str">
        <f>IF(基本情報入力シート!B288="","",基本情報入力シート!B288)</f>
        <v/>
      </c>
      <c r="C261" s="390" t="str">
        <f>IF(基本情報入力シート!L288="","",基本情報入力シート!L288)</f>
        <v/>
      </c>
      <c r="D261" s="390" t="str">
        <f>IF(基本情報入力シート!Q288="","",基本情報入力シート!Q288)</f>
        <v/>
      </c>
      <c r="E261" s="390" t="str">
        <f>IF(基本情報入力シート!V288="","",基本情報入力シート!V288)</f>
        <v/>
      </c>
      <c r="F261" s="390" t="str">
        <f>IF(基本情報入力シート!W288="","",基本情報入力シート!W288)</f>
        <v/>
      </c>
      <c r="G261" s="390" t="str">
        <f>IF(基本情報入力シート!X288="","",基本情報入力シート!X288)</f>
        <v/>
      </c>
      <c r="H261" s="416" t="str">
        <f>IF(基本情報入力シート!Z288="","",基本情報入力シート!Z288)</f>
        <v/>
      </c>
      <c r="I261" s="418" t="str">
        <f>IF(基本情報入力シート!AE288&lt;&gt;"",基本情報入力シート!AE288,"")</f>
        <v/>
      </c>
      <c r="J261" s="424" t="str">
        <f>IF(基本情報入力シート!AA288="","",基本情報入力シート!AA288)</f>
        <v/>
      </c>
      <c r="K261" s="429" t="str">
        <f>IF(基本情報入力シート!AD288="","",基本情報入力シート!AD288)</f>
        <v/>
      </c>
      <c r="L261" s="435" t="str">
        <f>IF(G261="","",VLOOKUP(G261,'【参考】数式用'!$A$3:$C$46,3,FALSE))</f>
        <v/>
      </c>
      <c r="M261" s="442" t="str">
        <f t="shared" si="10"/>
        <v/>
      </c>
      <c r="N261" s="448"/>
      <c r="O261" s="448"/>
      <c r="P261" s="448"/>
      <c r="Q261" s="86"/>
      <c r="R261" s="2"/>
      <c r="S261" s="391"/>
      <c r="T261" s="391"/>
      <c r="U261" s="391"/>
      <c r="V261" s="391"/>
      <c r="W261" s="391"/>
      <c r="X261" s="391"/>
      <c r="Y261" s="391"/>
      <c r="Z261" s="391"/>
      <c r="AA261" s="391"/>
      <c r="AB261" s="391"/>
      <c r="AC261" s="391"/>
      <c r="AE261" s="363" t="str">
        <f t="shared" si="11"/>
        <v/>
      </c>
      <c r="AF261" s="363" t="str">
        <f t="shared" si="12"/>
        <v>×</v>
      </c>
      <c r="AG261" s="472" t="e">
        <f>D261&amp;I261&amp;#REF!</f>
        <v>#REF!</v>
      </c>
      <c r="AH261" s="473" t="e">
        <f>IF(#REF!="○",F261,"")</f>
        <v>#REF!</v>
      </c>
    </row>
    <row r="262" spans="1:34" ht="36.75" customHeight="1">
      <c r="A262" s="375">
        <v>250</v>
      </c>
      <c r="B262" s="382" t="str">
        <f>IF(基本情報入力シート!B289="","",基本情報入力シート!B289)</f>
        <v/>
      </c>
      <c r="C262" s="390" t="str">
        <f>IF(基本情報入力シート!L289="","",基本情報入力シート!L289)</f>
        <v/>
      </c>
      <c r="D262" s="390" t="str">
        <f>IF(基本情報入力シート!Q289="","",基本情報入力シート!Q289)</f>
        <v/>
      </c>
      <c r="E262" s="390" t="str">
        <f>IF(基本情報入力シート!V289="","",基本情報入力シート!V289)</f>
        <v/>
      </c>
      <c r="F262" s="390" t="str">
        <f>IF(基本情報入力シート!W289="","",基本情報入力シート!W289)</f>
        <v/>
      </c>
      <c r="G262" s="390" t="str">
        <f>IF(基本情報入力シート!X289="","",基本情報入力シート!X289)</f>
        <v/>
      </c>
      <c r="H262" s="416" t="str">
        <f>IF(基本情報入力シート!Z289="","",基本情報入力シート!Z289)</f>
        <v/>
      </c>
      <c r="I262" s="418" t="str">
        <f>IF(基本情報入力シート!AE289&lt;&gt;"",基本情報入力シート!AE289,"")</f>
        <v/>
      </c>
      <c r="J262" s="424" t="str">
        <f>IF(基本情報入力シート!AA289="","",基本情報入力シート!AA289)</f>
        <v/>
      </c>
      <c r="K262" s="429" t="str">
        <f>IF(基本情報入力シート!AD289="","",基本情報入力シート!AD289)</f>
        <v/>
      </c>
      <c r="L262" s="435" t="str">
        <f>IF(G262="","",VLOOKUP(G262,'【参考】数式用'!$A$3:$C$46,3,FALSE))</f>
        <v/>
      </c>
      <c r="M262" s="442" t="str">
        <f t="shared" si="10"/>
        <v/>
      </c>
      <c r="N262" s="448"/>
      <c r="O262" s="448"/>
      <c r="P262" s="448"/>
      <c r="Q262" s="86"/>
      <c r="R262" s="2"/>
      <c r="S262" s="391"/>
      <c r="T262" s="391"/>
      <c r="U262" s="391"/>
      <c r="V262" s="391"/>
      <c r="W262" s="391"/>
      <c r="X262" s="391"/>
      <c r="Y262" s="391"/>
      <c r="Z262" s="391"/>
      <c r="AA262" s="391"/>
      <c r="AB262" s="391"/>
      <c r="AC262" s="391"/>
      <c r="AE262" s="363" t="str">
        <f t="shared" si="11"/>
        <v/>
      </c>
      <c r="AF262" s="363" t="str">
        <f t="shared" si="12"/>
        <v>×</v>
      </c>
      <c r="AG262" s="472" t="e">
        <f>D262&amp;I262&amp;#REF!</f>
        <v>#REF!</v>
      </c>
      <c r="AH262" s="473" t="e">
        <f>IF(#REF!="○",F262,"")</f>
        <v>#REF!</v>
      </c>
    </row>
    <row r="263" spans="1:34" ht="36.75" customHeight="1">
      <c r="A263" s="375">
        <v>251</v>
      </c>
      <c r="B263" s="382" t="str">
        <f>IF(基本情報入力シート!B290="","",基本情報入力シート!B290)</f>
        <v/>
      </c>
      <c r="C263" s="390" t="str">
        <f>IF(基本情報入力シート!L290="","",基本情報入力シート!L290)</f>
        <v/>
      </c>
      <c r="D263" s="390" t="str">
        <f>IF(基本情報入力シート!Q290="","",基本情報入力シート!Q290)</f>
        <v/>
      </c>
      <c r="E263" s="390" t="str">
        <f>IF(基本情報入力シート!V290="","",基本情報入力シート!V290)</f>
        <v/>
      </c>
      <c r="F263" s="390" t="str">
        <f>IF(基本情報入力シート!W290="","",基本情報入力シート!W290)</f>
        <v/>
      </c>
      <c r="G263" s="390" t="str">
        <f>IF(基本情報入力シート!X290="","",基本情報入力シート!X290)</f>
        <v/>
      </c>
      <c r="H263" s="416" t="str">
        <f>IF(基本情報入力シート!Z290="","",基本情報入力シート!Z290)</f>
        <v/>
      </c>
      <c r="I263" s="418" t="str">
        <f>IF(基本情報入力シート!AE290&lt;&gt;"",基本情報入力シート!AE290,"")</f>
        <v/>
      </c>
      <c r="J263" s="424" t="str">
        <f>IF(基本情報入力シート!AA290="","",基本情報入力シート!AA290)</f>
        <v/>
      </c>
      <c r="K263" s="429" t="str">
        <f>IF(基本情報入力シート!AD290="","",基本情報入力シート!AD290)</f>
        <v/>
      </c>
      <c r="L263" s="435" t="str">
        <f>IF(G263="","",VLOOKUP(G263,'【参考】数式用'!$A$3:$C$46,3,FALSE))</f>
        <v/>
      </c>
      <c r="M263" s="442" t="str">
        <f t="shared" si="10"/>
        <v/>
      </c>
      <c r="N263" s="448"/>
      <c r="O263" s="448"/>
      <c r="P263" s="448"/>
      <c r="Q263" s="86"/>
      <c r="R263" s="2"/>
      <c r="S263" s="391"/>
      <c r="T263" s="391"/>
      <c r="U263" s="391"/>
      <c r="V263" s="391"/>
      <c r="W263" s="391"/>
      <c r="X263" s="391"/>
      <c r="Y263" s="391"/>
      <c r="Z263" s="391"/>
      <c r="AA263" s="391"/>
      <c r="AB263" s="391"/>
      <c r="AC263" s="391"/>
      <c r="AE263" s="363" t="str">
        <f t="shared" si="11"/>
        <v/>
      </c>
      <c r="AF263" s="363" t="str">
        <f t="shared" si="12"/>
        <v>×</v>
      </c>
      <c r="AG263" s="472" t="e">
        <f>D263&amp;I263&amp;#REF!</f>
        <v>#REF!</v>
      </c>
      <c r="AH263" s="473" t="e">
        <f>IF(#REF!="○",F263,"")</f>
        <v>#REF!</v>
      </c>
    </row>
    <row r="264" spans="1:34" ht="36.75" customHeight="1">
      <c r="A264" s="375">
        <v>252</v>
      </c>
      <c r="B264" s="382" t="str">
        <f>IF(基本情報入力シート!B291="","",基本情報入力シート!B291)</f>
        <v/>
      </c>
      <c r="C264" s="390" t="str">
        <f>IF(基本情報入力シート!L291="","",基本情報入力シート!L291)</f>
        <v/>
      </c>
      <c r="D264" s="390" t="str">
        <f>IF(基本情報入力シート!Q291="","",基本情報入力シート!Q291)</f>
        <v/>
      </c>
      <c r="E264" s="390" t="str">
        <f>IF(基本情報入力シート!V291="","",基本情報入力シート!V291)</f>
        <v/>
      </c>
      <c r="F264" s="390" t="str">
        <f>IF(基本情報入力シート!W291="","",基本情報入力シート!W291)</f>
        <v/>
      </c>
      <c r="G264" s="390" t="str">
        <f>IF(基本情報入力シート!X291="","",基本情報入力シート!X291)</f>
        <v/>
      </c>
      <c r="H264" s="416" t="str">
        <f>IF(基本情報入力シート!Z291="","",基本情報入力シート!Z291)</f>
        <v/>
      </c>
      <c r="I264" s="418" t="str">
        <f>IF(基本情報入力シート!AE291&lt;&gt;"",基本情報入力シート!AE291,"")</f>
        <v/>
      </c>
      <c r="J264" s="424" t="str">
        <f>IF(基本情報入力シート!AA291="","",基本情報入力シート!AA291)</f>
        <v/>
      </c>
      <c r="K264" s="429" t="str">
        <f>IF(基本情報入力シート!AD291="","",基本情報入力シート!AD291)</f>
        <v/>
      </c>
      <c r="L264" s="435" t="str">
        <f>IF(G264="","",VLOOKUP(G264,'【参考】数式用'!$A$3:$C$46,3,FALSE))</f>
        <v/>
      </c>
      <c r="M264" s="442" t="str">
        <f t="shared" si="10"/>
        <v/>
      </c>
      <c r="N264" s="448"/>
      <c r="O264" s="448"/>
      <c r="P264" s="448"/>
      <c r="Q264" s="86"/>
      <c r="R264" s="2"/>
      <c r="S264" s="391"/>
      <c r="T264" s="391"/>
      <c r="U264" s="391"/>
      <c r="V264" s="391"/>
      <c r="W264" s="391"/>
      <c r="X264" s="391"/>
      <c r="Y264" s="391"/>
      <c r="Z264" s="391"/>
      <c r="AA264" s="391"/>
      <c r="AB264" s="391"/>
      <c r="AC264" s="391"/>
      <c r="AE264" s="363" t="str">
        <f t="shared" si="11"/>
        <v/>
      </c>
      <c r="AF264" s="363" t="str">
        <f t="shared" si="12"/>
        <v>×</v>
      </c>
      <c r="AG264" s="472" t="e">
        <f>D264&amp;I264&amp;#REF!</f>
        <v>#REF!</v>
      </c>
      <c r="AH264" s="473" t="e">
        <f>IF(#REF!="○",F264,"")</f>
        <v>#REF!</v>
      </c>
    </row>
    <row r="265" spans="1:34" ht="36.75" customHeight="1">
      <c r="A265" s="375">
        <v>253</v>
      </c>
      <c r="B265" s="382" t="str">
        <f>IF(基本情報入力シート!B292="","",基本情報入力シート!B292)</f>
        <v/>
      </c>
      <c r="C265" s="390" t="str">
        <f>IF(基本情報入力シート!L292="","",基本情報入力シート!L292)</f>
        <v/>
      </c>
      <c r="D265" s="390" t="str">
        <f>IF(基本情報入力シート!Q292="","",基本情報入力シート!Q292)</f>
        <v/>
      </c>
      <c r="E265" s="390" t="str">
        <f>IF(基本情報入力シート!V292="","",基本情報入力シート!V292)</f>
        <v/>
      </c>
      <c r="F265" s="390" t="str">
        <f>IF(基本情報入力シート!W292="","",基本情報入力シート!W292)</f>
        <v/>
      </c>
      <c r="G265" s="390" t="str">
        <f>IF(基本情報入力シート!X292="","",基本情報入力シート!X292)</f>
        <v/>
      </c>
      <c r="H265" s="416" t="str">
        <f>IF(基本情報入力シート!Z292="","",基本情報入力シート!Z292)</f>
        <v/>
      </c>
      <c r="I265" s="418" t="str">
        <f>IF(基本情報入力シート!AE292&lt;&gt;"",基本情報入力シート!AE292,"")</f>
        <v/>
      </c>
      <c r="J265" s="424" t="str">
        <f>IF(基本情報入力シート!AA292="","",基本情報入力シート!AA292)</f>
        <v/>
      </c>
      <c r="K265" s="429" t="str">
        <f>IF(基本情報入力シート!AD292="","",基本情報入力シート!AD292)</f>
        <v/>
      </c>
      <c r="L265" s="435" t="str">
        <f>IF(G265="","",VLOOKUP(G265,'【参考】数式用'!$A$3:$C$46,3,FALSE))</f>
        <v/>
      </c>
      <c r="M265" s="442" t="str">
        <f t="shared" si="10"/>
        <v/>
      </c>
      <c r="N265" s="448"/>
      <c r="O265" s="448"/>
      <c r="P265" s="448"/>
      <c r="Q265" s="86"/>
      <c r="R265" s="2"/>
      <c r="S265" s="391"/>
      <c r="T265" s="391"/>
      <c r="U265" s="391"/>
      <c r="V265" s="391"/>
      <c r="W265" s="391"/>
      <c r="X265" s="391"/>
      <c r="Y265" s="391"/>
      <c r="Z265" s="391"/>
      <c r="AA265" s="391"/>
      <c r="AB265" s="391"/>
      <c r="AC265" s="391"/>
      <c r="AE265" s="363" t="str">
        <f t="shared" si="11"/>
        <v/>
      </c>
      <c r="AF265" s="363" t="str">
        <f t="shared" si="12"/>
        <v>×</v>
      </c>
      <c r="AG265" s="472" t="e">
        <f>D265&amp;I265&amp;#REF!</f>
        <v>#REF!</v>
      </c>
      <c r="AH265" s="473" t="e">
        <f>IF(#REF!="○",F265,"")</f>
        <v>#REF!</v>
      </c>
    </row>
    <row r="266" spans="1:34" ht="36.75" customHeight="1">
      <c r="A266" s="375">
        <v>254</v>
      </c>
      <c r="B266" s="382" t="str">
        <f>IF(基本情報入力シート!B293="","",基本情報入力シート!B293)</f>
        <v/>
      </c>
      <c r="C266" s="390" t="str">
        <f>IF(基本情報入力シート!L293="","",基本情報入力シート!L293)</f>
        <v/>
      </c>
      <c r="D266" s="390" t="str">
        <f>IF(基本情報入力シート!Q293="","",基本情報入力シート!Q293)</f>
        <v/>
      </c>
      <c r="E266" s="390" t="str">
        <f>IF(基本情報入力シート!V293="","",基本情報入力シート!V293)</f>
        <v/>
      </c>
      <c r="F266" s="390" t="str">
        <f>IF(基本情報入力シート!W293="","",基本情報入力シート!W293)</f>
        <v/>
      </c>
      <c r="G266" s="390" t="str">
        <f>IF(基本情報入力シート!X293="","",基本情報入力シート!X293)</f>
        <v/>
      </c>
      <c r="H266" s="416" t="str">
        <f>IF(基本情報入力シート!Z293="","",基本情報入力シート!Z293)</f>
        <v/>
      </c>
      <c r="I266" s="418" t="str">
        <f>IF(基本情報入力シート!AE293&lt;&gt;"",基本情報入力シート!AE293,"")</f>
        <v/>
      </c>
      <c r="J266" s="424" t="str">
        <f>IF(基本情報入力シート!AA293="","",基本情報入力シート!AA293)</f>
        <v/>
      </c>
      <c r="K266" s="429" t="str">
        <f>IF(基本情報入力シート!AD293="","",基本情報入力シート!AD293)</f>
        <v/>
      </c>
      <c r="L266" s="435" t="str">
        <f>IF(G266="","",VLOOKUP(G266,'【参考】数式用'!$A$3:$C$46,3,FALSE))</f>
        <v/>
      </c>
      <c r="M266" s="442" t="str">
        <f t="shared" si="10"/>
        <v/>
      </c>
      <c r="N266" s="448"/>
      <c r="O266" s="448"/>
      <c r="P266" s="448"/>
      <c r="Q266" s="86"/>
      <c r="R266" s="2"/>
      <c r="S266" s="391"/>
      <c r="T266" s="391"/>
      <c r="U266" s="391"/>
      <c r="V266" s="391"/>
      <c r="W266" s="391"/>
      <c r="X266" s="391"/>
      <c r="Y266" s="391"/>
      <c r="Z266" s="391"/>
      <c r="AA266" s="391"/>
      <c r="AB266" s="391"/>
      <c r="AC266" s="391"/>
      <c r="AE266" s="363" t="str">
        <f t="shared" si="11"/>
        <v/>
      </c>
      <c r="AF266" s="363" t="str">
        <f t="shared" si="12"/>
        <v>×</v>
      </c>
      <c r="AG266" s="472" t="e">
        <f>D266&amp;I266&amp;#REF!</f>
        <v>#REF!</v>
      </c>
      <c r="AH266" s="473" t="e">
        <f>IF(#REF!="○",F266,"")</f>
        <v>#REF!</v>
      </c>
    </row>
    <row r="267" spans="1:34" ht="36.75" customHeight="1">
      <c r="A267" s="375">
        <v>255</v>
      </c>
      <c r="B267" s="382" t="str">
        <f>IF(基本情報入力シート!B294="","",基本情報入力シート!B294)</f>
        <v/>
      </c>
      <c r="C267" s="390" t="str">
        <f>IF(基本情報入力シート!L294="","",基本情報入力シート!L294)</f>
        <v/>
      </c>
      <c r="D267" s="390" t="str">
        <f>IF(基本情報入力シート!Q294="","",基本情報入力シート!Q294)</f>
        <v/>
      </c>
      <c r="E267" s="390" t="str">
        <f>IF(基本情報入力シート!V294="","",基本情報入力シート!V294)</f>
        <v/>
      </c>
      <c r="F267" s="390" t="str">
        <f>IF(基本情報入力シート!W294="","",基本情報入力シート!W294)</f>
        <v/>
      </c>
      <c r="G267" s="390" t="str">
        <f>IF(基本情報入力シート!X294="","",基本情報入力シート!X294)</f>
        <v/>
      </c>
      <c r="H267" s="416" t="str">
        <f>IF(基本情報入力シート!Z294="","",基本情報入力シート!Z294)</f>
        <v/>
      </c>
      <c r="I267" s="418" t="str">
        <f>IF(基本情報入力シート!AE294&lt;&gt;"",基本情報入力シート!AE294,"")</f>
        <v/>
      </c>
      <c r="J267" s="424" t="str">
        <f>IF(基本情報入力シート!AA294="","",基本情報入力シート!AA294)</f>
        <v/>
      </c>
      <c r="K267" s="429" t="str">
        <f>IF(基本情報入力シート!AD294="","",基本情報入力シート!AD294)</f>
        <v/>
      </c>
      <c r="L267" s="435" t="str">
        <f>IF(G267="","",VLOOKUP(G267,'【参考】数式用'!$A$3:$C$46,3,FALSE))</f>
        <v/>
      </c>
      <c r="M267" s="442" t="str">
        <f t="shared" si="10"/>
        <v/>
      </c>
      <c r="N267" s="448"/>
      <c r="O267" s="448"/>
      <c r="P267" s="448"/>
      <c r="Q267" s="86"/>
      <c r="R267" s="2"/>
      <c r="S267" s="391"/>
      <c r="T267" s="391"/>
      <c r="U267" s="391"/>
      <c r="V267" s="391"/>
      <c r="W267" s="391"/>
      <c r="X267" s="391"/>
      <c r="Y267" s="391"/>
      <c r="Z267" s="391"/>
      <c r="AA267" s="391"/>
      <c r="AB267" s="391"/>
      <c r="AC267" s="391"/>
      <c r="AE267" s="363" t="str">
        <f t="shared" si="11"/>
        <v/>
      </c>
      <c r="AF267" s="363" t="str">
        <f t="shared" si="12"/>
        <v>×</v>
      </c>
      <c r="AG267" s="472" t="e">
        <f>D267&amp;I267&amp;#REF!</f>
        <v>#REF!</v>
      </c>
      <c r="AH267" s="473" t="e">
        <f>IF(#REF!="○",F267,"")</f>
        <v>#REF!</v>
      </c>
    </row>
    <row r="268" spans="1:34" ht="36.75" customHeight="1">
      <c r="A268" s="375">
        <v>256</v>
      </c>
      <c r="B268" s="382" t="str">
        <f>IF(基本情報入力シート!B295="","",基本情報入力シート!B295)</f>
        <v/>
      </c>
      <c r="C268" s="390" t="str">
        <f>IF(基本情報入力シート!L295="","",基本情報入力シート!L295)</f>
        <v/>
      </c>
      <c r="D268" s="390" t="str">
        <f>IF(基本情報入力シート!Q295="","",基本情報入力シート!Q295)</f>
        <v/>
      </c>
      <c r="E268" s="390" t="str">
        <f>IF(基本情報入力シート!V295="","",基本情報入力シート!V295)</f>
        <v/>
      </c>
      <c r="F268" s="390" t="str">
        <f>IF(基本情報入力シート!W295="","",基本情報入力シート!W295)</f>
        <v/>
      </c>
      <c r="G268" s="390" t="str">
        <f>IF(基本情報入力シート!X295="","",基本情報入力シート!X295)</f>
        <v/>
      </c>
      <c r="H268" s="416" t="str">
        <f>IF(基本情報入力シート!Z295="","",基本情報入力シート!Z295)</f>
        <v/>
      </c>
      <c r="I268" s="418" t="str">
        <f>IF(基本情報入力シート!AE295&lt;&gt;"",基本情報入力シート!AE295,"")</f>
        <v/>
      </c>
      <c r="J268" s="424" t="str">
        <f>IF(基本情報入力シート!AA295="","",基本情報入力シート!AA295)</f>
        <v/>
      </c>
      <c r="K268" s="429" t="str">
        <f>IF(基本情報入力シート!AD295="","",基本情報入力シート!AD295)</f>
        <v/>
      </c>
      <c r="L268" s="435" t="str">
        <f>IF(G268="","",VLOOKUP(G268,'【参考】数式用'!$A$3:$C$46,3,FALSE))</f>
        <v/>
      </c>
      <c r="M268" s="442" t="str">
        <f t="shared" si="10"/>
        <v/>
      </c>
      <c r="N268" s="448"/>
      <c r="O268" s="448"/>
      <c r="P268" s="448"/>
      <c r="Q268" s="86"/>
      <c r="R268" s="2"/>
      <c r="S268" s="391"/>
      <c r="T268" s="391"/>
      <c r="U268" s="391"/>
      <c r="V268" s="391"/>
      <c r="W268" s="391"/>
      <c r="X268" s="391"/>
      <c r="Y268" s="391"/>
      <c r="Z268" s="391"/>
      <c r="AA268" s="391"/>
      <c r="AB268" s="391"/>
      <c r="AC268" s="391"/>
      <c r="AE268" s="363" t="str">
        <f t="shared" si="11"/>
        <v/>
      </c>
      <c r="AF268" s="363" t="str">
        <f t="shared" si="12"/>
        <v>×</v>
      </c>
      <c r="AG268" s="472" t="e">
        <f>D268&amp;I268&amp;#REF!</f>
        <v>#REF!</v>
      </c>
      <c r="AH268" s="473" t="e">
        <f>IF(#REF!="○",F268,"")</f>
        <v>#REF!</v>
      </c>
    </row>
    <row r="269" spans="1:34" ht="36.75" customHeight="1">
      <c r="A269" s="375">
        <v>257</v>
      </c>
      <c r="B269" s="382" t="str">
        <f>IF(基本情報入力シート!B296="","",基本情報入力シート!B296)</f>
        <v/>
      </c>
      <c r="C269" s="390" t="str">
        <f>IF(基本情報入力シート!L296="","",基本情報入力シート!L296)</f>
        <v/>
      </c>
      <c r="D269" s="390" t="str">
        <f>IF(基本情報入力シート!Q296="","",基本情報入力シート!Q296)</f>
        <v/>
      </c>
      <c r="E269" s="390" t="str">
        <f>IF(基本情報入力シート!V296="","",基本情報入力シート!V296)</f>
        <v/>
      </c>
      <c r="F269" s="390" t="str">
        <f>IF(基本情報入力シート!W296="","",基本情報入力シート!W296)</f>
        <v/>
      </c>
      <c r="G269" s="390" t="str">
        <f>IF(基本情報入力シート!X296="","",基本情報入力シート!X296)</f>
        <v/>
      </c>
      <c r="H269" s="416" t="str">
        <f>IF(基本情報入力シート!Z296="","",基本情報入力シート!Z296)</f>
        <v/>
      </c>
      <c r="I269" s="418" t="str">
        <f>IF(基本情報入力シート!AE296&lt;&gt;"",基本情報入力シート!AE296,"")</f>
        <v/>
      </c>
      <c r="J269" s="424" t="str">
        <f>IF(基本情報入力シート!AA296="","",基本情報入力シート!AA296)</f>
        <v/>
      </c>
      <c r="K269" s="429" t="str">
        <f>IF(基本情報入力シート!AD296="","",基本情報入力シート!AD296)</f>
        <v/>
      </c>
      <c r="L269" s="435" t="str">
        <f>IF(G269="","",VLOOKUP(G269,'【参考】数式用'!$A$3:$C$46,3,FALSE))</f>
        <v/>
      </c>
      <c r="M269" s="442" t="str">
        <f t="shared" ref="M269:M332" si="13">IFERROR(IF(I269="○",ROUNDDOWN(ROUNDDOWN(J269*K269,0)*L269,0),""),"単価未入力")</f>
        <v/>
      </c>
      <c r="N269" s="448"/>
      <c r="O269" s="448"/>
      <c r="P269" s="448"/>
      <c r="Q269" s="86"/>
      <c r="R269" s="2"/>
      <c r="S269" s="391"/>
      <c r="T269" s="391"/>
      <c r="U269" s="391"/>
      <c r="V269" s="391"/>
      <c r="W269" s="391"/>
      <c r="X269" s="391"/>
      <c r="Y269" s="391"/>
      <c r="Z269" s="391"/>
      <c r="AA269" s="391"/>
      <c r="AB269" s="391"/>
      <c r="AC269" s="391"/>
      <c r="AE269" s="363" t="str">
        <f t="shared" ref="AE269:AE332" si="14">IF(G269&lt;&gt;"","色付け","")</f>
        <v/>
      </c>
      <c r="AF269" s="363" t="str">
        <f t="shared" ref="AF269:AF332" si="15">IF(COUNTIF(N269:Q269,"○")=1,"○","×")</f>
        <v>×</v>
      </c>
      <c r="AG269" s="472" t="e">
        <f>D269&amp;I269&amp;#REF!</f>
        <v>#REF!</v>
      </c>
      <c r="AH269" s="473" t="e">
        <f>IF(#REF!="○",F269,"")</f>
        <v>#REF!</v>
      </c>
    </row>
    <row r="270" spans="1:34" ht="36.75" customHeight="1">
      <c r="A270" s="375">
        <v>258</v>
      </c>
      <c r="B270" s="382" t="str">
        <f>IF(基本情報入力シート!B297="","",基本情報入力シート!B297)</f>
        <v/>
      </c>
      <c r="C270" s="390" t="str">
        <f>IF(基本情報入力シート!L297="","",基本情報入力シート!L297)</f>
        <v/>
      </c>
      <c r="D270" s="390" t="str">
        <f>IF(基本情報入力シート!Q297="","",基本情報入力シート!Q297)</f>
        <v/>
      </c>
      <c r="E270" s="390" t="str">
        <f>IF(基本情報入力シート!V297="","",基本情報入力シート!V297)</f>
        <v/>
      </c>
      <c r="F270" s="390" t="str">
        <f>IF(基本情報入力シート!W297="","",基本情報入力シート!W297)</f>
        <v/>
      </c>
      <c r="G270" s="390" t="str">
        <f>IF(基本情報入力シート!X297="","",基本情報入力シート!X297)</f>
        <v/>
      </c>
      <c r="H270" s="416" t="str">
        <f>IF(基本情報入力シート!Z297="","",基本情報入力シート!Z297)</f>
        <v/>
      </c>
      <c r="I270" s="418" t="str">
        <f>IF(基本情報入力シート!AE297&lt;&gt;"",基本情報入力シート!AE297,"")</f>
        <v/>
      </c>
      <c r="J270" s="424" t="str">
        <f>IF(基本情報入力シート!AA297="","",基本情報入力シート!AA297)</f>
        <v/>
      </c>
      <c r="K270" s="429" t="str">
        <f>IF(基本情報入力シート!AD297="","",基本情報入力シート!AD297)</f>
        <v/>
      </c>
      <c r="L270" s="435" t="str">
        <f>IF(G270="","",VLOOKUP(G270,'【参考】数式用'!$A$3:$C$46,3,FALSE))</f>
        <v/>
      </c>
      <c r="M270" s="442" t="str">
        <f t="shared" si="13"/>
        <v/>
      </c>
      <c r="N270" s="448"/>
      <c r="O270" s="448"/>
      <c r="P270" s="448"/>
      <c r="Q270" s="86"/>
      <c r="R270" s="2"/>
      <c r="S270" s="391"/>
      <c r="T270" s="391"/>
      <c r="U270" s="391"/>
      <c r="V270" s="391"/>
      <c r="W270" s="391"/>
      <c r="X270" s="391"/>
      <c r="Y270" s="391"/>
      <c r="Z270" s="391"/>
      <c r="AA270" s="391"/>
      <c r="AB270" s="391"/>
      <c r="AC270" s="391"/>
      <c r="AE270" s="363" t="str">
        <f t="shared" si="14"/>
        <v/>
      </c>
      <c r="AF270" s="363" t="str">
        <f t="shared" si="15"/>
        <v>×</v>
      </c>
      <c r="AG270" s="472" t="e">
        <f>D270&amp;I270&amp;#REF!</f>
        <v>#REF!</v>
      </c>
      <c r="AH270" s="473" t="e">
        <f>IF(#REF!="○",F270,"")</f>
        <v>#REF!</v>
      </c>
    </row>
    <row r="271" spans="1:34" ht="36.75" customHeight="1">
      <c r="A271" s="375">
        <v>259</v>
      </c>
      <c r="B271" s="382" t="str">
        <f>IF(基本情報入力シート!B298="","",基本情報入力シート!B298)</f>
        <v/>
      </c>
      <c r="C271" s="390" t="str">
        <f>IF(基本情報入力シート!L298="","",基本情報入力シート!L298)</f>
        <v/>
      </c>
      <c r="D271" s="390" t="str">
        <f>IF(基本情報入力シート!Q298="","",基本情報入力シート!Q298)</f>
        <v/>
      </c>
      <c r="E271" s="390" t="str">
        <f>IF(基本情報入力シート!V298="","",基本情報入力シート!V298)</f>
        <v/>
      </c>
      <c r="F271" s="390" t="str">
        <f>IF(基本情報入力シート!W298="","",基本情報入力シート!W298)</f>
        <v/>
      </c>
      <c r="G271" s="390" t="str">
        <f>IF(基本情報入力シート!X298="","",基本情報入力シート!X298)</f>
        <v/>
      </c>
      <c r="H271" s="416" t="str">
        <f>IF(基本情報入力シート!Z298="","",基本情報入力シート!Z298)</f>
        <v/>
      </c>
      <c r="I271" s="418" t="str">
        <f>IF(基本情報入力シート!AE298&lt;&gt;"",基本情報入力シート!AE298,"")</f>
        <v/>
      </c>
      <c r="J271" s="424" t="str">
        <f>IF(基本情報入力シート!AA298="","",基本情報入力シート!AA298)</f>
        <v/>
      </c>
      <c r="K271" s="429" t="str">
        <f>IF(基本情報入力シート!AD298="","",基本情報入力シート!AD298)</f>
        <v/>
      </c>
      <c r="L271" s="435" t="str">
        <f>IF(G271="","",VLOOKUP(G271,'【参考】数式用'!$A$3:$C$46,3,FALSE))</f>
        <v/>
      </c>
      <c r="M271" s="442" t="str">
        <f t="shared" si="13"/>
        <v/>
      </c>
      <c r="N271" s="448"/>
      <c r="O271" s="448"/>
      <c r="P271" s="448"/>
      <c r="Q271" s="86"/>
      <c r="R271" s="2"/>
      <c r="S271" s="391"/>
      <c r="T271" s="391"/>
      <c r="U271" s="391"/>
      <c r="V271" s="391"/>
      <c r="W271" s="391"/>
      <c r="X271" s="391"/>
      <c r="Y271" s="391"/>
      <c r="Z271" s="391"/>
      <c r="AA271" s="391"/>
      <c r="AB271" s="391"/>
      <c r="AC271" s="391"/>
      <c r="AE271" s="363" t="str">
        <f t="shared" si="14"/>
        <v/>
      </c>
      <c r="AF271" s="363" t="str">
        <f t="shared" si="15"/>
        <v>×</v>
      </c>
      <c r="AG271" s="472" t="e">
        <f>D271&amp;I271&amp;#REF!</f>
        <v>#REF!</v>
      </c>
      <c r="AH271" s="473" t="e">
        <f>IF(#REF!="○",F271,"")</f>
        <v>#REF!</v>
      </c>
    </row>
    <row r="272" spans="1:34" ht="36.75" customHeight="1">
      <c r="A272" s="375">
        <v>260</v>
      </c>
      <c r="B272" s="382" t="str">
        <f>IF(基本情報入力シート!B299="","",基本情報入力シート!B299)</f>
        <v/>
      </c>
      <c r="C272" s="390" t="str">
        <f>IF(基本情報入力シート!L299="","",基本情報入力シート!L299)</f>
        <v/>
      </c>
      <c r="D272" s="390" t="str">
        <f>IF(基本情報入力シート!Q299="","",基本情報入力シート!Q299)</f>
        <v/>
      </c>
      <c r="E272" s="390" t="str">
        <f>IF(基本情報入力シート!V299="","",基本情報入力シート!V299)</f>
        <v/>
      </c>
      <c r="F272" s="390" t="str">
        <f>IF(基本情報入力シート!W299="","",基本情報入力シート!W299)</f>
        <v/>
      </c>
      <c r="G272" s="390" t="str">
        <f>IF(基本情報入力シート!X299="","",基本情報入力シート!X299)</f>
        <v/>
      </c>
      <c r="H272" s="416" t="str">
        <f>IF(基本情報入力シート!Z299="","",基本情報入力シート!Z299)</f>
        <v/>
      </c>
      <c r="I272" s="418" t="str">
        <f>IF(基本情報入力シート!AE299&lt;&gt;"",基本情報入力シート!AE299,"")</f>
        <v/>
      </c>
      <c r="J272" s="424" t="str">
        <f>IF(基本情報入力シート!AA299="","",基本情報入力シート!AA299)</f>
        <v/>
      </c>
      <c r="K272" s="429" t="str">
        <f>IF(基本情報入力シート!AD299="","",基本情報入力シート!AD299)</f>
        <v/>
      </c>
      <c r="L272" s="435" t="str">
        <f>IF(G272="","",VLOOKUP(G272,'【参考】数式用'!$A$3:$C$46,3,FALSE))</f>
        <v/>
      </c>
      <c r="M272" s="442" t="str">
        <f t="shared" si="13"/>
        <v/>
      </c>
      <c r="N272" s="448"/>
      <c r="O272" s="448"/>
      <c r="P272" s="448"/>
      <c r="Q272" s="86"/>
      <c r="R272" s="2"/>
      <c r="S272" s="391"/>
      <c r="T272" s="391"/>
      <c r="U272" s="391"/>
      <c r="V272" s="391"/>
      <c r="W272" s="391"/>
      <c r="X272" s="391"/>
      <c r="Y272" s="391"/>
      <c r="Z272" s="391"/>
      <c r="AA272" s="391"/>
      <c r="AB272" s="391"/>
      <c r="AC272" s="391"/>
      <c r="AE272" s="363" t="str">
        <f t="shared" si="14"/>
        <v/>
      </c>
      <c r="AF272" s="363" t="str">
        <f t="shared" si="15"/>
        <v>×</v>
      </c>
      <c r="AG272" s="472" t="e">
        <f>D272&amp;I272&amp;#REF!</f>
        <v>#REF!</v>
      </c>
      <c r="AH272" s="473" t="e">
        <f>IF(#REF!="○",F272,"")</f>
        <v>#REF!</v>
      </c>
    </row>
    <row r="273" spans="1:34" ht="36.75" customHeight="1">
      <c r="A273" s="375">
        <v>261</v>
      </c>
      <c r="B273" s="382" t="str">
        <f>IF(基本情報入力シート!B300="","",基本情報入力シート!B300)</f>
        <v/>
      </c>
      <c r="C273" s="390" t="str">
        <f>IF(基本情報入力シート!L300="","",基本情報入力シート!L300)</f>
        <v/>
      </c>
      <c r="D273" s="390" t="str">
        <f>IF(基本情報入力シート!Q300="","",基本情報入力シート!Q300)</f>
        <v/>
      </c>
      <c r="E273" s="390" t="str">
        <f>IF(基本情報入力シート!V300="","",基本情報入力シート!V300)</f>
        <v/>
      </c>
      <c r="F273" s="390" t="str">
        <f>IF(基本情報入力シート!W300="","",基本情報入力シート!W300)</f>
        <v/>
      </c>
      <c r="G273" s="390" t="str">
        <f>IF(基本情報入力シート!X300="","",基本情報入力シート!X300)</f>
        <v/>
      </c>
      <c r="H273" s="416" t="str">
        <f>IF(基本情報入力シート!Z300="","",基本情報入力シート!Z300)</f>
        <v/>
      </c>
      <c r="I273" s="418" t="str">
        <f>IF(基本情報入力シート!AE300&lt;&gt;"",基本情報入力シート!AE300,"")</f>
        <v/>
      </c>
      <c r="J273" s="424" t="str">
        <f>IF(基本情報入力シート!AA300="","",基本情報入力シート!AA300)</f>
        <v/>
      </c>
      <c r="K273" s="429" t="str">
        <f>IF(基本情報入力シート!AD300="","",基本情報入力シート!AD300)</f>
        <v/>
      </c>
      <c r="L273" s="435" t="str">
        <f>IF(G273="","",VLOOKUP(G273,'【参考】数式用'!$A$3:$C$46,3,FALSE))</f>
        <v/>
      </c>
      <c r="M273" s="442" t="str">
        <f t="shared" si="13"/>
        <v/>
      </c>
      <c r="N273" s="448"/>
      <c r="O273" s="448"/>
      <c r="P273" s="448"/>
      <c r="Q273" s="86"/>
      <c r="R273" s="2"/>
      <c r="S273" s="391"/>
      <c r="T273" s="391"/>
      <c r="U273" s="391"/>
      <c r="V273" s="391"/>
      <c r="W273" s="391"/>
      <c r="X273" s="391"/>
      <c r="Y273" s="391"/>
      <c r="Z273" s="391"/>
      <c r="AA273" s="391"/>
      <c r="AB273" s="391"/>
      <c r="AC273" s="391"/>
      <c r="AE273" s="363" t="str">
        <f t="shared" si="14"/>
        <v/>
      </c>
      <c r="AF273" s="363" t="str">
        <f t="shared" si="15"/>
        <v>×</v>
      </c>
      <c r="AG273" s="472" t="e">
        <f>D273&amp;I273&amp;#REF!</f>
        <v>#REF!</v>
      </c>
      <c r="AH273" s="473" t="e">
        <f>IF(#REF!="○",F273,"")</f>
        <v>#REF!</v>
      </c>
    </row>
    <row r="274" spans="1:34" ht="36.75" customHeight="1">
      <c r="A274" s="375">
        <v>262</v>
      </c>
      <c r="B274" s="382" t="str">
        <f>IF(基本情報入力シート!B301="","",基本情報入力シート!B301)</f>
        <v/>
      </c>
      <c r="C274" s="390" t="str">
        <f>IF(基本情報入力シート!L301="","",基本情報入力シート!L301)</f>
        <v/>
      </c>
      <c r="D274" s="390" t="str">
        <f>IF(基本情報入力シート!Q301="","",基本情報入力シート!Q301)</f>
        <v/>
      </c>
      <c r="E274" s="390" t="str">
        <f>IF(基本情報入力シート!V301="","",基本情報入力シート!V301)</f>
        <v/>
      </c>
      <c r="F274" s="390" t="str">
        <f>IF(基本情報入力シート!W301="","",基本情報入力シート!W301)</f>
        <v/>
      </c>
      <c r="G274" s="390" t="str">
        <f>IF(基本情報入力シート!X301="","",基本情報入力シート!X301)</f>
        <v/>
      </c>
      <c r="H274" s="416" t="str">
        <f>IF(基本情報入力シート!Z301="","",基本情報入力シート!Z301)</f>
        <v/>
      </c>
      <c r="I274" s="418" t="str">
        <f>IF(基本情報入力シート!AE301&lt;&gt;"",基本情報入力シート!AE301,"")</f>
        <v/>
      </c>
      <c r="J274" s="424" t="str">
        <f>IF(基本情報入力シート!AA301="","",基本情報入力シート!AA301)</f>
        <v/>
      </c>
      <c r="K274" s="429" t="str">
        <f>IF(基本情報入力シート!AD301="","",基本情報入力シート!AD301)</f>
        <v/>
      </c>
      <c r="L274" s="435" t="str">
        <f>IF(G274="","",VLOOKUP(G274,'【参考】数式用'!$A$3:$C$46,3,FALSE))</f>
        <v/>
      </c>
      <c r="M274" s="442" t="str">
        <f t="shared" si="13"/>
        <v/>
      </c>
      <c r="N274" s="448"/>
      <c r="O274" s="448"/>
      <c r="P274" s="448"/>
      <c r="Q274" s="86"/>
      <c r="R274" s="2"/>
      <c r="S274" s="391"/>
      <c r="T274" s="391"/>
      <c r="U274" s="391"/>
      <c r="V274" s="391"/>
      <c r="W274" s="391"/>
      <c r="X274" s="391"/>
      <c r="Y274" s="391"/>
      <c r="Z274" s="391"/>
      <c r="AA274" s="391"/>
      <c r="AB274" s="391"/>
      <c r="AC274" s="391"/>
      <c r="AE274" s="363" t="str">
        <f t="shared" si="14"/>
        <v/>
      </c>
      <c r="AF274" s="363" t="str">
        <f t="shared" si="15"/>
        <v>×</v>
      </c>
      <c r="AG274" s="472" t="e">
        <f>D274&amp;I274&amp;#REF!</f>
        <v>#REF!</v>
      </c>
      <c r="AH274" s="473" t="e">
        <f>IF(#REF!="○",F274,"")</f>
        <v>#REF!</v>
      </c>
    </row>
    <row r="275" spans="1:34" ht="36.75" customHeight="1">
      <c r="A275" s="375">
        <v>263</v>
      </c>
      <c r="B275" s="382" t="str">
        <f>IF(基本情報入力シート!B302="","",基本情報入力シート!B302)</f>
        <v/>
      </c>
      <c r="C275" s="390" t="str">
        <f>IF(基本情報入力シート!L302="","",基本情報入力シート!L302)</f>
        <v/>
      </c>
      <c r="D275" s="390" t="str">
        <f>IF(基本情報入力シート!Q302="","",基本情報入力シート!Q302)</f>
        <v/>
      </c>
      <c r="E275" s="390" t="str">
        <f>IF(基本情報入力シート!V302="","",基本情報入力シート!V302)</f>
        <v/>
      </c>
      <c r="F275" s="390" t="str">
        <f>IF(基本情報入力シート!W302="","",基本情報入力シート!W302)</f>
        <v/>
      </c>
      <c r="G275" s="390" t="str">
        <f>IF(基本情報入力シート!X302="","",基本情報入力シート!X302)</f>
        <v/>
      </c>
      <c r="H275" s="416" t="str">
        <f>IF(基本情報入力シート!Z302="","",基本情報入力シート!Z302)</f>
        <v/>
      </c>
      <c r="I275" s="418" t="str">
        <f>IF(基本情報入力シート!AE302&lt;&gt;"",基本情報入力シート!AE302,"")</f>
        <v/>
      </c>
      <c r="J275" s="424" t="str">
        <f>IF(基本情報入力シート!AA302="","",基本情報入力シート!AA302)</f>
        <v/>
      </c>
      <c r="K275" s="429" t="str">
        <f>IF(基本情報入力シート!AD302="","",基本情報入力シート!AD302)</f>
        <v/>
      </c>
      <c r="L275" s="435" t="str">
        <f>IF(G275="","",VLOOKUP(G275,'【参考】数式用'!$A$3:$C$46,3,FALSE))</f>
        <v/>
      </c>
      <c r="M275" s="442" t="str">
        <f t="shared" si="13"/>
        <v/>
      </c>
      <c r="N275" s="448"/>
      <c r="O275" s="448"/>
      <c r="P275" s="448"/>
      <c r="Q275" s="86"/>
      <c r="R275" s="2"/>
      <c r="S275" s="391"/>
      <c r="T275" s="391"/>
      <c r="U275" s="391"/>
      <c r="V275" s="391"/>
      <c r="W275" s="391"/>
      <c r="X275" s="391"/>
      <c r="Y275" s="391"/>
      <c r="Z275" s="391"/>
      <c r="AA275" s="391"/>
      <c r="AB275" s="391"/>
      <c r="AC275" s="391"/>
      <c r="AE275" s="363" t="str">
        <f t="shared" si="14"/>
        <v/>
      </c>
      <c r="AF275" s="363" t="str">
        <f t="shared" si="15"/>
        <v>×</v>
      </c>
      <c r="AG275" s="472" t="e">
        <f>D275&amp;I275&amp;#REF!</f>
        <v>#REF!</v>
      </c>
      <c r="AH275" s="473" t="e">
        <f>IF(#REF!="○",F275,"")</f>
        <v>#REF!</v>
      </c>
    </row>
    <row r="276" spans="1:34" ht="36.75" customHeight="1">
      <c r="A276" s="375">
        <v>264</v>
      </c>
      <c r="B276" s="382" t="str">
        <f>IF(基本情報入力シート!B303="","",基本情報入力シート!B303)</f>
        <v/>
      </c>
      <c r="C276" s="390" t="str">
        <f>IF(基本情報入力シート!L303="","",基本情報入力シート!L303)</f>
        <v/>
      </c>
      <c r="D276" s="390" t="str">
        <f>IF(基本情報入力シート!Q303="","",基本情報入力シート!Q303)</f>
        <v/>
      </c>
      <c r="E276" s="390" t="str">
        <f>IF(基本情報入力シート!V303="","",基本情報入力シート!V303)</f>
        <v/>
      </c>
      <c r="F276" s="390" t="str">
        <f>IF(基本情報入力シート!W303="","",基本情報入力シート!W303)</f>
        <v/>
      </c>
      <c r="G276" s="390" t="str">
        <f>IF(基本情報入力シート!X303="","",基本情報入力シート!X303)</f>
        <v/>
      </c>
      <c r="H276" s="416" t="str">
        <f>IF(基本情報入力シート!Z303="","",基本情報入力シート!Z303)</f>
        <v/>
      </c>
      <c r="I276" s="418" t="str">
        <f>IF(基本情報入力シート!AE303&lt;&gt;"",基本情報入力シート!AE303,"")</f>
        <v/>
      </c>
      <c r="J276" s="424" t="str">
        <f>IF(基本情報入力シート!AA303="","",基本情報入力シート!AA303)</f>
        <v/>
      </c>
      <c r="K276" s="429" t="str">
        <f>IF(基本情報入力シート!AD303="","",基本情報入力シート!AD303)</f>
        <v/>
      </c>
      <c r="L276" s="435" t="str">
        <f>IF(G276="","",VLOOKUP(G276,'【参考】数式用'!$A$3:$C$46,3,FALSE))</f>
        <v/>
      </c>
      <c r="M276" s="442" t="str">
        <f t="shared" si="13"/>
        <v/>
      </c>
      <c r="N276" s="448"/>
      <c r="O276" s="448"/>
      <c r="P276" s="448"/>
      <c r="Q276" s="86"/>
      <c r="R276" s="2"/>
      <c r="S276" s="391"/>
      <c r="T276" s="391"/>
      <c r="U276" s="391"/>
      <c r="V276" s="391"/>
      <c r="W276" s="391"/>
      <c r="X276" s="391"/>
      <c r="Y276" s="391"/>
      <c r="Z276" s="391"/>
      <c r="AA276" s="391"/>
      <c r="AB276" s="391"/>
      <c r="AC276" s="391"/>
      <c r="AE276" s="363" t="str">
        <f t="shared" si="14"/>
        <v/>
      </c>
      <c r="AF276" s="363" t="str">
        <f t="shared" si="15"/>
        <v>×</v>
      </c>
      <c r="AG276" s="472" t="e">
        <f>D276&amp;I276&amp;#REF!</f>
        <v>#REF!</v>
      </c>
      <c r="AH276" s="473" t="e">
        <f>IF(#REF!="○",F276,"")</f>
        <v>#REF!</v>
      </c>
    </row>
    <row r="277" spans="1:34" ht="36.75" customHeight="1">
      <c r="A277" s="375">
        <v>265</v>
      </c>
      <c r="B277" s="382" t="str">
        <f>IF(基本情報入力シート!B304="","",基本情報入力シート!B304)</f>
        <v/>
      </c>
      <c r="C277" s="390" t="str">
        <f>IF(基本情報入力シート!L304="","",基本情報入力シート!L304)</f>
        <v/>
      </c>
      <c r="D277" s="390" t="str">
        <f>IF(基本情報入力シート!Q304="","",基本情報入力シート!Q304)</f>
        <v/>
      </c>
      <c r="E277" s="390" t="str">
        <f>IF(基本情報入力シート!V304="","",基本情報入力シート!V304)</f>
        <v/>
      </c>
      <c r="F277" s="390" t="str">
        <f>IF(基本情報入力シート!W304="","",基本情報入力シート!W304)</f>
        <v/>
      </c>
      <c r="G277" s="390" t="str">
        <f>IF(基本情報入力シート!X304="","",基本情報入力シート!X304)</f>
        <v/>
      </c>
      <c r="H277" s="416" t="str">
        <f>IF(基本情報入力シート!Z304="","",基本情報入力シート!Z304)</f>
        <v/>
      </c>
      <c r="I277" s="418" t="str">
        <f>IF(基本情報入力シート!AE304&lt;&gt;"",基本情報入力シート!AE304,"")</f>
        <v/>
      </c>
      <c r="J277" s="424" t="str">
        <f>IF(基本情報入力シート!AA304="","",基本情報入力シート!AA304)</f>
        <v/>
      </c>
      <c r="K277" s="429" t="str">
        <f>IF(基本情報入力シート!AD304="","",基本情報入力シート!AD304)</f>
        <v/>
      </c>
      <c r="L277" s="435" t="str">
        <f>IF(G277="","",VLOOKUP(G277,'【参考】数式用'!$A$3:$C$46,3,FALSE))</f>
        <v/>
      </c>
      <c r="M277" s="442" t="str">
        <f t="shared" si="13"/>
        <v/>
      </c>
      <c r="N277" s="448"/>
      <c r="O277" s="448"/>
      <c r="P277" s="448"/>
      <c r="Q277" s="86"/>
      <c r="R277" s="2"/>
      <c r="S277" s="391"/>
      <c r="T277" s="391"/>
      <c r="U277" s="391"/>
      <c r="V277" s="391"/>
      <c r="W277" s="391"/>
      <c r="X277" s="391"/>
      <c r="Y277" s="391"/>
      <c r="Z277" s="391"/>
      <c r="AA277" s="391"/>
      <c r="AB277" s="391"/>
      <c r="AC277" s="391"/>
      <c r="AE277" s="363" t="str">
        <f t="shared" si="14"/>
        <v/>
      </c>
      <c r="AF277" s="363" t="str">
        <f t="shared" si="15"/>
        <v>×</v>
      </c>
      <c r="AG277" s="472" t="e">
        <f>D277&amp;I277&amp;#REF!</f>
        <v>#REF!</v>
      </c>
      <c r="AH277" s="473" t="e">
        <f>IF(#REF!="○",F277,"")</f>
        <v>#REF!</v>
      </c>
    </row>
    <row r="278" spans="1:34" ht="36.75" customHeight="1">
      <c r="A278" s="375">
        <v>266</v>
      </c>
      <c r="B278" s="382" t="str">
        <f>IF(基本情報入力シート!B305="","",基本情報入力シート!B305)</f>
        <v/>
      </c>
      <c r="C278" s="390" t="str">
        <f>IF(基本情報入力シート!L305="","",基本情報入力シート!L305)</f>
        <v/>
      </c>
      <c r="D278" s="390" t="str">
        <f>IF(基本情報入力シート!Q305="","",基本情報入力シート!Q305)</f>
        <v/>
      </c>
      <c r="E278" s="390" t="str">
        <f>IF(基本情報入力シート!V305="","",基本情報入力シート!V305)</f>
        <v/>
      </c>
      <c r="F278" s="390" t="str">
        <f>IF(基本情報入力シート!W305="","",基本情報入力シート!W305)</f>
        <v/>
      </c>
      <c r="G278" s="390" t="str">
        <f>IF(基本情報入力シート!X305="","",基本情報入力シート!X305)</f>
        <v/>
      </c>
      <c r="H278" s="416" t="str">
        <f>IF(基本情報入力シート!Z305="","",基本情報入力シート!Z305)</f>
        <v/>
      </c>
      <c r="I278" s="418" t="str">
        <f>IF(基本情報入力シート!AE305&lt;&gt;"",基本情報入力シート!AE305,"")</f>
        <v/>
      </c>
      <c r="J278" s="424" t="str">
        <f>IF(基本情報入力シート!AA305="","",基本情報入力シート!AA305)</f>
        <v/>
      </c>
      <c r="K278" s="429" t="str">
        <f>IF(基本情報入力シート!AD305="","",基本情報入力シート!AD305)</f>
        <v/>
      </c>
      <c r="L278" s="435" t="str">
        <f>IF(G278="","",VLOOKUP(G278,'【参考】数式用'!$A$3:$C$46,3,FALSE))</f>
        <v/>
      </c>
      <c r="M278" s="442" t="str">
        <f t="shared" si="13"/>
        <v/>
      </c>
      <c r="N278" s="448"/>
      <c r="O278" s="448"/>
      <c r="P278" s="448"/>
      <c r="Q278" s="86"/>
      <c r="R278" s="2"/>
      <c r="S278" s="391"/>
      <c r="T278" s="391"/>
      <c r="U278" s="391"/>
      <c r="V278" s="391"/>
      <c r="W278" s="391"/>
      <c r="X278" s="391"/>
      <c r="Y278" s="391"/>
      <c r="Z278" s="391"/>
      <c r="AA278" s="391"/>
      <c r="AB278" s="391"/>
      <c r="AC278" s="391"/>
      <c r="AE278" s="363" t="str">
        <f t="shared" si="14"/>
        <v/>
      </c>
      <c r="AF278" s="363" t="str">
        <f t="shared" si="15"/>
        <v>×</v>
      </c>
      <c r="AG278" s="472" t="e">
        <f>D278&amp;I278&amp;#REF!</f>
        <v>#REF!</v>
      </c>
      <c r="AH278" s="473" t="e">
        <f>IF(#REF!="○",F278,"")</f>
        <v>#REF!</v>
      </c>
    </row>
    <row r="279" spans="1:34" ht="36.75" customHeight="1">
      <c r="A279" s="375">
        <v>267</v>
      </c>
      <c r="B279" s="382" t="str">
        <f>IF(基本情報入力シート!B306="","",基本情報入力シート!B306)</f>
        <v/>
      </c>
      <c r="C279" s="390" t="str">
        <f>IF(基本情報入力シート!L306="","",基本情報入力シート!L306)</f>
        <v/>
      </c>
      <c r="D279" s="390" t="str">
        <f>IF(基本情報入力シート!Q306="","",基本情報入力シート!Q306)</f>
        <v/>
      </c>
      <c r="E279" s="390" t="str">
        <f>IF(基本情報入力シート!V306="","",基本情報入力シート!V306)</f>
        <v/>
      </c>
      <c r="F279" s="390" t="str">
        <f>IF(基本情報入力シート!W306="","",基本情報入力シート!W306)</f>
        <v/>
      </c>
      <c r="G279" s="390" t="str">
        <f>IF(基本情報入力シート!X306="","",基本情報入力シート!X306)</f>
        <v/>
      </c>
      <c r="H279" s="416" t="str">
        <f>IF(基本情報入力シート!Z306="","",基本情報入力シート!Z306)</f>
        <v/>
      </c>
      <c r="I279" s="418" t="str">
        <f>IF(基本情報入力シート!AE306&lt;&gt;"",基本情報入力シート!AE306,"")</f>
        <v/>
      </c>
      <c r="J279" s="424" t="str">
        <f>IF(基本情報入力シート!AA306="","",基本情報入力シート!AA306)</f>
        <v/>
      </c>
      <c r="K279" s="429" t="str">
        <f>IF(基本情報入力シート!AD306="","",基本情報入力シート!AD306)</f>
        <v/>
      </c>
      <c r="L279" s="435" t="str">
        <f>IF(G279="","",VLOOKUP(G279,'【参考】数式用'!$A$3:$C$46,3,FALSE))</f>
        <v/>
      </c>
      <c r="M279" s="442" t="str">
        <f t="shared" si="13"/>
        <v/>
      </c>
      <c r="N279" s="448"/>
      <c r="O279" s="448"/>
      <c r="P279" s="448"/>
      <c r="Q279" s="86"/>
      <c r="R279" s="2"/>
      <c r="S279" s="391"/>
      <c r="T279" s="391"/>
      <c r="U279" s="391"/>
      <c r="V279" s="391"/>
      <c r="W279" s="391"/>
      <c r="X279" s="391"/>
      <c r="Y279" s="391"/>
      <c r="Z279" s="391"/>
      <c r="AA279" s="391"/>
      <c r="AB279" s="391"/>
      <c r="AC279" s="391"/>
      <c r="AE279" s="363" t="str">
        <f t="shared" si="14"/>
        <v/>
      </c>
      <c r="AF279" s="363" t="str">
        <f t="shared" si="15"/>
        <v>×</v>
      </c>
      <c r="AG279" s="472" t="e">
        <f>D279&amp;I279&amp;#REF!</f>
        <v>#REF!</v>
      </c>
      <c r="AH279" s="473" t="e">
        <f>IF(#REF!="○",F279,"")</f>
        <v>#REF!</v>
      </c>
    </row>
    <row r="280" spans="1:34" ht="36.75" customHeight="1">
      <c r="A280" s="375">
        <v>268</v>
      </c>
      <c r="B280" s="382" t="str">
        <f>IF(基本情報入力シート!B307="","",基本情報入力シート!B307)</f>
        <v/>
      </c>
      <c r="C280" s="390" t="str">
        <f>IF(基本情報入力シート!L307="","",基本情報入力シート!L307)</f>
        <v/>
      </c>
      <c r="D280" s="390" t="str">
        <f>IF(基本情報入力シート!Q307="","",基本情報入力シート!Q307)</f>
        <v/>
      </c>
      <c r="E280" s="390" t="str">
        <f>IF(基本情報入力シート!V307="","",基本情報入力シート!V307)</f>
        <v/>
      </c>
      <c r="F280" s="390" t="str">
        <f>IF(基本情報入力シート!W307="","",基本情報入力シート!W307)</f>
        <v/>
      </c>
      <c r="G280" s="390" t="str">
        <f>IF(基本情報入力シート!X307="","",基本情報入力シート!X307)</f>
        <v/>
      </c>
      <c r="H280" s="416" t="str">
        <f>IF(基本情報入力シート!Z307="","",基本情報入力シート!Z307)</f>
        <v/>
      </c>
      <c r="I280" s="418" t="str">
        <f>IF(基本情報入力シート!AE307&lt;&gt;"",基本情報入力シート!AE307,"")</f>
        <v/>
      </c>
      <c r="J280" s="424" t="str">
        <f>IF(基本情報入力シート!AA307="","",基本情報入力シート!AA307)</f>
        <v/>
      </c>
      <c r="K280" s="429" t="str">
        <f>IF(基本情報入力シート!AD307="","",基本情報入力シート!AD307)</f>
        <v/>
      </c>
      <c r="L280" s="435" t="str">
        <f>IF(G280="","",VLOOKUP(G280,'【参考】数式用'!$A$3:$C$46,3,FALSE))</f>
        <v/>
      </c>
      <c r="M280" s="442" t="str">
        <f t="shared" si="13"/>
        <v/>
      </c>
      <c r="N280" s="448"/>
      <c r="O280" s="448"/>
      <c r="P280" s="448"/>
      <c r="Q280" s="86"/>
      <c r="R280" s="2"/>
      <c r="S280" s="391"/>
      <c r="T280" s="391"/>
      <c r="U280" s="391"/>
      <c r="V280" s="391"/>
      <c r="W280" s="391"/>
      <c r="X280" s="391"/>
      <c r="Y280" s="391"/>
      <c r="Z280" s="391"/>
      <c r="AA280" s="391"/>
      <c r="AB280" s="391"/>
      <c r="AC280" s="391"/>
      <c r="AE280" s="363" t="str">
        <f t="shared" si="14"/>
        <v/>
      </c>
      <c r="AF280" s="363" t="str">
        <f t="shared" si="15"/>
        <v>×</v>
      </c>
      <c r="AG280" s="472" t="e">
        <f>D280&amp;I280&amp;#REF!</f>
        <v>#REF!</v>
      </c>
      <c r="AH280" s="473" t="e">
        <f>IF(#REF!="○",F280,"")</f>
        <v>#REF!</v>
      </c>
    </row>
    <row r="281" spans="1:34" ht="36.75" customHeight="1">
      <c r="A281" s="375">
        <v>269</v>
      </c>
      <c r="B281" s="382" t="str">
        <f>IF(基本情報入力シート!B308="","",基本情報入力シート!B308)</f>
        <v/>
      </c>
      <c r="C281" s="390" t="str">
        <f>IF(基本情報入力シート!L308="","",基本情報入力シート!L308)</f>
        <v/>
      </c>
      <c r="D281" s="390" t="str">
        <f>IF(基本情報入力シート!Q308="","",基本情報入力シート!Q308)</f>
        <v/>
      </c>
      <c r="E281" s="390" t="str">
        <f>IF(基本情報入力シート!V308="","",基本情報入力シート!V308)</f>
        <v/>
      </c>
      <c r="F281" s="390" t="str">
        <f>IF(基本情報入力シート!W308="","",基本情報入力シート!W308)</f>
        <v/>
      </c>
      <c r="G281" s="390" t="str">
        <f>IF(基本情報入力シート!X308="","",基本情報入力シート!X308)</f>
        <v/>
      </c>
      <c r="H281" s="416" t="str">
        <f>IF(基本情報入力シート!Z308="","",基本情報入力シート!Z308)</f>
        <v/>
      </c>
      <c r="I281" s="418" t="str">
        <f>IF(基本情報入力シート!AE308&lt;&gt;"",基本情報入力シート!AE308,"")</f>
        <v/>
      </c>
      <c r="J281" s="424" t="str">
        <f>IF(基本情報入力シート!AA308="","",基本情報入力シート!AA308)</f>
        <v/>
      </c>
      <c r="K281" s="429" t="str">
        <f>IF(基本情報入力シート!AD308="","",基本情報入力シート!AD308)</f>
        <v/>
      </c>
      <c r="L281" s="435" t="str">
        <f>IF(G281="","",VLOOKUP(G281,'【参考】数式用'!$A$3:$C$46,3,FALSE))</f>
        <v/>
      </c>
      <c r="M281" s="442" t="str">
        <f t="shared" si="13"/>
        <v/>
      </c>
      <c r="N281" s="448"/>
      <c r="O281" s="448"/>
      <c r="P281" s="448"/>
      <c r="Q281" s="86"/>
      <c r="R281" s="2"/>
      <c r="S281" s="391"/>
      <c r="T281" s="391"/>
      <c r="U281" s="391"/>
      <c r="V281" s="391"/>
      <c r="W281" s="391"/>
      <c r="X281" s="391"/>
      <c r="Y281" s="391"/>
      <c r="Z281" s="391"/>
      <c r="AA281" s="391"/>
      <c r="AB281" s="391"/>
      <c r="AC281" s="391"/>
      <c r="AE281" s="363" t="str">
        <f t="shared" si="14"/>
        <v/>
      </c>
      <c r="AF281" s="363" t="str">
        <f t="shared" si="15"/>
        <v>×</v>
      </c>
      <c r="AG281" s="472" t="e">
        <f>D281&amp;I281&amp;#REF!</f>
        <v>#REF!</v>
      </c>
      <c r="AH281" s="473" t="e">
        <f>IF(#REF!="○",F281,"")</f>
        <v>#REF!</v>
      </c>
    </row>
    <row r="282" spans="1:34" ht="36.75" customHeight="1">
      <c r="A282" s="375">
        <v>270</v>
      </c>
      <c r="B282" s="382" t="str">
        <f>IF(基本情報入力シート!B309="","",基本情報入力シート!B309)</f>
        <v/>
      </c>
      <c r="C282" s="390" t="str">
        <f>IF(基本情報入力シート!L309="","",基本情報入力シート!L309)</f>
        <v/>
      </c>
      <c r="D282" s="390" t="str">
        <f>IF(基本情報入力シート!Q309="","",基本情報入力シート!Q309)</f>
        <v/>
      </c>
      <c r="E282" s="390" t="str">
        <f>IF(基本情報入力シート!V309="","",基本情報入力シート!V309)</f>
        <v/>
      </c>
      <c r="F282" s="390" t="str">
        <f>IF(基本情報入力シート!W309="","",基本情報入力シート!W309)</f>
        <v/>
      </c>
      <c r="G282" s="390" t="str">
        <f>IF(基本情報入力シート!X309="","",基本情報入力シート!X309)</f>
        <v/>
      </c>
      <c r="H282" s="416" t="str">
        <f>IF(基本情報入力シート!Z309="","",基本情報入力シート!Z309)</f>
        <v/>
      </c>
      <c r="I282" s="418" t="str">
        <f>IF(基本情報入力シート!AE309&lt;&gt;"",基本情報入力シート!AE309,"")</f>
        <v/>
      </c>
      <c r="J282" s="424" t="str">
        <f>IF(基本情報入力シート!AA309="","",基本情報入力シート!AA309)</f>
        <v/>
      </c>
      <c r="K282" s="429" t="str">
        <f>IF(基本情報入力シート!AD309="","",基本情報入力シート!AD309)</f>
        <v/>
      </c>
      <c r="L282" s="435" t="str">
        <f>IF(G282="","",VLOOKUP(G282,'【参考】数式用'!$A$3:$C$46,3,FALSE))</f>
        <v/>
      </c>
      <c r="M282" s="442" t="str">
        <f t="shared" si="13"/>
        <v/>
      </c>
      <c r="N282" s="448"/>
      <c r="O282" s="448"/>
      <c r="P282" s="448"/>
      <c r="Q282" s="86"/>
      <c r="R282" s="2"/>
      <c r="S282" s="391"/>
      <c r="T282" s="391"/>
      <c r="U282" s="391"/>
      <c r="V282" s="391"/>
      <c r="W282" s="391"/>
      <c r="X282" s="391"/>
      <c r="Y282" s="391"/>
      <c r="Z282" s="391"/>
      <c r="AA282" s="391"/>
      <c r="AB282" s="391"/>
      <c r="AC282" s="391"/>
      <c r="AE282" s="363" t="str">
        <f t="shared" si="14"/>
        <v/>
      </c>
      <c r="AF282" s="363" t="str">
        <f t="shared" si="15"/>
        <v>×</v>
      </c>
      <c r="AG282" s="472" t="e">
        <f>D282&amp;I282&amp;#REF!</f>
        <v>#REF!</v>
      </c>
      <c r="AH282" s="473" t="e">
        <f>IF(#REF!="○",F282,"")</f>
        <v>#REF!</v>
      </c>
    </row>
    <row r="283" spans="1:34" ht="36.75" customHeight="1">
      <c r="A283" s="375">
        <v>271</v>
      </c>
      <c r="B283" s="382" t="str">
        <f>IF(基本情報入力シート!B310="","",基本情報入力シート!B310)</f>
        <v/>
      </c>
      <c r="C283" s="390" t="str">
        <f>IF(基本情報入力シート!L310="","",基本情報入力シート!L310)</f>
        <v/>
      </c>
      <c r="D283" s="390" t="str">
        <f>IF(基本情報入力シート!Q310="","",基本情報入力シート!Q310)</f>
        <v/>
      </c>
      <c r="E283" s="390" t="str">
        <f>IF(基本情報入力シート!V310="","",基本情報入力シート!V310)</f>
        <v/>
      </c>
      <c r="F283" s="390" t="str">
        <f>IF(基本情報入力シート!W310="","",基本情報入力シート!W310)</f>
        <v/>
      </c>
      <c r="G283" s="390" t="str">
        <f>IF(基本情報入力シート!X310="","",基本情報入力シート!X310)</f>
        <v/>
      </c>
      <c r="H283" s="416" t="str">
        <f>IF(基本情報入力シート!Z310="","",基本情報入力シート!Z310)</f>
        <v/>
      </c>
      <c r="I283" s="418" t="str">
        <f>IF(基本情報入力シート!AE310&lt;&gt;"",基本情報入力シート!AE310,"")</f>
        <v/>
      </c>
      <c r="J283" s="424" t="str">
        <f>IF(基本情報入力シート!AA310="","",基本情報入力シート!AA310)</f>
        <v/>
      </c>
      <c r="K283" s="429" t="str">
        <f>IF(基本情報入力シート!AD310="","",基本情報入力シート!AD310)</f>
        <v/>
      </c>
      <c r="L283" s="435" t="str">
        <f>IF(G283="","",VLOOKUP(G283,'【参考】数式用'!$A$3:$C$46,3,FALSE))</f>
        <v/>
      </c>
      <c r="M283" s="442" t="str">
        <f t="shared" si="13"/>
        <v/>
      </c>
      <c r="N283" s="448"/>
      <c r="O283" s="448"/>
      <c r="P283" s="448"/>
      <c r="Q283" s="86"/>
      <c r="R283" s="2"/>
      <c r="S283" s="391"/>
      <c r="T283" s="391"/>
      <c r="U283" s="391"/>
      <c r="V283" s="391"/>
      <c r="W283" s="391"/>
      <c r="X283" s="391"/>
      <c r="Y283" s="391"/>
      <c r="Z283" s="391"/>
      <c r="AA283" s="391"/>
      <c r="AB283" s="391"/>
      <c r="AC283" s="391"/>
      <c r="AE283" s="363" t="str">
        <f t="shared" si="14"/>
        <v/>
      </c>
      <c r="AF283" s="363" t="str">
        <f t="shared" si="15"/>
        <v>×</v>
      </c>
      <c r="AG283" s="472" t="e">
        <f>D283&amp;I283&amp;#REF!</f>
        <v>#REF!</v>
      </c>
      <c r="AH283" s="473" t="e">
        <f>IF(#REF!="○",F283,"")</f>
        <v>#REF!</v>
      </c>
    </row>
    <row r="284" spans="1:34" ht="36.75" customHeight="1">
      <c r="A284" s="375">
        <v>272</v>
      </c>
      <c r="B284" s="382" t="str">
        <f>IF(基本情報入力シート!B311="","",基本情報入力シート!B311)</f>
        <v/>
      </c>
      <c r="C284" s="390" t="str">
        <f>IF(基本情報入力シート!L311="","",基本情報入力シート!L311)</f>
        <v/>
      </c>
      <c r="D284" s="390" t="str">
        <f>IF(基本情報入力シート!Q311="","",基本情報入力シート!Q311)</f>
        <v/>
      </c>
      <c r="E284" s="390" t="str">
        <f>IF(基本情報入力シート!V311="","",基本情報入力シート!V311)</f>
        <v/>
      </c>
      <c r="F284" s="390" t="str">
        <f>IF(基本情報入力シート!W311="","",基本情報入力シート!W311)</f>
        <v/>
      </c>
      <c r="G284" s="390" t="str">
        <f>IF(基本情報入力シート!X311="","",基本情報入力シート!X311)</f>
        <v/>
      </c>
      <c r="H284" s="416" t="str">
        <f>IF(基本情報入力シート!Z311="","",基本情報入力シート!Z311)</f>
        <v/>
      </c>
      <c r="I284" s="418" t="str">
        <f>IF(基本情報入力シート!AE311&lt;&gt;"",基本情報入力シート!AE311,"")</f>
        <v/>
      </c>
      <c r="J284" s="424" t="str">
        <f>IF(基本情報入力シート!AA311="","",基本情報入力シート!AA311)</f>
        <v/>
      </c>
      <c r="K284" s="429" t="str">
        <f>IF(基本情報入力シート!AD311="","",基本情報入力シート!AD311)</f>
        <v/>
      </c>
      <c r="L284" s="435" t="str">
        <f>IF(G284="","",VLOOKUP(G284,'【参考】数式用'!$A$3:$C$46,3,FALSE))</f>
        <v/>
      </c>
      <c r="M284" s="442" t="str">
        <f t="shared" si="13"/>
        <v/>
      </c>
      <c r="N284" s="448"/>
      <c r="O284" s="448"/>
      <c r="P284" s="448"/>
      <c r="Q284" s="86"/>
      <c r="R284" s="2"/>
      <c r="S284" s="391"/>
      <c r="T284" s="391"/>
      <c r="U284" s="391"/>
      <c r="V284" s="391"/>
      <c r="W284" s="391"/>
      <c r="X284" s="391"/>
      <c r="Y284" s="391"/>
      <c r="Z284" s="391"/>
      <c r="AA284" s="391"/>
      <c r="AB284" s="391"/>
      <c r="AC284" s="391"/>
      <c r="AE284" s="363" t="str">
        <f t="shared" si="14"/>
        <v/>
      </c>
      <c r="AF284" s="363" t="str">
        <f t="shared" si="15"/>
        <v>×</v>
      </c>
      <c r="AG284" s="472" t="e">
        <f>D284&amp;I284&amp;#REF!</f>
        <v>#REF!</v>
      </c>
      <c r="AH284" s="473" t="e">
        <f>IF(#REF!="○",F284,"")</f>
        <v>#REF!</v>
      </c>
    </row>
    <row r="285" spans="1:34" ht="36.75" customHeight="1">
      <c r="A285" s="375">
        <v>273</v>
      </c>
      <c r="B285" s="382" t="str">
        <f>IF(基本情報入力シート!B312="","",基本情報入力シート!B312)</f>
        <v/>
      </c>
      <c r="C285" s="390" t="str">
        <f>IF(基本情報入力シート!L312="","",基本情報入力シート!L312)</f>
        <v/>
      </c>
      <c r="D285" s="390" t="str">
        <f>IF(基本情報入力シート!Q312="","",基本情報入力シート!Q312)</f>
        <v/>
      </c>
      <c r="E285" s="390" t="str">
        <f>IF(基本情報入力シート!V312="","",基本情報入力シート!V312)</f>
        <v/>
      </c>
      <c r="F285" s="390" t="str">
        <f>IF(基本情報入力シート!W312="","",基本情報入力シート!W312)</f>
        <v/>
      </c>
      <c r="G285" s="390" t="str">
        <f>IF(基本情報入力シート!X312="","",基本情報入力シート!X312)</f>
        <v/>
      </c>
      <c r="H285" s="416" t="str">
        <f>IF(基本情報入力シート!Z312="","",基本情報入力シート!Z312)</f>
        <v/>
      </c>
      <c r="I285" s="418" t="str">
        <f>IF(基本情報入力シート!AE312&lt;&gt;"",基本情報入力シート!AE312,"")</f>
        <v/>
      </c>
      <c r="J285" s="424" t="str">
        <f>IF(基本情報入力シート!AA312="","",基本情報入力シート!AA312)</f>
        <v/>
      </c>
      <c r="K285" s="429" t="str">
        <f>IF(基本情報入力シート!AD312="","",基本情報入力シート!AD312)</f>
        <v/>
      </c>
      <c r="L285" s="435" t="str">
        <f>IF(G285="","",VLOOKUP(G285,'【参考】数式用'!$A$3:$C$46,3,FALSE))</f>
        <v/>
      </c>
      <c r="M285" s="442" t="str">
        <f t="shared" si="13"/>
        <v/>
      </c>
      <c r="N285" s="448"/>
      <c r="O285" s="448"/>
      <c r="P285" s="448"/>
      <c r="Q285" s="86"/>
      <c r="R285" s="2"/>
      <c r="S285" s="391"/>
      <c r="T285" s="391"/>
      <c r="U285" s="391"/>
      <c r="V285" s="391"/>
      <c r="W285" s="391"/>
      <c r="X285" s="391"/>
      <c r="Y285" s="391"/>
      <c r="Z285" s="391"/>
      <c r="AA285" s="391"/>
      <c r="AB285" s="391"/>
      <c r="AC285" s="391"/>
      <c r="AE285" s="363" t="str">
        <f t="shared" si="14"/>
        <v/>
      </c>
      <c r="AF285" s="363" t="str">
        <f t="shared" si="15"/>
        <v>×</v>
      </c>
      <c r="AG285" s="472" t="e">
        <f>D285&amp;I285&amp;#REF!</f>
        <v>#REF!</v>
      </c>
      <c r="AH285" s="473" t="e">
        <f>IF(#REF!="○",F285,"")</f>
        <v>#REF!</v>
      </c>
    </row>
    <row r="286" spans="1:34" ht="36.75" customHeight="1">
      <c r="A286" s="375">
        <v>274</v>
      </c>
      <c r="B286" s="382" t="str">
        <f>IF(基本情報入力シート!B313="","",基本情報入力シート!B313)</f>
        <v/>
      </c>
      <c r="C286" s="390" t="str">
        <f>IF(基本情報入力シート!L313="","",基本情報入力シート!L313)</f>
        <v/>
      </c>
      <c r="D286" s="390" t="str">
        <f>IF(基本情報入力シート!Q313="","",基本情報入力シート!Q313)</f>
        <v/>
      </c>
      <c r="E286" s="390" t="str">
        <f>IF(基本情報入力シート!V313="","",基本情報入力シート!V313)</f>
        <v/>
      </c>
      <c r="F286" s="390" t="str">
        <f>IF(基本情報入力シート!W313="","",基本情報入力シート!W313)</f>
        <v/>
      </c>
      <c r="G286" s="390" t="str">
        <f>IF(基本情報入力シート!X313="","",基本情報入力シート!X313)</f>
        <v/>
      </c>
      <c r="H286" s="416" t="str">
        <f>IF(基本情報入力シート!Z313="","",基本情報入力シート!Z313)</f>
        <v/>
      </c>
      <c r="I286" s="418" t="str">
        <f>IF(基本情報入力シート!AE313&lt;&gt;"",基本情報入力シート!AE313,"")</f>
        <v/>
      </c>
      <c r="J286" s="424" t="str">
        <f>IF(基本情報入力シート!AA313="","",基本情報入力シート!AA313)</f>
        <v/>
      </c>
      <c r="K286" s="429" t="str">
        <f>IF(基本情報入力シート!AD313="","",基本情報入力シート!AD313)</f>
        <v/>
      </c>
      <c r="L286" s="435" t="str">
        <f>IF(G286="","",VLOOKUP(G286,'【参考】数式用'!$A$3:$C$46,3,FALSE))</f>
        <v/>
      </c>
      <c r="M286" s="442" t="str">
        <f t="shared" si="13"/>
        <v/>
      </c>
      <c r="N286" s="448"/>
      <c r="O286" s="448"/>
      <c r="P286" s="448"/>
      <c r="Q286" s="86"/>
      <c r="R286" s="2"/>
      <c r="S286" s="391"/>
      <c r="T286" s="391"/>
      <c r="U286" s="391"/>
      <c r="V286" s="391"/>
      <c r="W286" s="391"/>
      <c r="X286" s="391"/>
      <c r="Y286" s="391"/>
      <c r="Z286" s="391"/>
      <c r="AA286" s="391"/>
      <c r="AB286" s="391"/>
      <c r="AC286" s="391"/>
      <c r="AE286" s="363" t="str">
        <f t="shared" si="14"/>
        <v/>
      </c>
      <c r="AF286" s="363" t="str">
        <f t="shared" si="15"/>
        <v>×</v>
      </c>
      <c r="AG286" s="472" t="e">
        <f>D286&amp;I286&amp;#REF!</f>
        <v>#REF!</v>
      </c>
      <c r="AH286" s="473" t="e">
        <f>IF(#REF!="○",F286,"")</f>
        <v>#REF!</v>
      </c>
    </row>
    <row r="287" spans="1:34" ht="36.75" customHeight="1">
      <c r="A287" s="375">
        <v>275</v>
      </c>
      <c r="B287" s="382" t="str">
        <f>IF(基本情報入力シート!B314="","",基本情報入力シート!B314)</f>
        <v/>
      </c>
      <c r="C287" s="390" t="str">
        <f>IF(基本情報入力シート!L314="","",基本情報入力シート!L314)</f>
        <v/>
      </c>
      <c r="D287" s="390" t="str">
        <f>IF(基本情報入力シート!Q314="","",基本情報入力シート!Q314)</f>
        <v/>
      </c>
      <c r="E287" s="390" t="str">
        <f>IF(基本情報入力シート!V314="","",基本情報入力シート!V314)</f>
        <v/>
      </c>
      <c r="F287" s="390" t="str">
        <f>IF(基本情報入力シート!W314="","",基本情報入力シート!W314)</f>
        <v/>
      </c>
      <c r="G287" s="390" t="str">
        <f>IF(基本情報入力シート!X314="","",基本情報入力シート!X314)</f>
        <v/>
      </c>
      <c r="H287" s="416" t="str">
        <f>IF(基本情報入力シート!Z314="","",基本情報入力シート!Z314)</f>
        <v/>
      </c>
      <c r="I287" s="418" t="str">
        <f>IF(基本情報入力シート!AE314&lt;&gt;"",基本情報入力シート!AE314,"")</f>
        <v/>
      </c>
      <c r="J287" s="424" t="str">
        <f>IF(基本情報入力シート!AA314="","",基本情報入力シート!AA314)</f>
        <v/>
      </c>
      <c r="K287" s="429" t="str">
        <f>IF(基本情報入力シート!AD314="","",基本情報入力シート!AD314)</f>
        <v/>
      </c>
      <c r="L287" s="435" t="str">
        <f>IF(G287="","",VLOOKUP(G287,'【参考】数式用'!$A$3:$C$46,3,FALSE))</f>
        <v/>
      </c>
      <c r="M287" s="442" t="str">
        <f t="shared" si="13"/>
        <v/>
      </c>
      <c r="N287" s="448"/>
      <c r="O287" s="448"/>
      <c r="P287" s="448"/>
      <c r="Q287" s="86"/>
      <c r="R287" s="2"/>
      <c r="S287" s="391"/>
      <c r="T287" s="391"/>
      <c r="U287" s="391"/>
      <c r="V287" s="391"/>
      <c r="W287" s="391"/>
      <c r="X287" s="391"/>
      <c r="Y287" s="391"/>
      <c r="Z287" s="391"/>
      <c r="AA287" s="391"/>
      <c r="AB287" s="391"/>
      <c r="AC287" s="391"/>
      <c r="AE287" s="363" t="str">
        <f t="shared" si="14"/>
        <v/>
      </c>
      <c r="AF287" s="363" t="str">
        <f t="shared" si="15"/>
        <v>×</v>
      </c>
      <c r="AG287" s="472" t="e">
        <f>D287&amp;I287&amp;#REF!</f>
        <v>#REF!</v>
      </c>
      <c r="AH287" s="473" t="e">
        <f>IF(#REF!="○",F287,"")</f>
        <v>#REF!</v>
      </c>
    </row>
    <row r="288" spans="1:34" ht="36.75" customHeight="1">
      <c r="A288" s="375">
        <v>276</v>
      </c>
      <c r="B288" s="382" t="str">
        <f>IF(基本情報入力シート!B315="","",基本情報入力シート!B315)</f>
        <v/>
      </c>
      <c r="C288" s="390" t="str">
        <f>IF(基本情報入力シート!L315="","",基本情報入力シート!L315)</f>
        <v/>
      </c>
      <c r="D288" s="390" t="str">
        <f>IF(基本情報入力シート!Q315="","",基本情報入力シート!Q315)</f>
        <v/>
      </c>
      <c r="E288" s="390" t="str">
        <f>IF(基本情報入力シート!V315="","",基本情報入力シート!V315)</f>
        <v/>
      </c>
      <c r="F288" s="390" t="str">
        <f>IF(基本情報入力シート!W315="","",基本情報入力シート!W315)</f>
        <v/>
      </c>
      <c r="G288" s="390" t="str">
        <f>IF(基本情報入力シート!X315="","",基本情報入力シート!X315)</f>
        <v/>
      </c>
      <c r="H288" s="416" t="str">
        <f>IF(基本情報入力シート!Z315="","",基本情報入力シート!Z315)</f>
        <v/>
      </c>
      <c r="I288" s="418" t="str">
        <f>IF(基本情報入力シート!AE315&lt;&gt;"",基本情報入力シート!AE315,"")</f>
        <v/>
      </c>
      <c r="J288" s="424" t="str">
        <f>IF(基本情報入力シート!AA315="","",基本情報入力シート!AA315)</f>
        <v/>
      </c>
      <c r="K288" s="429" t="str">
        <f>IF(基本情報入力シート!AD315="","",基本情報入力シート!AD315)</f>
        <v/>
      </c>
      <c r="L288" s="435" t="str">
        <f>IF(G288="","",VLOOKUP(G288,'【参考】数式用'!$A$3:$C$46,3,FALSE))</f>
        <v/>
      </c>
      <c r="M288" s="442" t="str">
        <f t="shared" si="13"/>
        <v/>
      </c>
      <c r="N288" s="448"/>
      <c r="O288" s="448"/>
      <c r="P288" s="448"/>
      <c r="Q288" s="86"/>
      <c r="R288" s="2"/>
      <c r="S288" s="391"/>
      <c r="T288" s="391"/>
      <c r="U288" s="391"/>
      <c r="V288" s="391"/>
      <c r="W288" s="391"/>
      <c r="X288" s="391"/>
      <c r="Y288" s="391"/>
      <c r="Z288" s="391"/>
      <c r="AA288" s="391"/>
      <c r="AB288" s="391"/>
      <c r="AC288" s="391"/>
      <c r="AE288" s="363" t="str">
        <f t="shared" si="14"/>
        <v/>
      </c>
      <c r="AF288" s="363" t="str">
        <f t="shared" si="15"/>
        <v>×</v>
      </c>
      <c r="AG288" s="472" t="e">
        <f>D288&amp;I288&amp;#REF!</f>
        <v>#REF!</v>
      </c>
      <c r="AH288" s="473" t="e">
        <f>IF(#REF!="○",F288,"")</f>
        <v>#REF!</v>
      </c>
    </row>
    <row r="289" spans="1:34" ht="36.75" customHeight="1">
      <c r="A289" s="375">
        <v>277</v>
      </c>
      <c r="B289" s="382" t="str">
        <f>IF(基本情報入力シート!B316="","",基本情報入力シート!B316)</f>
        <v/>
      </c>
      <c r="C289" s="390" t="str">
        <f>IF(基本情報入力シート!L316="","",基本情報入力シート!L316)</f>
        <v/>
      </c>
      <c r="D289" s="390" t="str">
        <f>IF(基本情報入力シート!Q316="","",基本情報入力シート!Q316)</f>
        <v/>
      </c>
      <c r="E289" s="390" t="str">
        <f>IF(基本情報入力シート!V316="","",基本情報入力シート!V316)</f>
        <v/>
      </c>
      <c r="F289" s="390" t="str">
        <f>IF(基本情報入力シート!W316="","",基本情報入力シート!W316)</f>
        <v/>
      </c>
      <c r="G289" s="390" t="str">
        <f>IF(基本情報入力シート!X316="","",基本情報入力シート!X316)</f>
        <v/>
      </c>
      <c r="H289" s="416" t="str">
        <f>IF(基本情報入力シート!Z316="","",基本情報入力シート!Z316)</f>
        <v/>
      </c>
      <c r="I289" s="418" t="str">
        <f>IF(基本情報入力シート!AE316&lt;&gt;"",基本情報入力シート!AE316,"")</f>
        <v/>
      </c>
      <c r="J289" s="424" t="str">
        <f>IF(基本情報入力シート!AA316="","",基本情報入力シート!AA316)</f>
        <v/>
      </c>
      <c r="K289" s="429" t="str">
        <f>IF(基本情報入力シート!AD316="","",基本情報入力シート!AD316)</f>
        <v/>
      </c>
      <c r="L289" s="435" t="str">
        <f>IF(G289="","",VLOOKUP(G289,'【参考】数式用'!$A$3:$C$46,3,FALSE))</f>
        <v/>
      </c>
      <c r="M289" s="442" t="str">
        <f t="shared" si="13"/>
        <v/>
      </c>
      <c r="N289" s="448"/>
      <c r="O289" s="448"/>
      <c r="P289" s="448"/>
      <c r="Q289" s="86"/>
      <c r="R289" s="2"/>
      <c r="S289" s="391"/>
      <c r="T289" s="391"/>
      <c r="U289" s="391"/>
      <c r="V289" s="391"/>
      <c r="W289" s="391"/>
      <c r="X289" s="391"/>
      <c r="Y289" s="391"/>
      <c r="Z289" s="391"/>
      <c r="AA289" s="391"/>
      <c r="AB289" s="391"/>
      <c r="AC289" s="391"/>
      <c r="AE289" s="363" t="str">
        <f t="shared" si="14"/>
        <v/>
      </c>
      <c r="AF289" s="363" t="str">
        <f t="shared" si="15"/>
        <v>×</v>
      </c>
      <c r="AG289" s="472" t="e">
        <f>D289&amp;I289&amp;#REF!</f>
        <v>#REF!</v>
      </c>
      <c r="AH289" s="473" t="e">
        <f>IF(#REF!="○",F289,"")</f>
        <v>#REF!</v>
      </c>
    </row>
    <row r="290" spans="1:34" ht="36.75" customHeight="1">
      <c r="A290" s="375">
        <v>278</v>
      </c>
      <c r="B290" s="382" t="str">
        <f>IF(基本情報入力シート!B317="","",基本情報入力シート!B317)</f>
        <v/>
      </c>
      <c r="C290" s="390" t="str">
        <f>IF(基本情報入力シート!L317="","",基本情報入力シート!L317)</f>
        <v/>
      </c>
      <c r="D290" s="390" t="str">
        <f>IF(基本情報入力シート!Q317="","",基本情報入力シート!Q317)</f>
        <v/>
      </c>
      <c r="E290" s="390" t="str">
        <f>IF(基本情報入力シート!V317="","",基本情報入力シート!V317)</f>
        <v/>
      </c>
      <c r="F290" s="390" t="str">
        <f>IF(基本情報入力シート!W317="","",基本情報入力シート!W317)</f>
        <v/>
      </c>
      <c r="G290" s="390" t="str">
        <f>IF(基本情報入力シート!X317="","",基本情報入力シート!X317)</f>
        <v/>
      </c>
      <c r="H290" s="416" t="str">
        <f>IF(基本情報入力シート!Z317="","",基本情報入力シート!Z317)</f>
        <v/>
      </c>
      <c r="I290" s="418" t="str">
        <f>IF(基本情報入力シート!AE317&lt;&gt;"",基本情報入力シート!AE317,"")</f>
        <v/>
      </c>
      <c r="J290" s="424" t="str">
        <f>IF(基本情報入力シート!AA317="","",基本情報入力シート!AA317)</f>
        <v/>
      </c>
      <c r="K290" s="429" t="str">
        <f>IF(基本情報入力シート!AD317="","",基本情報入力シート!AD317)</f>
        <v/>
      </c>
      <c r="L290" s="435" t="str">
        <f>IF(G290="","",VLOOKUP(G290,'【参考】数式用'!$A$3:$C$46,3,FALSE))</f>
        <v/>
      </c>
      <c r="M290" s="442" t="str">
        <f t="shared" si="13"/>
        <v/>
      </c>
      <c r="N290" s="448"/>
      <c r="O290" s="448"/>
      <c r="P290" s="448"/>
      <c r="Q290" s="86"/>
      <c r="R290" s="2"/>
      <c r="S290" s="391"/>
      <c r="T290" s="391"/>
      <c r="U290" s="391"/>
      <c r="V290" s="391"/>
      <c r="W290" s="391"/>
      <c r="X290" s="391"/>
      <c r="Y290" s="391"/>
      <c r="Z290" s="391"/>
      <c r="AA290" s="391"/>
      <c r="AB290" s="391"/>
      <c r="AC290" s="391"/>
      <c r="AE290" s="363" t="str">
        <f t="shared" si="14"/>
        <v/>
      </c>
      <c r="AF290" s="363" t="str">
        <f t="shared" si="15"/>
        <v>×</v>
      </c>
      <c r="AG290" s="472" t="e">
        <f>D290&amp;I290&amp;#REF!</f>
        <v>#REF!</v>
      </c>
      <c r="AH290" s="473" t="e">
        <f>IF(#REF!="○",F290,"")</f>
        <v>#REF!</v>
      </c>
    </row>
    <row r="291" spans="1:34" ht="36.75" customHeight="1">
      <c r="A291" s="375">
        <v>279</v>
      </c>
      <c r="B291" s="382" t="str">
        <f>IF(基本情報入力シート!B318="","",基本情報入力シート!B318)</f>
        <v/>
      </c>
      <c r="C291" s="390" t="str">
        <f>IF(基本情報入力シート!L318="","",基本情報入力シート!L318)</f>
        <v/>
      </c>
      <c r="D291" s="390" t="str">
        <f>IF(基本情報入力シート!Q318="","",基本情報入力シート!Q318)</f>
        <v/>
      </c>
      <c r="E291" s="390" t="str">
        <f>IF(基本情報入力シート!V318="","",基本情報入力シート!V318)</f>
        <v/>
      </c>
      <c r="F291" s="390" t="str">
        <f>IF(基本情報入力シート!W318="","",基本情報入力シート!W318)</f>
        <v/>
      </c>
      <c r="G291" s="390" t="str">
        <f>IF(基本情報入力シート!X318="","",基本情報入力シート!X318)</f>
        <v/>
      </c>
      <c r="H291" s="416" t="str">
        <f>IF(基本情報入力シート!Z318="","",基本情報入力シート!Z318)</f>
        <v/>
      </c>
      <c r="I291" s="418" t="str">
        <f>IF(基本情報入力シート!AE318&lt;&gt;"",基本情報入力シート!AE318,"")</f>
        <v/>
      </c>
      <c r="J291" s="424" t="str">
        <f>IF(基本情報入力シート!AA318="","",基本情報入力シート!AA318)</f>
        <v/>
      </c>
      <c r="K291" s="429" t="str">
        <f>IF(基本情報入力シート!AD318="","",基本情報入力シート!AD318)</f>
        <v/>
      </c>
      <c r="L291" s="435" t="str">
        <f>IF(G291="","",VLOOKUP(G291,'【参考】数式用'!$A$3:$C$46,3,FALSE))</f>
        <v/>
      </c>
      <c r="M291" s="442" t="str">
        <f t="shared" si="13"/>
        <v/>
      </c>
      <c r="N291" s="448"/>
      <c r="O291" s="448"/>
      <c r="P291" s="448"/>
      <c r="Q291" s="86"/>
      <c r="R291" s="2"/>
      <c r="S291" s="391"/>
      <c r="T291" s="391"/>
      <c r="U291" s="391"/>
      <c r="V291" s="391"/>
      <c r="W291" s="391"/>
      <c r="X291" s="391"/>
      <c r="Y291" s="391"/>
      <c r="Z291" s="391"/>
      <c r="AA291" s="391"/>
      <c r="AB291" s="391"/>
      <c r="AC291" s="391"/>
      <c r="AE291" s="363" t="str">
        <f t="shared" si="14"/>
        <v/>
      </c>
      <c r="AF291" s="363" t="str">
        <f t="shared" si="15"/>
        <v>×</v>
      </c>
      <c r="AG291" s="472" t="e">
        <f>D291&amp;I291&amp;#REF!</f>
        <v>#REF!</v>
      </c>
      <c r="AH291" s="473" t="e">
        <f>IF(#REF!="○",F291,"")</f>
        <v>#REF!</v>
      </c>
    </row>
    <row r="292" spans="1:34" ht="36.75" customHeight="1">
      <c r="A292" s="375">
        <v>280</v>
      </c>
      <c r="B292" s="382" t="str">
        <f>IF(基本情報入力シート!B319="","",基本情報入力シート!B319)</f>
        <v/>
      </c>
      <c r="C292" s="390" t="str">
        <f>IF(基本情報入力シート!L319="","",基本情報入力シート!L319)</f>
        <v/>
      </c>
      <c r="D292" s="390" t="str">
        <f>IF(基本情報入力シート!Q319="","",基本情報入力シート!Q319)</f>
        <v/>
      </c>
      <c r="E292" s="390" t="str">
        <f>IF(基本情報入力シート!V319="","",基本情報入力シート!V319)</f>
        <v/>
      </c>
      <c r="F292" s="390" t="str">
        <f>IF(基本情報入力シート!W319="","",基本情報入力シート!W319)</f>
        <v/>
      </c>
      <c r="G292" s="390" t="str">
        <f>IF(基本情報入力シート!X319="","",基本情報入力シート!X319)</f>
        <v/>
      </c>
      <c r="H292" s="416" t="str">
        <f>IF(基本情報入力シート!Z319="","",基本情報入力シート!Z319)</f>
        <v/>
      </c>
      <c r="I292" s="418" t="str">
        <f>IF(基本情報入力シート!AE319&lt;&gt;"",基本情報入力シート!AE319,"")</f>
        <v/>
      </c>
      <c r="J292" s="424" t="str">
        <f>IF(基本情報入力シート!AA319="","",基本情報入力シート!AA319)</f>
        <v/>
      </c>
      <c r="K292" s="429" t="str">
        <f>IF(基本情報入力シート!AD319="","",基本情報入力シート!AD319)</f>
        <v/>
      </c>
      <c r="L292" s="435" t="str">
        <f>IF(G292="","",VLOOKUP(G292,'【参考】数式用'!$A$3:$C$46,3,FALSE))</f>
        <v/>
      </c>
      <c r="M292" s="442" t="str">
        <f t="shared" si="13"/>
        <v/>
      </c>
      <c r="N292" s="448"/>
      <c r="O292" s="448"/>
      <c r="P292" s="448"/>
      <c r="Q292" s="86"/>
      <c r="R292" s="2"/>
      <c r="S292" s="391"/>
      <c r="T292" s="391"/>
      <c r="U292" s="391"/>
      <c r="V292" s="391"/>
      <c r="W292" s="391"/>
      <c r="X292" s="391"/>
      <c r="Y292" s="391"/>
      <c r="Z292" s="391"/>
      <c r="AA292" s="391"/>
      <c r="AB292" s="391"/>
      <c r="AC292" s="391"/>
      <c r="AE292" s="363" t="str">
        <f t="shared" si="14"/>
        <v/>
      </c>
      <c r="AF292" s="363" t="str">
        <f t="shared" si="15"/>
        <v>×</v>
      </c>
      <c r="AG292" s="472" t="e">
        <f>D292&amp;I292&amp;#REF!</f>
        <v>#REF!</v>
      </c>
      <c r="AH292" s="473" t="e">
        <f>IF(#REF!="○",F292,"")</f>
        <v>#REF!</v>
      </c>
    </row>
    <row r="293" spans="1:34" ht="36.75" customHeight="1">
      <c r="A293" s="375">
        <v>281</v>
      </c>
      <c r="B293" s="382" t="str">
        <f>IF(基本情報入力シート!B320="","",基本情報入力シート!B320)</f>
        <v/>
      </c>
      <c r="C293" s="390" t="str">
        <f>IF(基本情報入力シート!L320="","",基本情報入力シート!L320)</f>
        <v/>
      </c>
      <c r="D293" s="390" t="str">
        <f>IF(基本情報入力シート!Q320="","",基本情報入力シート!Q320)</f>
        <v/>
      </c>
      <c r="E293" s="390" t="str">
        <f>IF(基本情報入力シート!V320="","",基本情報入力シート!V320)</f>
        <v/>
      </c>
      <c r="F293" s="390" t="str">
        <f>IF(基本情報入力シート!W320="","",基本情報入力シート!W320)</f>
        <v/>
      </c>
      <c r="G293" s="390" t="str">
        <f>IF(基本情報入力シート!X320="","",基本情報入力シート!X320)</f>
        <v/>
      </c>
      <c r="H293" s="416" t="str">
        <f>IF(基本情報入力シート!Z320="","",基本情報入力シート!Z320)</f>
        <v/>
      </c>
      <c r="I293" s="418" t="str">
        <f>IF(基本情報入力シート!AE320&lt;&gt;"",基本情報入力シート!AE320,"")</f>
        <v/>
      </c>
      <c r="J293" s="424" t="str">
        <f>IF(基本情報入力シート!AA320="","",基本情報入力シート!AA320)</f>
        <v/>
      </c>
      <c r="K293" s="429" t="str">
        <f>IF(基本情報入力シート!AD320="","",基本情報入力シート!AD320)</f>
        <v/>
      </c>
      <c r="L293" s="435" t="str">
        <f>IF(G293="","",VLOOKUP(G293,'【参考】数式用'!$A$3:$C$46,3,FALSE))</f>
        <v/>
      </c>
      <c r="M293" s="442" t="str">
        <f t="shared" si="13"/>
        <v/>
      </c>
      <c r="N293" s="448"/>
      <c r="O293" s="448"/>
      <c r="P293" s="448"/>
      <c r="Q293" s="86"/>
      <c r="R293" s="2"/>
      <c r="S293" s="391"/>
      <c r="T293" s="391"/>
      <c r="U293" s="391"/>
      <c r="V293" s="391"/>
      <c r="W293" s="391"/>
      <c r="X293" s="391"/>
      <c r="Y293" s="391"/>
      <c r="Z293" s="391"/>
      <c r="AA293" s="391"/>
      <c r="AB293" s="391"/>
      <c r="AC293" s="391"/>
      <c r="AE293" s="363" t="str">
        <f t="shared" si="14"/>
        <v/>
      </c>
      <c r="AF293" s="363" t="str">
        <f t="shared" si="15"/>
        <v>×</v>
      </c>
      <c r="AG293" s="472" t="e">
        <f>D293&amp;I293&amp;#REF!</f>
        <v>#REF!</v>
      </c>
      <c r="AH293" s="473" t="e">
        <f>IF(#REF!="○",F293,"")</f>
        <v>#REF!</v>
      </c>
    </row>
    <row r="294" spans="1:34" ht="36.75" customHeight="1">
      <c r="A294" s="375">
        <v>282</v>
      </c>
      <c r="B294" s="382" t="str">
        <f>IF(基本情報入力シート!B321="","",基本情報入力シート!B321)</f>
        <v/>
      </c>
      <c r="C294" s="390" t="str">
        <f>IF(基本情報入力シート!L321="","",基本情報入力シート!L321)</f>
        <v/>
      </c>
      <c r="D294" s="390" t="str">
        <f>IF(基本情報入力シート!Q321="","",基本情報入力シート!Q321)</f>
        <v/>
      </c>
      <c r="E294" s="390" t="str">
        <f>IF(基本情報入力シート!V321="","",基本情報入力シート!V321)</f>
        <v/>
      </c>
      <c r="F294" s="390" t="str">
        <f>IF(基本情報入力シート!W321="","",基本情報入力シート!W321)</f>
        <v/>
      </c>
      <c r="G294" s="390" t="str">
        <f>IF(基本情報入力シート!X321="","",基本情報入力シート!X321)</f>
        <v/>
      </c>
      <c r="H294" s="416" t="str">
        <f>IF(基本情報入力シート!Z321="","",基本情報入力シート!Z321)</f>
        <v/>
      </c>
      <c r="I294" s="418" t="str">
        <f>IF(基本情報入力シート!AE321&lt;&gt;"",基本情報入力シート!AE321,"")</f>
        <v/>
      </c>
      <c r="J294" s="424" t="str">
        <f>IF(基本情報入力シート!AA321="","",基本情報入力シート!AA321)</f>
        <v/>
      </c>
      <c r="K294" s="429" t="str">
        <f>IF(基本情報入力シート!AD321="","",基本情報入力シート!AD321)</f>
        <v/>
      </c>
      <c r="L294" s="435" t="str">
        <f>IF(G294="","",VLOOKUP(G294,'【参考】数式用'!$A$3:$C$46,3,FALSE))</f>
        <v/>
      </c>
      <c r="M294" s="442" t="str">
        <f t="shared" si="13"/>
        <v/>
      </c>
      <c r="N294" s="448"/>
      <c r="O294" s="448"/>
      <c r="P294" s="448"/>
      <c r="Q294" s="86"/>
      <c r="R294" s="2"/>
      <c r="S294" s="391"/>
      <c r="T294" s="391"/>
      <c r="U294" s="391"/>
      <c r="V294" s="391"/>
      <c r="W294" s="391"/>
      <c r="X294" s="391"/>
      <c r="Y294" s="391"/>
      <c r="Z294" s="391"/>
      <c r="AA294" s="391"/>
      <c r="AB294" s="391"/>
      <c r="AC294" s="391"/>
      <c r="AE294" s="363" t="str">
        <f t="shared" si="14"/>
        <v/>
      </c>
      <c r="AF294" s="363" t="str">
        <f t="shared" si="15"/>
        <v>×</v>
      </c>
      <c r="AG294" s="472" t="e">
        <f>D294&amp;I294&amp;#REF!</f>
        <v>#REF!</v>
      </c>
      <c r="AH294" s="473" t="e">
        <f>IF(#REF!="○",F294,"")</f>
        <v>#REF!</v>
      </c>
    </row>
    <row r="295" spans="1:34" ht="36.75" customHeight="1">
      <c r="A295" s="375">
        <v>283</v>
      </c>
      <c r="B295" s="382" t="str">
        <f>IF(基本情報入力シート!B322="","",基本情報入力シート!B322)</f>
        <v/>
      </c>
      <c r="C295" s="390" t="str">
        <f>IF(基本情報入力シート!L322="","",基本情報入力シート!L322)</f>
        <v/>
      </c>
      <c r="D295" s="390" t="str">
        <f>IF(基本情報入力シート!Q322="","",基本情報入力シート!Q322)</f>
        <v/>
      </c>
      <c r="E295" s="390" t="str">
        <f>IF(基本情報入力シート!V322="","",基本情報入力シート!V322)</f>
        <v/>
      </c>
      <c r="F295" s="390" t="str">
        <f>IF(基本情報入力シート!W322="","",基本情報入力シート!W322)</f>
        <v/>
      </c>
      <c r="G295" s="390" t="str">
        <f>IF(基本情報入力シート!X322="","",基本情報入力シート!X322)</f>
        <v/>
      </c>
      <c r="H295" s="416" t="str">
        <f>IF(基本情報入力シート!Z322="","",基本情報入力シート!Z322)</f>
        <v/>
      </c>
      <c r="I295" s="418" t="str">
        <f>IF(基本情報入力シート!AE322&lt;&gt;"",基本情報入力シート!AE322,"")</f>
        <v/>
      </c>
      <c r="J295" s="424" t="str">
        <f>IF(基本情報入力シート!AA322="","",基本情報入力シート!AA322)</f>
        <v/>
      </c>
      <c r="K295" s="429" t="str">
        <f>IF(基本情報入力シート!AD322="","",基本情報入力シート!AD322)</f>
        <v/>
      </c>
      <c r="L295" s="435" t="str">
        <f>IF(G295="","",VLOOKUP(G295,'【参考】数式用'!$A$3:$C$46,3,FALSE))</f>
        <v/>
      </c>
      <c r="M295" s="442" t="str">
        <f t="shared" si="13"/>
        <v/>
      </c>
      <c r="N295" s="448"/>
      <c r="O295" s="448"/>
      <c r="P295" s="448"/>
      <c r="Q295" s="86"/>
      <c r="R295" s="2"/>
      <c r="S295" s="391"/>
      <c r="T295" s="391"/>
      <c r="U295" s="391"/>
      <c r="V295" s="391"/>
      <c r="W295" s="391"/>
      <c r="X295" s="391"/>
      <c r="Y295" s="391"/>
      <c r="Z295" s="391"/>
      <c r="AA295" s="391"/>
      <c r="AB295" s="391"/>
      <c r="AC295" s="391"/>
      <c r="AE295" s="363" t="str">
        <f t="shared" si="14"/>
        <v/>
      </c>
      <c r="AF295" s="363" t="str">
        <f t="shared" si="15"/>
        <v>×</v>
      </c>
      <c r="AG295" s="472" t="e">
        <f>D295&amp;I295&amp;#REF!</f>
        <v>#REF!</v>
      </c>
      <c r="AH295" s="473" t="e">
        <f>IF(#REF!="○",F295,"")</f>
        <v>#REF!</v>
      </c>
    </row>
    <row r="296" spans="1:34" ht="36.75" customHeight="1">
      <c r="A296" s="375">
        <v>284</v>
      </c>
      <c r="B296" s="382" t="str">
        <f>IF(基本情報入力シート!B323="","",基本情報入力シート!B323)</f>
        <v/>
      </c>
      <c r="C296" s="390" t="str">
        <f>IF(基本情報入力シート!L323="","",基本情報入力シート!L323)</f>
        <v/>
      </c>
      <c r="D296" s="390" t="str">
        <f>IF(基本情報入力シート!Q323="","",基本情報入力シート!Q323)</f>
        <v/>
      </c>
      <c r="E296" s="390" t="str">
        <f>IF(基本情報入力シート!V323="","",基本情報入力シート!V323)</f>
        <v/>
      </c>
      <c r="F296" s="390" t="str">
        <f>IF(基本情報入力シート!W323="","",基本情報入力シート!W323)</f>
        <v/>
      </c>
      <c r="G296" s="390" t="str">
        <f>IF(基本情報入力シート!X323="","",基本情報入力シート!X323)</f>
        <v/>
      </c>
      <c r="H296" s="416" t="str">
        <f>IF(基本情報入力シート!Z323="","",基本情報入力シート!Z323)</f>
        <v/>
      </c>
      <c r="I296" s="418" t="str">
        <f>IF(基本情報入力シート!AE323&lt;&gt;"",基本情報入力シート!AE323,"")</f>
        <v/>
      </c>
      <c r="J296" s="424" t="str">
        <f>IF(基本情報入力シート!AA323="","",基本情報入力シート!AA323)</f>
        <v/>
      </c>
      <c r="K296" s="429" t="str">
        <f>IF(基本情報入力シート!AD323="","",基本情報入力シート!AD323)</f>
        <v/>
      </c>
      <c r="L296" s="435" t="str">
        <f>IF(G296="","",VLOOKUP(G296,'【参考】数式用'!$A$3:$C$46,3,FALSE))</f>
        <v/>
      </c>
      <c r="M296" s="442" t="str">
        <f t="shared" si="13"/>
        <v/>
      </c>
      <c r="N296" s="448"/>
      <c r="O296" s="448"/>
      <c r="P296" s="448"/>
      <c r="Q296" s="86"/>
      <c r="R296" s="2"/>
      <c r="S296" s="391"/>
      <c r="T296" s="391"/>
      <c r="U296" s="391"/>
      <c r="V296" s="391"/>
      <c r="W296" s="391"/>
      <c r="X296" s="391"/>
      <c r="Y296" s="391"/>
      <c r="Z296" s="391"/>
      <c r="AA296" s="391"/>
      <c r="AB296" s="391"/>
      <c r="AC296" s="391"/>
      <c r="AE296" s="363" t="str">
        <f t="shared" si="14"/>
        <v/>
      </c>
      <c r="AF296" s="363" t="str">
        <f t="shared" si="15"/>
        <v>×</v>
      </c>
      <c r="AG296" s="472" t="e">
        <f>D296&amp;I296&amp;#REF!</f>
        <v>#REF!</v>
      </c>
      <c r="AH296" s="473" t="e">
        <f>IF(#REF!="○",F296,"")</f>
        <v>#REF!</v>
      </c>
    </row>
    <row r="297" spans="1:34" ht="36.75" customHeight="1">
      <c r="A297" s="375">
        <v>285</v>
      </c>
      <c r="B297" s="382" t="str">
        <f>IF(基本情報入力シート!B324="","",基本情報入力シート!B324)</f>
        <v/>
      </c>
      <c r="C297" s="390" t="str">
        <f>IF(基本情報入力シート!L324="","",基本情報入力シート!L324)</f>
        <v/>
      </c>
      <c r="D297" s="390" t="str">
        <f>IF(基本情報入力シート!Q324="","",基本情報入力シート!Q324)</f>
        <v/>
      </c>
      <c r="E297" s="390" t="str">
        <f>IF(基本情報入力シート!V324="","",基本情報入力シート!V324)</f>
        <v/>
      </c>
      <c r="F297" s="390" t="str">
        <f>IF(基本情報入力シート!W324="","",基本情報入力シート!W324)</f>
        <v/>
      </c>
      <c r="G297" s="390" t="str">
        <f>IF(基本情報入力シート!X324="","",基本情報入力シート!X324)</f>
        <v/>
      </c>
      <c r="H297" s="416" t="str">
        <f>IF(基本情報入力シート!Z324="","",基本情報入力シート!Z324)</f>
        <v/>
      </c>
      <c r="I297" s="418" t="str">
        <f>IF(基本情報入力シート!AE324&lt;&gt;"",基本情報入力シート!AE324,"")</f>
        <v/>
      </c>
      <c r="J297" s="424" t="str">
        <f>IF(基本情報入力シート!AA324="","",基本情報入力シート!AA324)</f>
        <v/>
      </c>
      <c r="K297" s="429" t="str">
        <f>IF(基本情報入力シート!AD324="","",基本情報入力シート!AD324)</f>
        <v/>
      </c>
      <c r="L297" s="435" t="str">
        <f>IF(G297="","",VLOOKUP(G297,'【参考】数式用'!$A$3:$C$46,3,FALSE))</f>
        <v/>
      </c>
      <c r="M297" s="442" t="str">
        <f t="shared" si="13"/>
        <v/>
      </c>
      <c r="N297" s="448"/>
      <c r="O297" s="448"/>
      <c r="P297" s="448"/>
      <c r="Q297" s="86"/>
      <c r="R297" s="2"/>
      <c r="S297" s="391"/>
      <c r="T297" s="391"/>
      <c r="U297" s="391"/>
      <c r="V297" s="391"/>
      <c r="W297" s="391"/>
      <c r="X297" s="391"/>
      <c r="Y297" s="391"/>
      <c r="Z297" s="391"/>
      <c r="AA297" s="391"/>
      <c r="AB297" s="391"/>
      <c r="AC297" s="391"/>
      <c r="AE297" s="363" t="str">
        <f t="shared" si="14"/>
        <v/>
      </c>
      <c r="AF297" s="363" t="str">
        <f t="shared" si="15"/>
        <v>×</v>
      </c>
      <c r="AG297" s="472" t="e">
        <f>D297&amp;I297&amp;#REF!</f>
        <v>#REF!</v>
      </c>
      <c r="AH297" s="473" t="e">
        <f>IF(#REF!="○",F297,"")</f>
        <v>#REF!</v>
      </c>
    </row>
    <row r="298" spans="1:34" ht="36.75" customHeight="1">
      <c r="A298" s="375">
        <v>286</v>
      </c>
      <c r="B298" s="382" t="str">
        <f>IF(基本情報入力シート!B325="","",基本情報入力シート!B325)</f>
        <v/>
      </c>
      <c r="C298" s="390" t="str">
        <f>IF(基本情報入力シート!L325="","",基本情報入力シート!L325)</f>
        <v/>
      </c>
      <c r="D298" s="390" t="str">
        <f>IF(基本情報入力シート!Q325="","",基本情報入力シート!Q325)</f>
        <v/>
      </c>
      <c r="E298" s="390" t="str">
        <f>IF(基本情報入力シート!V325="","",基本情報入力シート!V325)</f>
        <v/>
      </c>
      <c r="F298" s="390" t="str">
        <f>IF(基本情報入力シート!W325="","",基本情報入力シート!W325)</f>
        <v/>
      </c>
      <c r="G298" s="390" t="str">
        <f>IF(基本情報入力シート!X325="","",基本情報入力シート!X325)</f>
        <v/>
      </c>
      <c r="H298" s="416" t="str">
        <f>IF(基本情報入力シート!Z325="","",基本情報入力シート!Z325)</f>
        <v/>
      </c>
      <c r="I298" s="418" t="str">
        <f>IF(基本情報入力シート!AE325&lt;&gt;"",基本情報入力シート!AE325,"")</f>
        <v/>
      </c>
      <c r="J298" s="424" t="str">
        <f>IF(基本情報入力シート!AA325="","",基本情報入力シート!AA325)</f>
        <v/>
      </c>
      <c r="K298" s="429" t="str">
        <f>IF(基本情報入力シート!AD325="","",基本情報入力シート!AD325)</f>
        <v/>
      </c>
      <c r="L298" s="435" t="str">
        <f>IF(G298="","",VLOOKUP(G298,'【参考】数式用'!$A$3:$C$46,3,FALSE))</f>
        <v/>
      </c>
      <c r="M298" s="442" t="str">
        <f t="shared" si="13"/>
        <v/>
      </c>
      <c r="N298" s="448"/>
      <c r="O298" s="448"/>
      <c r="P298" s="448"/>
      <c r="Q298" s="86"/>
      <c r="R298" s="2"/>
      <c r="S298" s="391"/>
      <c r="T298" s="391"/>
      <c r="U298" s="391"/>
      <c r="V298" s="391"/>
      <c r="W298" s="391"/>
      <c r="X298" s="391"/>
      <c r="Y298" s="391"/>
      <c r="Z298" s="391"/>
      <c r="AA298" s="391"/>
      <c r="AB298" s="391"/>
      <c r="AC298" s="391"/>
      <c r="AE298" s="363" t="str">
        <f t="shared" si="14"/>
        <v/>
      </c>
      <c r="AF298" s="363" t="str">
        <f t="shared" si="15"/>
        <v>×</v>
      </c>
      <c r="AG298" s="472" t="e">
        <f>D298&amp;I298&amp;#REF!</f>
        <v>#REF!</v>
      </c>
      <c r="AH298" s="473" t="e">
        <f>IF(#REF!="○",F298,"")</f>
        <v>#REF!</v>
      </c>
    </row>
    <row r="299" spans="1:34" ht="36.75" customHeight="1">
      <c r="A299" s="375">
        <v>287</v>
      </c>
      <c r="B299" s="382" t="str">
        <f>IF(基本情報入力シート!B326="","",基本情報入力シート!B326)</f>
        <v/>
      </c>
      <c r="C299" s="390" t="str">
        <f>IF(基本情報入力シート!L326="","",基本情報入力シート!L326)</f>
        <v/>
      </c>
      <c r="D299" s="390" t="str">
        <f>IF(基本情報入力シート!Q326="","",基本情報入力シート!Q326)</f>
        <v/>
      </c>
      <c r="E299" s="390" t="str">
        <f>IF(基本情報入力シート!V326="","",基本情報入力シート!V326)</f>
        <v/>
      </c>
      <c r="F299" s="390" t="str">
        <f>IF(基本情報入力シート!W326="","",基本情報入力シート!W326)</f>
        <v/>
      </c>
      <c r="G299" s="390" t="str">
        <f>IF(基本情報入力シート!X326="","",基本情報入力シート!X326)</f>
        <v/>
      </c>
      <c r="H299" s="416" t="str">
        <f>IF(基本情報入力シート!Z326="","",基本情報入力シート!Z326)</f>
        <v/>
      </c>
      <c r="I299" s="418" t="str">
        <f>IF(基本情報入力シート!AE326&lt;&gt;"",基本情報入力シート!AE326,"")</f>
        <v/>
      </c>
      <c r="J299" s="424" t="str">
        <f>IF(基本情報入力シート!AA326="","",基本情報入力シート!AA326)</f>
        <v/>
      </c>
      <c r="K299" s="429" t="str">
        <f>IF(基本情報入力シート!AD326="","",基本情報入力シート!AD326)</f>
        <v/>
      </c>
      <c r="L299" s="435" t="str">
        <f>IF(G299="","",VLOOKUP(G299,'【参考】数式用'!$A$3:$C$46,3,FALSE))</f>
        <v/>
      </c>
      <c r="M299" s="442" t="str">
        <f t="shared" si="13"/>
        <v/>
      </c>
      <c r="N299" s="448"/>
      <c r="O299" s="448"/>
      <c r="P299" s="448"/>
      <c r="Q299" s="86"/>
      <c r="R299" s="2"/>
      <c r="S299" s="391"/>
      <c r="T299" s="391"/>
      <c r="U299" s="391"/>
      <c r="V299" s="391"/>
      <c r="W299" s="391"/>
      <c r="X299" s="391"/>
      <c r="Y299" s="391"/>
      <c r="Z299" s="391"/>
      <c r="AA299" s="391"/>
      <c r="AB299" s="391"/>
      <c r="AC299" s="391"/>
      <c r="AE299" s="363" t="str">
        <f t="shared" si="14"/>
        <v/>
      </c>
      <c r="AF299" s="363" t="str">
        <f t="shared" si="15"/>
        <v>×</v>
      </c>
      <c r="AG299" s="472" t="e">
        <f>D299&amp;I299&amp;#REF!</f>
        <v>#REF!</v>
      </c>
      <c r="AH299" s="473" t="e">
        <f>IF(#REF!="○",F299,"")</f>
        <v>#REF!</v>
      </c>
    </row>
    <row r="300" spans="1:34" ht="36.75" customHeight="1">
      <c r="A300" s="375">
        <v>288</v>
      </c>
      <c r="B300" s="382" t="str">
        <f>IF(基本情報入力シート!B327="","",基本情報入力シート!B327)</f>
        <v/>
      </c>
      <c r="C300" s="390" t="str">
        <f>IF(基本情報入力シート!L327="","",基本情報入力シート!L327)</f>
        <v/>
      </c>
      <c r="D300" s="390" t="str">
        <f>IF(基本情報入力シート!Q327="","",基本情報入力シート!Q327)</f>
        <v/>
      </c>
      <c r="E300" s="390" t="str">
        <f>IF(基本情報入力シート!V327="","",基本情報入力シート!V327)</f>
        <v/>
      </c>
      <c r="F300" s="390" t="str">
        <f>IF(基本情報入力シート!W327="","",基本情報入力シート!W327)</f>
        <v/>
      </c>
      <c r="G300" s="390" t="str">
        <f>IF(基本情報入力シート!X327="","",基本情報入力シート!X327)</f>
        <v/>
      </c>
      <c r="H300" s="416" t="str">
        <f>IF(基本情報入力シート!Z327="","",基本情報入力シート!Z327)</f>
        <v/>
      </c>
      <c r="I300" s="418" t="str">
        <f>IF(基本情報入力シート!AE327&lt;&gt;"",基本情報入力シート!AE327,"")</f>
        <v/>
      </c>
      <c r="J300" s="424" t="str">
        <f>IF(基本情報入力シート!AA327="","",基本情報入力シート!AA327)</f>
        <v/>
      </c>
      <c r="K300" s="429" t="str">
        <f>IF(基本情報入力シート!AD327="","",基本情報入力シート!AD327)</f>
        <v/>
      </c>
      <c r="L300" s="435" t="str">
        <f>IF(G300="","",VLOOKUP(G300,'【参考】数式用'!$A$3:$C$46,3,FALSE))</f>
        <v/>
      </c>
      <c r="M300" s="442" t="str">
        <f t="shared" si="13"/>
        <v/>
      </c>
      <c r="N300" s="448"/>
      <c r="O300" s="448"/>
      <c r="P300" s="448"/>
      <c r="Q300" s="86"/>
      <c r="R300" s="2"/>
      <c r="S300" s="391"/>
      <c r="T300" s="391"/>
      <c r="U300" s="391"/>
      <c r="V300" s="391"/>
      <c r="W300" s="391"/>
      <c r="X300" s="391"/>
      <c r="Y300" s="391"/>
      <c r="Z300" s="391"/>
      <c r="AA300" s="391"/>
      <c r="AB300" s="391"/>
      <c r="AC300" s="391"/>
      <c r="AE300" s="363" t="str">
        <f t="shared" si="14"/>
        <v/>
      </c>
      <c r="AF300" s="363" t="str">
        <f t="shared" si="15"/>
        <v>×</v>
      </c>
      <c r="AG300" s="472" t="e">
        <f>D300&amp;I300&amp;#REF!</f>
        <v>#REF!</v>
      </c>
      <c r="AH300" s="473" t="e">
        <f>IF(#REF!="○",F300,"")</f>
        <v>#REF!</v>
      </c>
    </row>
    <row r="301" spans="1:34" ht="36.75" customHeight="1">
      <c r="A301" s="375">
        <v>289</v>
      </c>
      <c r="B301" s="382" t="str">
        <f>IF(基本情報入力シート!B328="","",基本情報入力シート!B328)</f>
        <v/>
      </c>
      <c r="C301" s="390" t="str">
        <f>IF(基本情報入力シート!L328="","",基本情報入力シート!L328)</f>
        <v/>
      </c>
      <c r="D301" s="390" t="str">
        <f>IF(基本情報入力シート!Q328="","",基本情報入力シート!Q328)</f>
        <v/>
      </c>
      <c r="E301" s="390" t="str">
        <f>IF(基本情報入力シート!V328="","",基本情報入力シート!V328)</f>
        <v/>
      </c>
      <c r="F301" s="390" t="str">
        <f>IF(基本情報入力シート!W328="","",基本情報入力シート!W328)</f>
        <v/>
      </c>
      <c r="G301" s="390" t="str">
        <f>IF(基本情報入力シート!X328="","",基本情報入力シート!X328)</f>
        <v/>
      </c>
      <c r="H301" s="416" t="str">
        <f>IF(基本情報入力シート!Z328="","",基本情報入力シート!Z328)</f>
        <v/>
      </c>
      <c r="I301" s="418" t="str">
        <f>IF(基本情報入力シート!AE328&lt;&gt;"",基本情報入力シート!AE328,"")</f>
        <v/>
      </c>
      <c r="J301" s="424" t="str">
        <f>IF(基本情報入力シート!AA328="","",基本情報入力シート!AA328)</f>
        <v/>
      </c>
      <c r="K301" s="429" t="str">
        <f>IF(基本情報入力シート!AD328="","",基本情報入力シート!AD328)</f>
        <v/>
      </c>
      <c r="L301" s="435" t="str">
        <f>IF(G301="","",VLOOKUP(G301,'【参考】数式用'!$A$3:$C$46,3,FALSE))</f>
        <v/>
      </c>
      <c r="M301" s="442" t="str">
        <f t="shared" si="13"/>
        <v/>
      </c>
      <c r="N301" s="448"/>
      <c r="O301" s="448"/>
      <c r="P301" s="448"/>
      <c r="Q301" s="86"/>
      <c r="R301" s="2"/>
      <c r="S301" s="391"/>
      <c r="T301" s="391"/>
      <c r="U301" s="391"/>
      <c r="V301" s="391"/>
      <c r="W301" s="391"/>
      <c r="X301" s="391"/>
      <c r="Y301" s="391"/>
      <c r="Z301" s="391"/>
      <c r="AA301" s="391"/>
      <c r="AB301" s="391"/>
      <c r="AC301" s="391"/>
      <c r="AE301" s="363" t="str">
        <f t="shared" si="14"/>
        <v/>
      </c>
      <c r="AF301" s="363" t="str">
        <f t="shared" si="15"/>
        <v>×</v>
      </c>
      <c r="AG301" s="472" t="e">
        <f>D301&amp;I301&amp;#REF!</f>
        <v>#REF!</v>
      </c>
      <c r="AH301" s="473" t="e">
        <f>IF(#REF!="○",F301,"")</f>
        <v>#REF!</v>
      </c>
    </row>
    <row r="302" spans="1:34" ht="36.75" customHeight="1">
      <c r="A302" s="375">
        <v>290</v>
      </c>
      <c r="B302" s="382" t="str">
        <f>IF(基本情報入力シート!B329="","",基本情報入力シート!B329)</f>
        <v/>
      </c>
      <c r="C302" s="390" t="str">
        <f>IF(基本情報入力シート!L329="","",基本情報入力シート!L329)</f>
        <v/>
      </c>
      <c r="D302" s="390" t="str">
        <f>IF(基本情報入力シート!Q329="","",基本情報入力シート!Q329)</f>
        <v/>
      </c>
      <c r="E302" s="390" t="str">
        <f>IF(基本情報入力シート!V329="","",基本情報入力シート!V329)</f>
        <v/>
      </c>
      <c r="F302" s="390" t="str">
        <f>IF(基本情報入力シート!W329="","",基本情報入力シート!W329)</f>
        <v/>
      </c>
      <c r="G302" s="390" t="str">
        <f>IF(基本情報入力シート!X329="","",基本情報入力シート!X329)</f>
        <v/>
      </c>
      <c r="H302" s="416" t="str">
        <f>IF(基本情報入力シート!Z329="","",基本情報入力シート!Z329)</f>
        <v/>
      </c>
      <c r="I302" s="418" t="str">
        <f>IF(基本情報入力シート!AE329&lt;&gt;"",基本情報入力シート!AE329,"")</f>
        <v/>
      </c>
      <c r="J302" s="424" t="str">
        <f>IF(基本情報入力シート!AA329="","",基本情報入力シート!AA329)</f>
        <v/>
      </c>
      <c r="K302" s="429" t="str">
        <f>IF(基本情報入力シート!AD329="","",基本情報入力シート!AD329)</f>
        <v/>
      </c>
      <c r="L302" s="435" t="str">
        <f>IF(G302="","",VLOOKUP(G302,'【参考】数式用'!$A$3:$C$46,3,FALSE))</f>
        <v/>
      </c>
      <c r="M302" s="442" t="str">
        <f t="shared" si="13"/>
        <v/>
      </c>
      <c r="N302" s="448"/>
      <c r="O302" s="448"/>
      <c r="P302" s="448"/>
      <c r="Q302" s="86"/>
      <c r="R302" s="2"/>
      <c r="S302" s="391"/>
      <c r="T302" s="391"/>
      <c r="U302" s="391"/>
      <c r="V302" s="391"/>
      <c r="W302" s="391"/>
      <c r="X302" s="391"/>
      <c r="Y302" s="391"/>
      <c r="Z302" s="391"/>
      <c r="AA302" s="391"/>
      <c r="AB302" s="391"/>
      <c r="AC302" s="391"/>
      <c r="AE302" s="363" t="str">
        <f t="shared" si="14"/>
        <v/>
      </c>
      <c r="AF302" s="363" t="str">
        <f t="shared" si="15"/>
        <v>×</v>
      </c>
      <c r="AG302" s="472" t="e">
        <f>D302&amp;I302&amp;#REF!</f>
        <v>#REF!</v>
      </c>
      <c r="AH302" s="473" t="e">
        <f>IF(#REF!="○",F302,"")</f>
        <v>#REF!</v>
      </c>
    </row>
    <row r="303" spans="1:34" ht="36.75" customHeight="1">
      <c r="A303" s="375">
        <v>291</v>
      </c>
      <c r="B303" s="382" t="str">
        <f>IF(基本情報入力シート!B330="","",基本情報入力シート!B330)</f>
        <v/>
      </c>
      <c r="C303" s="390" t="str">
        <f>IF(基本情報入力シート!L330="","",基本情報入力シート!L330)</f>
        <v/>
      </c>
      <c r="D303" s="390" t="str">
        <f>IF(基本情報入力シート!Q330="","",基本情報入力シート!Q330)</f>
        <v/>
      </c>
      <c r="E303" s="390" t="str">
        <f>IF(基本情報入力シート!V330="","",基本情報入力シート!V330)</f>
        <v/>
      </c>
      <c r="F303" s="390" t="str">
        <f>IF(基本情報入力シート!W330="","",基本情報入力シート!W330)</f>
        <v/>
      </c>
      <c r="G303" s="390" t="str">
        <f>IF(基本情報入力シート!X330="","",基本情報入力シート!X330)</f>
        <v/>
      </c>
      <c r="H303" s="416" t="str">
        <f>IF(基本情報入力シート!Z330="","",基本情報入力シート!Z330)</f>
        <v/>
      </c>
      <c r="I303" s="418" t="str">
        <f>IF(基本情報入力シート!AE330&lt;&gt;"",基本情報入力シート!AE330,"")</f>
        <v/>
      </c>
      <c r="J303" s="424" t="str">
        <f>IF(基本情報入力シート!AA330="","",基本情報入力シート!AA330)</f>
        <v/>
      </c>
      <c r="K303" s="429" t="str">
        <f>IF(基本情報入力シート!AD330="","",基本情報入力シート!AD330)</f>
        <v/>
      </c>
      <c r="L303" s="435" t="str">
        <f>IF(G303="","",VLOOKUP(G303,'【参考】数式用'!$A$3:$C$46,3,FALSE))</f>
        <v/>
      </c>
      <c r="M303" s="442" t="str">
        <f t="shared" si="13"/>
        <v/>
      </c>
      <c r="N303" s="448"/>
      <c r="O303" s="448"/>
      <c r="P303" s="448"/>
      <c r="Q303" s="86"/>
      <c r="R303" s="2"/>
      <c r="S303" s="391"/>
      <c r="T303" s="391"/>
      <c r="U303" s="391"/>
      <c r="V303" s="391"/>
      <c r="W303" s="391"/>
      <c r="X303" s="391"/>
      <c r="Y303" s="391"/>
      <c r="Z303" s="391"/>
      <c r="AA303" s="391"/>
      <c r="AB303" s="391"/>
      <c r="AC303" s="391"/>
      <c r="AE303" s="363" t="str">
        <f t="shared" si="14"/>
        <v/>
      </c>
      <c r="AF303" s="363" t="str">
        <f t="shared" si="15"/>
        <v>×</v>
      </c>
      <c r="AG303" s="472" t="e">
        <f>D303&amp;I303&amp;#REF!</f>
        <v>#REF!</v>
      </c>
      <c r="AH303" s="473" t="e">
        <f>IF(#REF!="○",F303,"")</f>
        <v>#REF!</v>
      </c>
    </row>
    <row r="304" spans="1:34" ht="36.75" customHeight="1">
      <c r="A304" s="375">
        <v>292</v>
      </c>
      <c r="B304" s="382" t="str">
        <f>IF(基本情報入力シート!B331="","",基本情報入力シート!B331)</f>
        <v/>
      </c>
      <c r="C304" s="390" t="str">
        <f>IF(基本情報入力シート!L331="","",基本情報入力シート!L331)</f>
        <v/>
      </c>
      <c r="D304" s="390" t="str">
        <f>IF(基本情報入力シート!Q331="","",基本情報入力シート!Q331)</f>
        <v/>
      </c>
      <c r="E304" s="390" t="str">
        <f>IF(基本情報入力シート!V331="","",基本情報入力シート!V331)</f>
        <v/>
      </c>
      <c r="F304" s="390" t="str">
        <f>IF(基本情報入力シート!W331="","",基本情報入力シート!W331)</f>
        <v/>
      </c>
      <c r="G304" s="390" t="str">
        <f>IF(基本情報入力シート!X331="","",基本情報入力シート!X331)</f>
        <v/>
      </c>
      <c r="H304" s="416" t="str">
        <f>IF(基本情報入力シート!Z331="","",基本情報入力シート!Z331)</f>
        <v/>
      </c>
      <c r="I304" s="418" t="str">
        <f>IF(基本情報入力シート!AE331&lt;&gt;"",基本情報入力シート!AE331,"")</f>
        <v/>
      </c>
      <c r="J304" s="424" t="str">
        <f>IF(基本情報入力シート!AA331="","",基本情報入力シート!AA331)</f>
        <v/>
      </c>
      <c r="K304" s="429" t="str">
        <f>IF(基本情報入力シート!AD331="","",基本情報入力シート!AD331)</f>
        <v/>
      </c>
      <c r="L304" s="435" t="str">
        <f>IF(G304="","",VLOOKUP(G304,'【参考】数式用'!$A$3:$C$46,3,FALSE))</f>
        <v/>
      </c>
      <c r="M304" s="442" t="str">
        <f t="shared" si="13"/>
        <v/>
      </c>
      <c r="N304" s="448"/>
      <c r="O304" s="448"/>
      <c r="P304" s="448"/>
      <c r="Q304" s="86"/>
      <c r="R304" s="2"/>
      <c r="S304" s="391"/>
      <c r="T304" s="391"/>
      <c r="U304" s="391"/>
      <c r="V304" s="391"/>
      <c r="W304" s="391"/>
      <c r="X304" s="391"/>
      <c r="Y304" s="391"/>
      <c r="Z304" s="391"/>
      <c r="AA304" s="391"/>
      <c r="AB304" s="391"/>
      <c r="AC304" s="391"/>
      <c r="AE304" s="363" t="str">
        <f t="shared" si="14"/>
        <v/>
      </c>
      <c r="AF304" s="363" t="str">
        <f t="shared" si="15"/>
        <v>×</v>
      </c>
      <c r="AG304" s="472" t="e">
        <f>D304&amp;I304&amp;#REF!</f>
        <v>#REF!</v>
      </c>
      <c r="AH304" s="473" t="e">
        <f>IF(#REF!="○",F304,"")</f>
        <v>#REF!</v>
      </c>
    </row>
    <row r="305" spans="1:34" ht="36.75" customHeight="1">
      <c r="A305" s="375">
        <v>293</v>
      </c>
      <c r="B305" s="382" t="str">
        <f>IF(基本情報入力シート!B332="","",基本情報入力シート!B332)</f>
        <v/>
      </c>
      <c r="C305" s="390" t="str">
        <f>IF(基本情報入力シート!L332="","",基本情報入力シート!L332)</f>
        <v/>
      </c>
      <c r="D305" s="390" t="str">
        <f>IF(基本情報入力シート!Q332="","",基本情報入力シート!Q332)</f>
        <v/>
      </c>
      <c r="E305" s="390" t="str">
        <f>IF(基本情報入力シート!V332="","",基本情報入力シート!V332)</f>
        <v/>
      </c>
      <c r="F305" s="390" t="str">
        <f>IF(基本情報入力シート!W332="","",基本情報入力シート!W332)</f>
        <v/>
      </c>
      <c r="G305" s="390" t="str">
        <f>IF(基本情報入力シート!X332="","",基本情報入力シート!X332)</f>
        <v/>
      </c>
      <c r="H305" s="416" t="str">
        <f>IF(基本情報入力シート!Z332="","",基本情報入力シート!Z332)</f>
        <v/>
      </c>
      <c r="I305" s="418" t="str">
        <f>IF(基本情報入力シート!AE332&lt;&gt;"",基本情報入力シート!AE332,"")</f>
        <v/>
      </c>
      <c r="J305" s="424" t="str">
        <f>IF(基本情報入力シート!AA332="","",基本情報入力シート!AA332)</f>
        <v/>
      </c>
      <c r="K305" s="429" t="str">
        <f>IF(基本情報入力シート!AD332="","",基本情報入力シート!AD332)</f>
        <v/>
      </c>
      <c r="L305" s="435" t="str">
        <f>IF(G305="","",VLOOKUP(G305,'【参考】数式用'!$A$3:$C$46,3,FALSE))</f>
        <v/>
      </c>
      <c r="M305" s="442" t="str">
        <f t="shared" si="13"/>
        <v/>
      </c>
      <c r="N305" s="448"/>
      <c r="O305" s="448"/>
      <c r="P305" s="448"/>
      <c r="Q305" s="86"/>
      <c r="R305" s="2"/>
      <c r="S305" s="391"/>
      <c r="T305" s="391"/>
      <c r="U305" s="391"/>
      <c r="V305" s="391"/>
      <c r="W305" s="391"/>
      <c r="X305" s="391"/>
      <c r="Y305" s="391"/>
      <c r="Z305" s="391"/>
      <c r="AA305" s="391"/>
      <c r="AB305" s="391"/>
      <c r="AC305" s="391"/>
      <c r="AE305" s="363" t="str">
        <f t="shared" si="14"/>
        <v/>
      </c>
      <c r="AF305" s="363" t="str">
        <f t="shared" si="15"/>
        <v>×</v>
      </c>
      <c r="AG305" s="472" t="e">
        <f>D305&amp;I305&amp;#REF!</f>
        <v>#REF!</v>
      </c>
      <c r="AH305" s="473" t="e">
        <f>IF(#REF!="○",F305,"")</f>
        <v>#REF!</v>
      </c>
    </row>
    <row r="306" spans="1:34" ht="36.75" customHeight="1">
      <c r="A306" s="375">
        <v>294</v>
      </c>
      <c r="B306" s="382" t="str">
        <f>IF(基本情報入力シート!B333="","",基本情報入力シート!B333)</f>
        <v/>
      </c>
      <c r="C306" s="390" t="str">
        <f>IF(基本情報入力シート!L333="","",基本情報入力シート!L333)</f>
        <v/>
      </c>
      <c r="D306" s="390" t="str">
        <f>IF(基本情報入力シート!Q333="","",基本情報入力シート!Q333)</f>
        <v/>
      </c>
      <c r="E306" s="390" t="str">
        <f>IF(基本情報入力シート!V333="","",基本情報入力シート!V333)</f>
        <v/>
      </c>
      <c r="F306" s="390" t="str">
        <f>IF(基本情報入力シート!W333="","",基本情報入力シート!W333)</f>
        <v/>
      </c>
      <c r="G306" s="390" t="str">
        <f>IF(基本情報入力シート!X333="","",基本情報入力シート!X333)</f>
        <v/>
      </c>
      <c r="H306" s="416" t="str">
        <f>IF(基本情報入力シート!Z333="","",基本情報入力シート!Z333)</f>
        <v/>
      </c>
      <c r="I306" s="418" t="str">
        <f>IF(基本情報入力シート!AE333&lt;&gt;"",基本情報入力シート!AE333,"")</f>
        <v/>
      </c>
      <c r="J306" s="424" t="str">
        <f>IF(基本情報入力シート!AA333="","",基本情報入力シート!AA333)</f>
        <v/>
      </c>
      <c r="K306" s="429" t="str">
        <f>IF(基本情報入力シート!AD333="","",基本情報入力シート!AD333)</f>
        <v/>
      </c>
      <c r="L306" s="435" t="str">
        <f>IF(G306="","",VLOOKUP(G306,'【参考】数式用'!$A$3:$C$46,3,FALSE))</f>
        <v/>
      </c>
      <c r="M306" s="442" t="str">
        <f t="shared" si="13"/>
        <v/>
      </c>
      <c r="N306" s="448"/>
      <c r="O306" s="448"/>
      <c r="P306" s="448"/>
      <c r="Q306" s="86"/>
      <c r="R306" s="2"/>
      <c r="S306" s="391"/>
      <c r="T306" s="391"/>
      <c r="U306" s="391"/>
      <c r="V306" s="391"/>
      <c r="W306" s="391"/>
      <c r="X306" s="391"/>
      <c r="Y306" s="391"/>
      <c r="Z306" s="391"/>
      <c r="AA306" s="391"/>
      <c r="AB306" s="391"/>
      <c r="AC306" s="391"/>
      <c r="AE306" s="363" t="str">
        <f t="shared" si="14"/>
        <v/>
      </c>
      <c r="AF306" s="363" t="str">
        <f t="shared" si="15"/>
        <v>×</v>
      </c>
      <c r="AG306" s="472" t="e">
        <f>D306&amp;I306&amp;#REF!</f>
        <v>#REF!</v>
      </c>
      <c r="AH306" s="473" t="e">
        <f>IF(#REF!="○",F306,"")</f>
        <v>#REF!</v>
      </c>
    </row>
    <row r="307" spans="1:34" ht="36.75" customHeight="1">
      <c r="A307" s="375">
        <v>295</v>
      </c>
      <c r="B307" s="382" t="str">
        <f>IF(基本情報入力シート!B334="","",基本情報入力シート!B334)</f>
        <v/>
      </c>
      <c r="C307" s="390" t="str">
        <f>IF(基本情報入力シート!L334="","",基本情報入力シート!L334)</f>
        <v/>
      </c>
      <c r="D307" s="390" t="str">
        <f>IF(基本情報入力シート!Q334="","",基本情報入力シート!Q334)</f>
        <v/>
      </c>
      <c r="E307" s="390" t="str">
        <f>IF(基本情報入力シート!V334="","",基本情報入力シート!V334)</f>
        <v/>
      </c>
      <c r="F307" s="390" t="str">
        <f>IF(基本情報入力シート!W334="","",基本情報入力シート!W334)</f>
        <v/>
      </c>
      <c r="G307" s="390" t="str">
        <f>IF(基本情報入力シート!X334="","",基本情報入力シート!X334)</f>
        <v/>
      </c>
      <c r="H307" s="416" t="str">
        <f>IF(基本情報入力シート!Z334="","",基本情報入力シート!Z334)</f>
        <v/>
      </c>
      <c r="I307" s="418" t="str">
        <f>IF(基本情報入力シート!AE334&lt;&gt;"",基本情報入力シート!AE334,"")</f>
        <v/>
      </c>
      <c r="J307" s="424" t="str">
        <f>IF(基本情報入力シート!AA334="","",基本情報入力シート!AA334)</f>
        <v/>
      </c>
      <c r="K307" s="429" t="str">
        <f>IF(基本情報入力シート!AD334="","",基本情報入力シート!AD334)</f>
        <v/>
      </c>
      <c r="L307" s="435" t="str">
        <f>IF(G307="","",VLOOKUP(G307,'【参考】数式用'!$A$3:$C$46,3,FALSE))</f>
        <v/>
      </c>
      <c r="M307" s="442" t="str">
        <f t="shared" si="13"/>
        <v/>
      </c>
      <c r="N307" s="448"/>
      <c r="O307" s="448"/>
      <c r="P307" s="448"/>
      <c r="Q307" s="86"/>
      <c r="R307" s="2"/>
      <c r="S307" s="391"/>
      <c r="T307" s="391"/>
      <c r="U307" s="391"/>
      <c r="V307" s="391"/>
      <c r="W307" s="391"/>
      <c r="X307" s="391"/>
      <c r="Y307" s="391"/>
      <c r="Z307" s="391"/>
      <c r="AA307" s="391"/>
      <c r="AB307" s="391"/>
      <c r="AC307" s="391"/>
      <c r="AE307" s="363" t="str">
        <f t="shared" si="14"/>
        <v/>
      </c>
      <c r="AF307" s="363" t="str">
        <f t="shared" si="15"/>
        <v>×</v>
      </c>
      <c r="AG307" s="472" t="e">
        <f>D307&amp;I307&amp;#REF!</f>
        <v>#REF!</v>
      </c>
      <c r="AH307" s="473" t="e">
        <f>IF(#REF!="○",F307,"")</f>
        <v>#REF!</v>
      </c>
    </row>
    <row r="308" spans="1:34" ht="36.75" customHeight="1">
      <c r="A308" s="375">
        <v>296</v>
      </c>
      <c r="B308" s="382" t="str">
        <f>IF(基本情報入力シート!B335="","",基本情報入力シート!B335)</f>
        <v/>
      </c>
      <c r="C308" s="390" t="str">
        <f>IF(基本情報入力シート!L335="","",基本情報入力シート!L335)</f>
        <v/>
      </c>
      <c r="D308" s="390" t="str">
        <f>IF(基本情報入力シート!Q335="","",基本情報入力シート!Q335)</f>
        <v/>
      </c>
      <c r="E308" s="390" t="str">
        <f>IF(基本情報入力シート!V335="","",基本情報入力シート!V335)</f>
        <v/>
      </c>
      <c r="F308" s="390" t="str">
        <f>IF(基本情報入力シート!W335="","",基本情報入力シート!W335)</f>
        <v/>
      </c>
      <c r="G308" s="390" t="str">
        <f>IF(基本情報入力シート!X335="","",基本情報入力シート!X335)</f>
        <v/>
      </c>
      <c r="H308" s="416" t="str">
        <f>IF(基本情報入力シート!Z335="","",基本情報入力シート!Z335)</f>
        <v/>
      </c>
      <c r="I308" s="418" t="str">
        <f>IF(基本情報入力シート!AE335&lt;&gt;"",基本情報入力シート!AE335,"")</f>
        <v/>
      </c>
      <c r="J308" s="424" t="str">
        <f>IF(基本情報入力シート!AA335="","",基本情報入力シート!AA335)</f>
        <v/>
      </c>
      <c r="K308" s="429" t="str">
        <f>IF(基本情報入力シート!AD335="","",基本情報入力シート!AD335)</f>
        <v/>
      </c>
      <c r="L308" s="435" t="str">
        <f>IF(G308="","",VLOOKUP(G308,'【参考】数式用'!$A$3:$C$46,3,FALSE))</f>
        <v/>
      </c>
      <c r="M308" s="442" t="str">
        <f t="shared" si="13"/>
        <v/>
      </c>
      <c r="N308" s="448"/>
      <c r="O308" s="448"/>
      <c r="P308" s="448"/>
      <c r="Q308" s="86"/>
      <c r="R308" s="2"/>
      <c r="S308" s="391"/>
      <c r="T308" s="391"/>
      <c r="U308" s="391"/>
      <c r="V308" s="391"/>
      <c r="W308" s="391"/>
      <c r="X308" s="391"/>
      <c r="Y308" s="391"/>
      <c r="Z308" s="391"/>
      <c r="AA308" s="391"/>
      <c r="AB308" s="391"/>
      <c r="AC308" s="391"/>
      <c r="AE308" s="363" t="str">
        <f t="shared" si="14"/>
        <v/>
      </c>
      <c r="AF308" s="363" t="str">
        <f t="shared" si="15"/>
        <v>×</v>
      </c>
      <c r="AG308" s="472" t="e">
        <f>D308&amp;I308&amp;#REF!</f>
        <v>#REF!</v>
      </c>
      <c r="AH308" s="473" t="e">
        <f>IF(#REF!="○",F308,"")</f>
        <v>#REF!</v>
      </c>
    </row>
    <row r="309" spans="1:34" ht="36.75" customHeight="1">
      <c r="A309" s="375">
        <v>297</v>
      </c>
      <c r="B309" s="382" t="str">
        <f>IF(基本情報入力シート!B336="","",基本情報入力シート!B336)</f>
        <v/>
      </c>
      <c r="C309" s="390" t="str">
        <f>IF(基本情報入力シート!L336="","",基本情報入力シート!L336)</f>
        <v/>
      </c>
      <c r="D309" s="390" t="str">
        <f>IF(基本情報入力シート!Q336="","",基本情報入力シート!Q336)</f>
        <v/>
      </c>
      <c r="E309" s="390" t="str">
        <f>IF(基本情報入力シート!V336="","",基本情報入力シート!V336)</f>
        <v/>
      </c>
      <c r="F309" s="390" t="str">
        <f>IF(基本情報入力シート!W336="","",基本情報入力シート!W336)</f>
        <v/>
      </c>
      <c r="G309" s="390" t="str">
        <f>IF(基本情報入力シート!X336="","",基本情報入力シート!X336)</f>
        <v/>
      </c>
      <c r="H309" s="416" t="str">
        <f>IF(基本情報入力シート!Z336="","",基本情報入力シート!Z336)</f>
        <v/>
      </c>
      <c r="I309" s="418" t="str">
        <f>IF(基本情報入力シート!AE336&lt;&gt;"",基本情報入力シート!AE336,"")</f>
        <v/>
      </c>
      <c r="J309" s="424" t="str">
        <f>IF(基本情報入力シート!AA336="","",基本情報入力シート!AA336)</f>
        <v/>
      </c>
      <c r="K309" s="429" t="str">
        <f>IF(基本情報入力シート!AD336="","",基本情報入力シート!AD336)</f>
        <v/>
      </c>
      <c r="L309" s="435" t="str">
        <f>IF(G309="","",VLOOKUP(G309,'【参考】数式用'!$A$3:$C$46,3,FALSE))</f>
        <v/>
      </c>
      <c r="M309" s="442" t="str">
        <f t="shared" si="13"/>
        <v/>
      </c>
      <c r="N309" s="448"/>
      <c r="O309" s="448"/>
      <c r="P309" s="448"/>
      <c r="Q309" s="86"/>
      <c r="R309" s="2"/>
      <c r="S309" s="391"/>
      <c r="T309" s="391"/>
      <c r="U309" s="391"/>
      <c r="V309" s="391"/>
      <c r="W309" s="391"/>
      <c r="X309" s="391"/>
      <c r="Y309" s="391"/>
      <c r="Z309" s="391"/>
      <c r="AA309" s="391"/>
      <c r="AB309" s="391"/>
      <c r="AC309" s="391"/>
      <c r="AE309" s="363" t="str">
        <f t="shared" si="14"/>
        <v/>
      </c>
      <c r="AF309" s="363" t="str">
        <f t="shared" si="15"/>
        <v>×</v>
      </c>
      <c r="AG309" s="472" t="e">
        <f>D309&amp;I309&amp;#REF!</f>
        <v>#REF!</v>
      </c>
      <c r="AH309" s="473" t="e">
        <f>IF(#REF!="○",F309,"")</f>
        <v>#REF!</v>
      </c>
    </row>
    <row r="310" spans="1:34" ht="36.75" customHeight="1">
      <c r="A310" s="375">
        <v>298</v>
      </c>
      <c r="B310" s="382" t="str">
        <f>IF(基本情報入力シート!B337="","",基本情報入力シート!B337)</f>
        <v/>
      </c>
      <c r="C310" s="390" t="str">
        <f>IF(基本情報入力シート!L337="","",基本情報入力シート!L337)</f>
        <v/>
      </c>
      <c r="D310" s="390" t="str">
        <f>IF(基本情報入力シート!Q337="","",基本情報入力シート!Q337)</f>
        <v/>
      </c>
      <c r="E310" s="390" t="str">
        <f>IF(基本情報入力シート!V337="","",基本情報入力シート!V337)</f>
        <v/>
      </c>
      <c r="F310" s="390" t="str">
        <f>IF(基本情報入力シート!W337="","",基本情報入力シート!W337)</f>
        <v/>
      </c>
      <c r="G310" s="390" t="str">
        <f>IF(基本情報入力シート!X337="","",基本情報入力シート!X337)</f>
        <v/>
      </c>
      <c r="H310" s="416" t="str">
        <f>IF(基本情報入力シート!Z337="","",基本情報入力シート!Z337)</f>
        <v/>
      </c>
      <c r="I310" s="418" t="str">
        <f>IF(基本情報入力シート!AE337&lt;&gt;"",基本情報入力シート!AE337,"")</f>
        <v/>
      </c>
      <c r="J310" s="424" t="str">
        <f>IF(基本情報入力シート!AA337="","",基本情報入力シート!AA337)</f>
        <v/>
      </c>
      <c r="K310" s="429" t="str">
        <f>IF(基本情報入力シート!AD337="","",基本情報入力シート!AD337)</f>
        <v/>
      </c>
      <c r="L310" s="435" t="str">
        <f>IF(G310="","",VLOOKUP(G310,'【参考】数式用'!$A$3:$C$46,3,FALSE))</f>
        <v/>
      </c>
      <c r="M310" s="442" t="str">
        <f t="shared" si="13"/>
        <v/>
      </c>
      <c r="N310" s="448"/>
      <c r="O310" s="448"/>
      <c r="P310" s="448"/>
      <c r="Q310" s="86"/>
      <c r="R310" s="2"/>
      <c r="S310" s="391"/>
      <c r="T310" s="391"/>
      <c r="U310" s="391"/>
      <c r="V310" s="391"/>
      <c r="W310" s="391"/>
      <c r="X310" s="391"/>
      <c r="Y310" s="391"/>
      <c r="Z310" s="391"/>
      <c r="AA310" s="391"/>
      <c r="AB310" s="391"/>
      <c r="AC310" s="391"/>
      <c r="AE310" s="363" t="str">
        <f t="shared" si="14"/>
        <v/>
      </c>
      <c r="AF310" s="363" t="str">
        <f t="shared" si="15"/>
        <v>×</v>
      </c>
      <c r="AG310" s="472" t="e">
        <f>D310&amp;I310&amp;#REF!</f>
        <v>#REF!</v>
      </c>
      <c r="AH310" s="473" t="e">
        <f>IF(#REF!="○",F310,"")</f>
        <v>#REF!</v>
      </c>
    </row>
    <row r="311" spans="1:34" ht="36.75" customHeight="1">
      <c r="A311" s="375">
        <v>299</v>
      </c>
      <c r="B311" s="382" t="str">
        <f>IF(基本情報入力シート!B338="","",基本情報入力シート!B338)</f>
        <v/>
      </c>
      <c r="C311" s="390" t="str">
        <f>IF(基本情報入力シート!L338="","",基本情報入力シート!L338)</f>
        <v/>
      </c>
      <c r="D311" s="390" t="str">
        <f>IF(基本情報入力シート!Q338="","",基本情報入力シート!Q338)</f>
        <v/>
      </c>
      <c r="E311" s="390" t="str">
        <f>IF(基本情報入力シート!V338="","",基本情報入力シート!V338)</f>
        <v/>
      </c>
      <c r="F311" s="390" t="str">
        <f>IF(基本情報入力シート!W338="","",基本情報入力シート!W338)</f>
        <v/>
      </c>
      <c r="G311" s="390" t="str">
        <f>IF(基本情報入力シート!X338="","",基本情報入力シート!X338)</f>
        <v/>
      </c>
      <c r="H311" s="416" t="str">
        <f>IF(基本情報入力シート!Z338="","",基本情報入力シート!Z338)</f>
        <v/>
      </c>
      <c r="I311" s="418" t="str">
        <f>IF(基本情報入力シート!AE338&lt;&gt;"",基本情報入力シート!AE338,"")</f>
        <v/>
      </c>
      <c r="J311" s="424" t="str">
        <f>IF(基本情報入力シート!AA338="","",基本情報入力シート!AA338)</f>
        <v/>
      </c>
      <c r="K311" s="429" t="str">
        <f>IF(基本情報入力シート!AD338="","",基本情報入力シート!AD338)</f>
        <v/>
      </c>
      <c r="L311" s="435" t="str">
        <f>IF(G311="","",VLOOKUP(G311,'【参考】数式用'!$A$3:$C$46,3,FALSE))</f>
        <v/>
      </c>
      <c r="M311" s="442" t="str">
        <f t="shared" si="13"/>
        <v/>
      </c>
      <c r="N311" s="448"/>
      <c r="O311" s="448"/>
      <c r="P311" s="448"/>
      <c r="Q311" s="86"/>
      <c r="R311" s="2"/>
      <c r="S311" s="391"/>
      <c r="T311" s="391"/>
      <c r="U311" s="391"/>
      <c r="V311" s="391"/>
      <c r="W311" s="391"/>
      <c r="X311" s="391"/>
      <c r="Y311" s="391"/>
      <c r="Z311" s="391"/>
      <c r="AA311" s="391"/>
      <c r="AB311" s="391"/>
      <c r="AC311" s="391"/>
      <c r="AE311" s="363" t="str">
        <f t="shared" si="14"/>
        <v/>
      </c>
      <c r="AF311" s="363" t="str">
        <f t="shared" si="15"/>
        <v>×</v>
      </c>
      <c r="AG311" s="472" t="e">
        <f>D311&amp;I311&amp;#REF!</f>
        <v>#REF!</v>
      </c>
      <c r="AH311" s="473" t="e">
        <f>IF(#REF!="○",F311,"")</f>
        <v>#REF!</v>
      </c>
    </row>
    <row r="312" spans="1:34" ht="36.75" customHeight="1">
      <c r="A312" s="375">
        <v>300</v>
      </c>
      <c r="B312" s="382" t="str">
        <f>IF(基本情報入力シート!B339="","",基本情報入力シート!B339)</f>
        <v/>
      </c>
      <c r="C312" s="390" t="str">
        <f>IF(基本情報入力シート!L339="","",基本情報入力シート!L339)</f>
        <v/>
      </c>
      <c r="D312" s="390" t="str">
        <f>IF(基本情報入力シート!Q339="","",基本情報入力シート!Q339)</f>
        <v/>
      </c>
      <c r="E312" s="390" t="str">
        <f>IF(基本情報入力シート!V339="","",基本情報入力シート!V339)</f>
        <v/>
      </c>
      <c r="F312" s="390" t="str">
        <f>IF(基本情報入力シート!W339="","",基本情報入力シート!W339)</f>
        <v/>
      </c>
      <c r="G312" s="390" t="str">
        <f>IF(基本情報入力シート!X339="","",基本情報入力シート!X339)</f>
        <v/>
      </c>
      <c r="H312" s="416" t="str">
        <f>IF(基本情報入力シート!Z339="","",基本情報入力シート!Z339)</f>
        <v/>
      </c>
      <c r="I312" s="418" t="str">
        <f>IF(基本情報入力シート!AE339&lt;&gt;"",基本情報入力シート!AE339,"")</f>
        <v/>
      </c>
      <c r="J312" s="424" t="str">
        <f>IF(基本情報入力シート!AA339="","",基本情報入力シート!AA339)</f>
        <v/>
      </c>
      <c r="K312" s="429" t="str">
        <f>IF(基本情報入力シート!AD339="","",基本情報入力シート!AD339)</f>
        <v/>
      </c>
      <c r="L312" s="435" t="str">
        <f>IF(G312="","",VLOOKUP(G312,'【参考】数式用'!$A$3:$C$46,3,FALSE))</f>
        <v/>
      </c>
      <c r="M312" s="442" t="str">
        <f t="shared" si="13"/>
        <v/>
      </c>
      <c r="N312" s="448"/>
      <c r="O312" s="448"/>
      <c r="P312" s="448"/>
      <c r="Q312" s="86"/>
      <c r="R312" s="2"/>
      <c r="S312" s="391"/>
      <c r="T312" s="391"/>
      <c r="U312" s="391"/>
      <c r="V312" s="391"/>
      <c r="W312" s="391"/>
      <c r="X312" s="391"/>
      <c r="Y312" s="391"/>
      <c r="Z312" s="391"/>
      <c r="AA312" s="391"/>
      <c r="AB312" s="391"/>
      <c r="AC312" s="391"/>
      <c r="AE312" s="363" t="str">
        <f t="shared" si="14"/>
        <v/>
      </c>
      <c r="AF312" s="363" t="str">
        <f t="shared" si="15"/>
        <v>×</v>
      </c>
      <c r="AG312" s="472" t="e">
        <f>D312&amp;I312&amp;#REF!</f>
        <v>#REF!</v>
      </c>
      <c r="AH312" s="473" t="e">
        <f>IF(#REF!="○",F312,"")</f>
        <v>#REF!</v>
      </c>
    </row>
    <row r="313" spans="1:34" ht="36.75" customHeight="1">
      <c r="A313" s="375">
        <v>301</v>
      </c>
      <c r="B313" s="382" t="str">
        <f>IF(基本情報入力シート!B340="","",基本情報入力シート!B340)</f>
        <v/>
      </c>
      <c r="C313" s="390" t="str">
        <f>IF(基本情報入力シート!L340="","",基本情報入力シート!L340)</f>
        <v/>
      </c>
      <c r="D313" s="390" t="str">
        <f>IF(基本情報入力シート!Q340="","",基本情報入力シート!Q340)</f>
        <v/>
      </c>
      <c r="E313" s="390" t="str">
        <f>IF(基本情報入力シート!V340="","",基本情報入力シート!V340)</f>
        <v/>
      </c>
      <c r="F313" s="390" t="str">
        <f>IF(基本情報入力シート!W340="","",基本情報入力シート!W340)</f>
        <v/>
      </c>
      <c r="G313" s="390" t="str">
        <f>IF(基本情報入力シート!X340="","",基本情報入力シート!X340)</f>
        <v/>
      </c>
      <c r="H313" s="416" t="str">
        <f>IF(基本情報入力シート!Z340="","",基本情報入力シート!Z340)</f>
        <v/>
      </c>
      <c r="I313" s="418" t="str">
        <f>IF(基本情報入力シート!AE340&lt;&gt;"",基本情報入力シート!AE340,"")</f>
        <v/>
      </c>
      <c r="J313" s="424" t="str">
        <f>IF(基本情報入力シート!AA340="","",基本情報入力シート!AA340)</f>
        <v/>
      </c>
      <c r="K313" s="429" t="str">
        <f>IF(基本情報入力シート!AD340="","",基本情報入力シート!AD340)</f>
        <v/>
      </c>
      <c r="L313" s="435" t="str">
        <f>IF(G313="","",VLOOKUP(G313,'【参考】数式用'!$A$3:$C$46,3,FALSE))</f>
        <v/>
      </c>
      <c r="M313" s="442" t="str">
        <f t="shared" si="13"/>
        <v/>
      </c>
      <c r="N313" s="448"/>
      <c r="O313" s="448"/>
      <c r="P313" s="448"/>
      <c r="Q313" s="86"/>
      <c r="R313" s="2"/>
      <c r="S313" s="391"/>
      <c r="T313" s="391"/>
      <c r="U313" s="391"/>
      <c r="V313" s="391"/>
      <c r="W313" s="391"/>
      <c r="X313" s="391"/>
      <c r="Y313" s="391"/>
      <c r="Z313" s="391"/>
      <c r="AA313" s="391"/>
      <c r="AB313" s="391"/>
      <c r="AC313" s="391"/>
      <c r="AE313" s="363" t="str">
        <f t="shared" si="14"/>
        <v/>
      </c>
      <c r="AF313" s="363" t="str">
        <f t="shared" si="15"/>
        <v>×</v>
      </c>
      <c r="AG313" s="472" t="e">
        <f>D313&amp;I313&amp;#REF!</f>
        <v>#REF!</v>
      </c>
      <c r="AH313" s="473" t="e">
        <f>IF(#REF!="○",F313,"")</f>
        <v>#REF!</v>
      </c>
    </row>
    <row r="314" spans="1:34" ht="36.75" customHeight="1">
      <c r="A314" s="375">
        <v>302</v>
      </c>
      <c r="B314" s="382" t="str">
        <f>IF(基本情報入力シート!B341="","",基本情報入力シート!B341)</f>
        <v/>
      </c>
      <c r="C314" s="390" t="str">
        <f>IF(基本情報入力シート!L341="","",基本情報入力シート!L341)</f>
        <v/>
      </c>
      <c r="D314" s="390" t="str">
        <f>IF(基本情報入力シート!Q341="","",基本情報入力シート!Q341)</f>
        <v/>
      </c>
      <c r="E314" s="390" t="str">
        <f>IF(基本情報入力シート!V341="","",基本情報入力シート!V341)</f>
        <v/>
      </c>
      <c r="F314" s="390" t="str">
        <f>IF(基本情報入力シート!W341="","",基本情報入力シート!W341)</f>
        <v/>
      </c>
      <c r="G314" s="390" t="str">
        <f>IF(基本情報入力シート!X341="","",基本情報入力シート!X341)</f>
        <v/>
      </c>
      <c r="H314" s="416" t="str">
        <f>IF(基本情報入力シート!Z341="","",基本情報入力シート!Z341)</f>
        <v/>
      </c>
      <c r="I314" s="418" t="str">
        <f>IF(基本情報入力シート!AE341&lt;&gt;"",基本情報入力シート!AE341,"")</f>
        <v/>
      </c>
      <c r="J314" s="424" t="str">
        <f>IF(基本情報入力シート!AA341="","",基本情報入力シート!AA341)</f>
        <v/>
      </c>
      <c r="K314" s="429" t="str">
        <f>IF(基本情報入力シート!AD341="","",基本情報入力シート!AD341)</f>
        <v/>
      </c>
      <c r="L314" s="435" t="str">
        <f>IF(G314="","",VLOOKUP(G314,'【参考】数式用'!$A$3:$C$46,3,FALSE))</f>
        <v/>
      </c>
      <c r="M314" s="442" t="str">
        <f t="shared" si="13"/>
        <v/>
      </c>
      <c r="N314" s="448"/>
      <c r="O314" s="448"/>
      <c r="P314" s="448"/>
      <c r="Q314" s="86"/>
      <c r="R314" s="2"/>
      <c r="S314" s="391"/>
      <c r="T314" s="391"/>
      <c r="U314" s="391"/>
      <c r="V314" s="391"/>
      <c r="W314" s="391"/>
      <c r="X314" s="391"/>
      <c r="Y314" s="391"/>
      <c r="Z314" s="391"/>
      <c r="AA314" s="391"/>
      <c r="AB314" s="391"/>
      <c r="AC314" s="391"/>
      <c r="AE314" s="363" t="str">
        <f t="shared" si="14"/>
        <v/>
      </c>
      <c r="AF314" s="363" t="str">
        <f t="shared" si="15"/>
        <v>×</v>
      </c>
      <c r="AG314" s="472" t="e">
        <f>D314&amp;I314&amp;#REF!</f>
        <v>#REF!</v>
      </c>
      <c r="AH314" s="473" t="e">
        <f>IF(#REF!="○",F314,"")</f>
        <v>#REF!</v>
      </c>
    </row>
    <row r="315" spans="1:34" ht="36.75" customHeight="1">
      <c r="A315" s="375">
        <v>303</v>
      </c>
      <c r="B315" s="382" t="str">
        <f>IF(基本情報入力シート!B342="","",基本情報入力シート!B342)</f>
        <v/>
      </c>
      <c r="C315" s="390" t="str">
        <f>IF(基本情報入力シート!L342="","",基本情報入力シート!L342)</f>
        <v/>
      </c>
      <c r="D315" s="390" t="str">
        <f>IF(基本情報入力シート!Q342="","",基本情報入力シート!Q342)</f>
        <v/>
      </c>
      <c r="E315" s="390" t="str">
        <f>IF(基本情報入力シート!V342="","",基本情報入力シート!V342)</f>
        <v/>
      </c>
      <c r="F315" s="390" t="str">
        <f>IF(基本情報入力シート!W342="","",基本情報入力シート!W342)</f>
        <v/>
      </c>
      <c r="G315" s="390" t="str">
        <f>IF(基本情報入力シート!X342="","",基本情報入力シート!X342)</f>
        <v/>
      </c>
      <c r="H315" s="416" t="str">
        <f>IF(基本情報入力シート!Z342="","",基本情報入力シート!Z342)</f>
        <v/>
      </c>
      <c r="I315" s="418" t="str">
        <f>IF(基本情報入力シート!AE342&lt;&gt;"",基本情報入力シート!AE342,"")</f>
        <v/>
      </c>
      <c r="J315" s="424" t="str">
        <f>IF(基本情報入力シート!AA342="","",基本情報入力シート!AA342)</f>
        <v/>
      </c>
      <c r="K315" s="429" t="str">
        <f>IF(基本情報入力シート!AD342="","",基本情報入力シート!AD342)</f>
        <v/>
      </c>
      <c r="L315" s="435" t="str">
        <f>IF(G315="","",VLOOKUP(G315,'【参考】数式用'!$A$3:$C$46,3,FALSE))</f>
        <v/>
      </c>
      <c r="M315" s="442" t="str">
        <f t="shared" si="13"/>
        <v/>
      </c>
      <c r="N315" s="448"/>
      <c r="O315" s="448"/>
      <c r="P315" s="448"/>
      <c r="Q315" s="86"/>
      <c r="R315" s="2"/>
      <c r="S315" s="391"/>
      <c r="T315" s="391"/>
      <c r="U315" s="391"/>
      <c r="V315" s="391"/>
      <c r="W315" s="391"/>
      <c r="X315" s="391"/>
      <c r="Y315" s="391"/>
      <c r="Z315" s="391"/>
      <c r="AA315" s="391"/>
      <c r="AB315" s="391"/>
      <c r="AC315" s="391"/>
      <c r="AE315" s="363" t="str">
        <f t="shared" si="14"/>
        <v/>
      </c>
      <c r="AF315" s="363" t="str">
        <f t="shared" si="15"/>
        <v>×</v>
      </c>
      <c r="AG315" s="472" t="e">
        <f>D315&amp;I315&amp;#REF!</f>
        <v>#REF!</v>
      </c>
      <c r="AH315" s="473" t="e">
        <f>IF(#REF!="○",F315,"")</f>
        <v>#REF!</v>
      </c>
    </row>
    <row r="316" spans="1:34" ht="36.75" customHeight="1">
      <c r="A316" s="375">
        <v>304</v>
      </c>
      <c r="B316" s="382" t="str">
        <f>IF(基本情報入力シート!B343="","",基本情報入力シート!B343)</f>
        <v/>
      </c>
      <c r="C316" s="390" t="str">
        <f>IF(基本情報入力シート!L343="","",基本情報入力シート!L343)</f>
        <v/>
      </c>
      <c r="D316" s="390" t="str">
        <f>IF(基本情報入力シート!Q343="","",基本情報入力シート!Q343)</f>
        <v/>
      </c>
      <c r="E316" s="390" t="str">
        <f>IF(基本情報入力シート!V343="","",基本情報入力シート!V343)</f>
        <v/>
      </c>
      <c r="F316" s="390" t="str">
        <f>IF(基本情報入力シート!W343="","",基本情報入力シート!W343)</f>
        <v/>
      </c>
      <c r="G316" s="390" t="str">
        <f>IF(基本情報入力シート!X343="","",基本情報入力シート!X343)</f>
        <v/>
      </c>
      <c r="H316" s="416" t="str">
        <f>IF(基本情報入力シート!Z343="","",基本情報入力シート!Z343)</f>
        <v/>
      </c>
      <c r="I316" s="418" t="str">
        <f>IF(基本情報入力シート!AE343&lt;&gt;"",基本情報入力シート!AE343,"")</f>
        <v/>
      </c>
      <c r="J316" s="424" t="str">
        <f>IF(基本情報入力シート!AA343="","",基本情報入力シート!AA343)</f>
        <v/>
      </c>
      <c r="K316" s="429" t="str">
        <f>IF(基本情報入力シート!AD343="","",基本情報入力シート!AD343)</f>
        <v/>
      </c>
      <c r="L316" s="435" t="str">
        <f>IF(G316="","",VLOOKUP(G316,'【参考】数式用'!$A$3:$C$46,3,FALSE))</f>
        <v/>
      </c>
      <c r="M316" s="442" t="str">
        <f t="shared" si="13"/>
        <v/>
      </c>
      <c r="N316" s="448"/>
      <c r="O316" s="448"/>
      <c r="P316" s="448"/>
      <c r="Q316" s="86"/>
      <c r="R316" s="2"/>
      <c r="S316" s="391"/>
      <c r="T316" s="391"/>
      <c r="U316" s="391"/>
      <c r="V316" s="391"/>
      <c r="W316" s="391"/>
      <c r="X316" s="391"/>
      <c r="Y316" s="391"/>
      <c r="Z316" s="391"/>
      <c r="AA316" s="391"/>
      <c r="AB316" s="391"/>
      <c r="AC316" s="391"/>
      <c r="AE316" s="363" t="str">
        <f t="shared" si="14"/>
        <v/>
      </c>
      <c r="AF316" s="363" t="str">
        <f t="shared" si="15"/>
        <v>×</v>
      </c>
      <c r="AG316" s="472" t="e">
        <f>D316&amp;I316&amp;#REF!</f>
        <v>#REF!</v>
      </c>
      <c r="AH316" s="473" t="e">
        <f>IF(#REF!="○",F316,"")</f>
        <v>#REF!</v>
      </c>
    </row>
    <row r="317" spans="1:34" ht="36.75" customHeight="1">
      <c r="A317" s="375">
        <v>305</v>
      </c>
      <c r="B317" s="382" t="str">
        <f>IF(基本情報入力シート!B344="","",基本情報入力シート!B344)</f>
        <v/>
      </c>
      <c r="C317" s="390" t="str">
        <f>IF(基本情報入力シート!L344="","",基本情報入力シート!L344)</f>
        <v/>
      </c>
      <c r="D317" s="390" t="str">
        <f>IF(基本情報入力シート!Q344="","",基本情報入力シート!Q344)</f>
        <v/>
      </c>
      <c r="E317" s="390" t="str">
        <f>IF(基本情報入力シート!V344="","",基本情報入力シート!V344)</f>
        <v/>
      </c>
      <c r="F317" s="390" t="str">
        <f>IF(基本情報入力シート!W344="","",基本情報入力シート!W344)</f>
        <v/>
      </c>
      <c r="G317" s="390" t="str">
        <f>IF(基本情報入力シート!X344="","",基本情報入力シート!X344)</f>
        <v/>
      </c>
      <c r="H317" s="416" t="str">
        <f>IF(基本情報入力シート!Z344="","",基本情報入力シート!Z344)</f>
        <v/>
      </c>
      <c r="I317" s="418" t="str">
        <f>IF(基本情報入力シート!AE344&lt;&gt;"",基本情報入力シート!AE344,"")</f>
        <v/>
      </c>
      <c r="J317" s="424" t="str">
        <f>IF(基本情報入力シート!AA344="","",基本情報入力シート!AA344)</f>
        <v/>
      </c>
      <c r="K317" s="429" t="str">
        <f>IF(基本情報入力シート!AD344="","",基本情報入力シート!AD344)</f>
        <v/>
      </c>
      <c r="L317" s="435" t="str">
        <f>IF(G317="","",VLOOKUP(G317,'【参考】数式用'!$A$3:$C$46,3,FALSE))</f>
        <v/>
      </c>
      <c r="M317" s="442" t="str">
        <f t="shared" si="13"/>
        <v/>
      </c>
      <c r="N317" s="448"/>
      <c r="O317" s="448"/>
      <c r="P317" s="448"/>
      <c r="Q317" s="86"/>
      <c r="R317" s="2"/>
      <c r="S317" s="391"/>
      <c r="T317" s="391"/>
      <c r="U317" s="391"/>
      <c r="V317" s="391"/>
      <c r="W317" s="391"/>
      <c r="X317" s="391"/>
      <c r="Y317" s="391"/>
      <c r="Z317" s="391"/>
      <c r="AA317" s="391"/>
      <c r="AB317" s="391"/>
      <c r="AC317" s="391"/>
      <c r="AE317" s="363" t="str">
        <f t="shared" si="14"/>
        <v/>
      </c>
      <c r="AF317" s="363" t="str">
        <f t="shared" si="15"/>
        <v>×</v>
      </c>
      <c r="AG317" s="472" t="e">
        <f>D317&amp;I317&amp;#REF!</f>
        <v>#REF!</v>
      </c>
      <c r="AH317" s="473" t="e">
        <f>IF(#REF!="○",F317,"")</f>
        <v>#REF!</v>
      </c>
    </row>
    <row r="318" spans="1:34" ht="36.75" customHeight="1">
      <c r="A318" s="375">
        <v>306</v>
      </c>
      <c r="B318" s="382" t="str">
        <f>IF(基本情報入力シート!B345="","",基本情報入力シート!B345)</f>
        <v/>
      </c>
      <c r="C318" s="390" t="str">
        <f>IF(基本情報入力シート!L345="","",基本情報入力シート!L345)</f>
        <v/>
      </c>
      <c r="D318" s="390" t="str">
        <f>IF(基本情報入力シート!Q345="","",基本情報入力シート!Q345)</f>
        <v/>
      </c>
      <c r="E318" s="390" t="str">
        <f>IF(基本情報入力シート!V345="","",基本情報入力シート!V345)</f>
        <v/>
      </c>
      <c r="F318" s="390" t="str">
        <f>IF(基本情報入力シート!W345="","",基本情報入力シート!W345)</f>
        <v/>
      </c>
      <c r="G318" s="390" t="str">
        <f>IF(基本情報入力シート!X345="","",基本情報入力シート!X345)</f>
        <v/>
      </c>
      <c r="H318" s="416" t="str">
        <f>IF(基本情報入力シート!Z345="","",基本情報入力シート!Z345)</f>
        <v/>
      </c>
      <c r="I318" s="418" t="str">
        <f>IF(基本情報入力シート!AE345&lt;&gt;"",基本情報入力シート!AE345,"")</f>
        <v/>
      </c>
      <c r="J318" s="424" t="str">
        <f>IF(基本情報入力シート!AA345="","",基本情報入力シート!AA345)</f>
        <v/>
      </c>
      <c r="K318" s="429" t="str">
        <f>IF(基本情報入力シート!AD345="","",基本情報入力シート!AD345)</f>
        <v/>
      </c>
      <c r="L318" s="435" t="str">
        <f>IF(G318="","",VLOOKUP(G318,'【参考】数式用'!$A$3:$C$46,3,FALSE))</f>
        <v/>
      </c>
      <c r="M318" s="442" t="str">
        <f t="shared" si="13"/>
        <v/>
      </c>
      <c r="N318" s="448"/>
      <c r="O318" s="448"/>
      <c r="P318" s="448"/>
      <c r="Q318" s="86"/>
      <c r="R318" s="2"/>
      <c r="S318" s="391"/>
      <c r="T318" s="391"/>
      <c r="U318" s="391"/>
      <c r="V318" s="391"/>
      <c r="W318" s="391"/>
      <c r="X318" s="391"/>
      <c r="Y318" s="391"/>
      <c r="Z318" s="391"/>
      <c r="AA318" s="391"/>
      <c r="AB318" s="391"/>
      <c r="AC318" s="391"/>
      <c r="AE318" s="363" t="str">
        <f t="shared" si="14"/>
        <v/>
      </c>
      <c r="AF318" s="363" t="str">
        <f t="shared" si="15"/>
        <v>×</v>
      </c>
      <c r="AG318" s="472" t="e">
        <f>D318&amp;I318&amp;#REF!</f>
        <v>#REF!</v>
      </c>
      <c r="AH318" s="473" t="e">
        <f>IF(#REF!="○",F318,"")</f>
        <v>#REF!</v>
      </c>
    </row>
    <row r="319" spans="1:34" ht="36.75" customHeight="1">
      <c r="A319" s="375">
        <v>307</v>
      </c>
      <c r="B319" s="382" t="str">
        <f>IF(基本情報入力シート!B346="","",基本情報入力シート!B346)</f>
        <v/>
      </c>
      <c r="C319" s="390" t="str">
        <f>IF(基本情報入力シート!L346="","",基本情報入力シート!L346)</f>
        <v/>
      </c>
      <c r="D319" s="390" t="str">
        <f>IF(基本情報入力シート!Q346="","",基本情報入力シート!Q346)</f>
        <v/>
      </c>
      <c r="E319" s="390" t="str">
        <f>IF(基本情報入力シート!V346="","",基本情報入力シート!V346)</f>
        <v/>
      </c>
      <c r="F319" s="390" t="str">
        <f>IF(基本情報入力シート!W346="","",基本情報入力シート!W346)</f>
        <v/>
      </c>
      <c r="G319" s="390" t="str">
        <f>IF(基本情報入力シート!X346="","",基本情報入力シート!X346)</f>
        <v/>
      </c>
      <c r="H319" s="416" t="str">
        <f>IF(基本情報入力シート!Z346="","",基本情報入力シート!Z346)</f>
        <v/>
      </c>
      <c r="I319" s="418" t="str">
        <f>IF(基本情報入力シート!AE346&lt;&gt;"",基本情報入力シート!AE346,"")</f>
        <v/>
      </c>
      <c r="J319" s="424" t="str">
        <f>IF(基本情報入力シート!AA346="","",基本情報入力シート!AA346)</f>
        <v/>
      </c>
      <c r="K319" s="429" t="str">
        <f>IF(基本情報入力シート!AD346="","",基本情報入力シート!AD346)</f>
        <v/>
      </c>
      <c r="L319" s="435" t="str">
        <f>IF(G319="","",VLOOKUP(G319,'【参考】数式用'!$A$3:$C$46,3,FALSE))</f>
        <v/>
      </c>
      <c r="M319" s="442" t="str">
        <f t="shared" si="13"/>
        <v/>
      </c>
      <c r="N319" s="448"/>
      <c r="O319" s="448"/>
      <c r="P319" s="448"/>
      <c r="Q319" s="86"/>
      <c r="R319" s="2"/>
      <c r="S319" s="391"/>
      <c r="T319" s="391"/>
      <c r="U319" s="391"/>
      <c r="V319" s="391"/>
      <c r="W319" s="391"/>
      <c r="X319" s="391"/>
      <c r="Y319" s="391"/>
      <c r="Z319" s="391"/>
      <c r="AA319" s="391"/>
      <c r="AB319" s="391"/>
      <c r="AC319" s="391"/>
      <c r="AE319" s="363" t="str">
        <f t="shared" si="14"/>
        <v/>
      </c>
      <c r="AF319" s="363" t="str">
        <f t="shared" si="15"/>
        <v>×</v>
      </c>
      <c r="AG319" s="472" t="e">
        <f>D319&amp;I319&amp;#REF!</f>
        <v>#REF!</v>
      </c>
      <c r="AH319" s="473" t="e">
        <f>IF(#REF!="○",F319,"")</f>
        <v>#REF!</v>
      </c>
    </row>
    <row r="320" spans="1:34" ht="36.75" customHeight="1">
      <c r="A320" s="375">
        <v>308</v>
      </c>
      <c r="B320" s="382" t="str">
        <f>IF(基本情報入力シート!B347="","",基本情報入力シート!B347)</f>
        <v/>
      </c>
      <c r="C320" s="390" t="str">
        <f>IF(基本情報入力シート!L347="","",基本情報入力シート!L347)</f>
        <v/>
      </c>
      <c r="D320" s="390" t="str">
        <f>IF(基本情報入力シート!Q347="","",基本情報入力シート!Q347)</f>
        <v/>
      </c>
      <c r="E320" s="390" t="str">
        <f>IF(基本情報入力シート!V347="","",基本情報入力シート!V347)</f>
        <v/>
      </c>
      <c r="F320" s="390" t="str">
        <f>IF(基本情報入力シート!W347="","",基本情報入力シート!W347)</f>
        <v/>
      </c>
      <c r="G320" s="390" t="str">
        <f>IF(基本情報入力シート!X347="","",基本情報入力シート!X347)</f>
        <v/>
      </c>
      <c r="H320" s="416" t="str">
        <f>IF(基本情報入力シート!Z347="","",基本情報入力シート!Z347)</f>
        <v/>
      </c>
      <c r="I320" s="418" t="str">
        <f>IF(基本情報入力シート!AE347&lt;&gt;"",基本情報入力シート!AE347,"")</f>
        <v/>
      </c>
      <c r="J320" s="424" t="str">
        <f>IF(基本情報入力シート!AA347="","",基本情報入力シート!AA347)</f>
        <v/>
      </c>
      <c r="K320" s="429" t="str">
        <f>IF(基本情報入力シート!AD347="","",基本情報入力シート!AD347)</f>
        <v/>
      </c>
      <c r="L320" s="435" t="str">
        <f>IF(G320="","",VLOOKUP(G320,'【参考】数式用'!$A$3:$C$46,3,FALSE))</f>
        <v/>
      </c>
      <c r="M320" s="442" t="str">
        <f t="shared" si="13"/>
        <v/>
      </c>
      <c r="N320" s="448"/>
      <c r="O320" s="448"/>
      <c r="P320" s="448"/>
      <c r="Q320" s="86"/>
      <c r="R320" s="2"/>
      <c r="S320" s="391"/>
      <c r="T320" s="391"/>
      <c r="U320" s="391"/>
      <c r="V320" s="391"/>
      <c r="W320" s="391"/>
      <c r="X320" s="391"/>
      <c r="Y320" s="391"/>
      <c r="Z320" s="391"/>
      <c r="AA320" s="391"/>
      <c r="AB320" s="391"/>
      <c r="AC320" s="391"/>
      <c r="AE320" s="363" t="str">
        <f t="shared" si="14"/>
        <v/>
      </c>
      <c r="AF320" s="363" t="str">
        <f t="shared" si="15"/>
        <v>×</v>
      </c>
      <c r="AG320" s="472" t="e">
        <f>D320&amp;I320&amp;#REF!</f>
        <v>#REF!</v>
      </c>
      <c r="AH320" s="473" t="e">
        <f>IF(#REF!="○",F320,"")</f>
        <v>#REF!</v>
      </c>
    </row>
    <row r="321" spans="1:34" ht="36.75" customHeight="1">
      <c r="A321" s="375">
        <v>309</v>
      </c>
      <c r="B321" s="382" t="str">
        <f>IF(基本情報入力シート!B348="","",基本情報入力シート!B348)</f>
        <v/>
      </c>
      <c r="C321" s="390" t="str">
        <f>IF(基本情報入力シート!L348="","",基本情報入力シート!L348)</f>
        <v/>
      </c>
      <c r="D321" s="390" t="str">
        <f>IF(基本情報入力シート!Q348="","",基本情報入力シート!Q348)</f>
        <v/>
      </c>
      <c r="E321" s="390" t="str">
        <f>IF(基本情報入力シート!V348="","",基本情報入力シート!V348)</f>
        <v/>
      </c>
      <c r="F321" s="390" t="str">
        <f>IF(基本情報入力シート!W348="","",基本情報入力シート!W348)</f>
        <v/>
      </c>
      <c r="G321" s="390" t="str">
        <f>IF(基本情報入力シート!X348="","",基本情報入力シート!X348)</f>
        <v/>
      </c>
      <c r="H321" s="416" t="str">
        <f>IF(基本情報入力シート!Z348="","",基本情報入力シート!Z348)</f>
        <v/>
      </c>
      <c r="I321" s="418" t="str">
        <f>IF(基本情報入力シート!AE348&lt;&gt;"",基本情報入力シート!AE348,"")</f>
        <v/>
      </c>
      <c r="J321" s="424" t="str">
        <f>IF(基本情報入力シート!AA348="","",基本情報入力シート!AA348)</f>
        <v/>
      </c>
      <c r="K321" s="429" t="str">
        <f>IF(基本情報入力シート!AD348="","",基本情報入力シート!AD348)</f>
        <v/>
      </c>
      <c r="L321" s="435" t="str">
        <f>IF(G321="","",VLOOKUP(G321,'【参考】数式用'!$A$3:$C$46,3,FALSE))</f>
        <v/>
      </c>
      <c r="M321" s="442" t="str">
        <f t="shared" si="13"/>
        <v/>
      </c>
      <c r="N321" s="448"/>
      <c r="O321" s="448"/>
      <c r="P321" s="448"/>
      <c r="Q321" s="86"/>
      <c r="R321" s="2"/>
      <c r="S321" s="391"/>
      <c r="T321" s="391"/>
      <c r="U321" s="391"/>
      <c r="V321" s="391"/>
      <c r="W321" s="391"/>
      <c r="X321" s="391"/>
      <c r="Y321" s="391"/>
      <c r="Z321" s="391"/>
      <c r="AA321" s="391"/>
      <c r="AB321" s="391"/>
      <c r="AC321" s="391"/>
      <c r="AE321" s="363" t="str">
        <f t="shared" si="14"/>
        <v/>
      </c>
      <c r="AF321" s="363" t="str">
        <f t="shared" si="15"/>
        <v>×</v>
      </c>
      <c r="AG321" s="472" t="e">
        <f>D321&amp;I321&amp;#REF!</f>
        <v>#REF!</v>
      </c>
      <c r="AH321" s="473" t="e">
        <f>IF(#REF!="○",F321,"")</f>
        <v>#REF!</v>
      </c>
    </row>
    <row r="322" spans="1:34" ht="36.75" customHeight="1">
      <c r="A322" s="375">
        <v>310</v>
      </c>
      <c r="B322" s="382" t="str">
        <f>IF(基本情報入力シート!B349="","",基本情報入力シート!B349)</f>
        <v/>
      </c>
      <c r="C322" s="390" t="str">
        <f>IF(基本情報入力シート!L349="","",基本情報入力シート!L349)</f>
        <v/>
      </c>
      <c r="D322" s="390" t="str">
        <f>IF(基本情報入力シート!Q349="","",基本情報入力シート!Q349)</f>
        <v/>
      </c>
      <c r="E322" s="390" t="str">
        <f>IF(基本情報入力シート!V349="","",基本情報入力シート!V349)</f>
        <v/>
      </c>
      <c r="F322" s="390" t="str">
        <f>IF(基本情報入力シート!W349="","",基本情報入力シート!W349)</f>
        <v/>
      </c>
      <c r="G322" s="390" t="str">
        <f>IF(基本情報入力シート!X349="","",基本情報入力シート!X349)</f>
        <v/>
      </c>
      <c r="H322" s="416" t="str">
        <f>IF(基本情報入力シート!Z349="","",基本情報入力シート!Z349)</f>
        <v/>
      </c>
      <c r="I322" s="418" t="str">
        <f>IF(基本情報入力シート!AE349&lt;&gt;"",基本情報入力シート!AE349,"")</f>
        <v/>
      </c>
      <c r="J322" s="424" t="str">
        <f>IF(基本情報入力シート!AA349="","",基本情報入力シート!AA349)</f>
        <v/>
      </c>
      <c r="K322" s="429" t="str">
        <f>IF(基本情報入力シート!AD349="","",基本情報入力シート!AD349)</f>
        <v/>
      </c>
      <c r="L322" s="435" t="str">
        <f>IF(G322="","",VLOOKUP(G322,'【参考】数式用'!$A$3:$C$46,3,FALSE))</f>
        <v/>
      </c>
      <c r="M322" s="442" t="str">
        <f t="shared" si="13"/>
        <v/>
      </c>
      <c r="N322" s="448"/>
      <c r="O322" s="448"/>
      <c r="P322" s="448"/>
      <c r="Q322" s="86"/>
      <c r="R322" s="2"/>
      <c r="S322" s="391"/>
      <c r="T322" s="391"/>
      <c r="U322" s="391"/>
      <c r="V322" s="391"/>
      <c r="W322" s="391"/>
      <c r="X322" s="391"/>
      <c r="Y322" s="391"/>
      <c r="Z322" s="391"/>
      <c r="AA322" s="391"/>
      <c r="AB322" s="391"/>
      <c r="AC322" s="391"/>
      <c r="AE322" s="363" t="str">
        <f t="shared" si="14"/>
        <v/>
      </c>
      <c r="AF322" s="363" t="str">
        <f t="shared" si="15"/>
        <v>×</v>
      </c>
      <c r="AG322" s="472" t="e">
        <f>D322&amp;I322&amp;#REF!</f>
        <v>#REF!</v>
      </c>
      <c r="AH322" s="473" t="e">
        <f>IF(#REF!="○",F322,"")</f>
        <v>#REF!</v>
      </c>
    </row>
    <row r="323" spans="1:34" ht="36.75" customHeight="1">
      <c r="A323" s="375">
        <v>311</v>
      </c>
      <c r="B323" s="382" t="str">
        <f>IF(基本情報入力シート!B350="","",基本情報入力シート!B350)</f>
        <v/>
      </c>
      <c r="C323" s="390" t="str">
        <f>IF(基本情報入力シート!L350="","",基本情報入力シート!L350)</f>
        <v/>
      </c>
      <c r="D323" s="390" t="str">
        <f>IF(基本情報入力シート!Q350="","",基本情報入力シート!Q350)</f>
        <v/>
      </c>
      <c r="E323" s="390" t="str">
        <f>IF(基本情報入力シート!V350="","",基本情報入力シート!V350)</f>
        <v/>
      </c>
      <c r="F323" s="390" t="str">
        <f>IF(基本情報入力シート!W350="","",基本情報入力シート!W350)</f>
        <v/>
      </c>
      <c r="G323" s="390" t="str">
        <f>IF(基本情報入力シート!X350="","",基本情報入力シート!X350)</f>
        <v/>
      </c>
      <c r="H323" s="416" t="str">
        <f>IF(基本情報入力シート!Z350="","",基本情報入力シート!Z350)</f>
        <v/>
      </c>
      <c r="I323" s="418" t="str">
        <f>IF(基本情報入力シート!AE350&lt;&gt;"",基本情報入力シート!AE350,"")</f>
        <v/>
      </c>
      <c r="J323" s="424" t="str">
        <f>IF(基本情報入力シート!AA350="","",基本情報入力シート!AA350)</f>
        <v/>
      </c>
      <c r="K323" s="429" t="str">
        <f>IF(基本情報入力シート!AD350="","",基本情報入力シート!AD350)</f>
        <v/>
      </c>
      <c r="L323" s="435" t="str">
        <f>IF(G323="","",VLOOKUP(G323,'【参考】数式用'!$A$3:$C$46,3,FALSE))</f>
        <v/>
      </c>
      <c r="M323" s="442" t="str">
        <f t="shared" si="13"/>
        <v/>
      </c>
      <c r="N323" s="448"/>
      <c r="O323" s="448"/>
      <c r="P323" s="448"/>
      <c r="Q323" s="86"/>
      <c r="R323" s="2"/>
      <c r="S323" s="391"/>
      <c r="T323" s="391"/>
      <c r="U323" s="391"/>
      <c r="V323" s="391"/>
      <c r="W323" s="391"/>
      <c r="X323" s="391"/>
      <c r="Y323" s="391"/>
      <c r="Z323" s="391"/>
      <c r="AA323" s="391"/>
      <c r="AB323" s="391"/>
      <c r="AC323" s="391"/>
      <c r="AE323" s="363" t="str">
        <f t="shared" si="14"/>
        <v/>
      </c>
      <c r="AF323" s="363" t="str">
        <f t="shared" si="15"/>
        <v>×</v>
      </c>
      <c r="AG323" s="472" t="e">
        <f>D323&amp;I323&amp;#REF!</f>
        <v>#REF!</v>
      </c>
      <c r="AH323" s="473" t="e">
        <f>IF(#REF!="○",F323,"")</f>
        <v>#REF!</v>
      </c>
    </row>
    <row r="324" spans="1:34" ht="36.75" customHeight="1">
      <c r="A324" s="375">
        <v>312</v>
      </c>
      <c r="B324" s="382" t="str">
        <f>IF(基本情報入力シート!B351="","",基本情報入力シート!B351)</f>
        <v/>
      </c>
      <c r="C324" s="390" t="str">
        <f>IF(基本情報入力シート!L351="","",基本情報入力シート!L351)</f>
        <v/>
      </c>
      <c r="D324" s="390" t="str">
        <f>IF(基本情報入力シート!Q351="","",基本情報入力シート!Q351)</f>
        <v/>
      </c>
      <c r="E324" s="390" t="str">
        <f>IF(基本情報入力シート!V351="","",基本情報入力シート!V351)</f>
        <v/>
      </c>
      <c r="F324" s="390" t="str">
        <f>IF(基本情報入力シート!W351="","",基本情報入力シート!W351)</f>
        <v/>
      </c>
      <c r="G324" s="390" t="str">
        <f>IF(基本情報入力シート!X351="","",基本情報入力シート!X351)</f>
        <v/>
      </c>
      <c r="H324" s="416" t="str">
        <f>IF(基本情報入力シート!Z351="","",基本情報入力シート!Z351)</f>
        <v/>
      </c>
      <c r="I324" s="418" t="str">
        <f>IF(基本情報入力シート!AE351&lt;&gt;"",基本情報入力シート!AE351,"")</f>
        <v/>
      </c>
      <c r="J324" s="424" t="str">
        <f>IF(基本情報入力シート!AA351="","",基本情報入力シート!AA351)</f>
        <v/>
      </c>
      <c r="K324" s="429" t="str">
        <f>IF(基本情報入力シート!AD351="","",基本情報入力シート!AD351)</f>
        <v/>
      </c>
      <c r="L324" s="435" t="str">
        <f>IF(G324="","",VLOOKUP(G324,'【参考】数式用'!$A$3:$C$46,3,FALSE))</f>
        <v/>
      </c>
      <c r="M324" s="442" t="str">
        <f t="shared" si="13"/>
        <v/>
      </c>
      <c r="N324" s="448"/>
      <c r="O324" s="448"/>
      <c r="P324" s="448"/>
      <c r="Q324" s="86"/>
      <c r="R324" s="2"/>
      <c r="S324" s="391"/>
      <c r="T324" s="391"/>
      <c r="U324" s="391"/>
      <c r="V324" s="391"/>
      <c r="W324" s="391"/>
      <c r="X324" s="391"/>
      <c r="Y324" s="391"/>
      <c r="Z324" s="391"/>
      <c r="AA324" s="391"/>
      <c r="AB324" s="391"/>
      <c r="AC324" s="391"/>
      <c r="AE324" s="363" t="str">
        <f t="shared" si="14"/>
        <v/>
      </c>
      <c r="AF324" s="363" t="str">
        <f t="shared" si="15"/>
        <v>×</v>
      </c>
      <c r="AG324" s="472" t="e">
        <f>D324&amp;I324&amp;#REF!</f>
        <v>#REF!</v>
      </c>
      <c r="AH324" s="473" t="e">
        <f>IF(#REF!="○",F324,"")</f>
        <v>#REF!</v>
      </c>
    </row>
    <row r="325" spans="1:34" ht="36.75" customHeight="1">
      <c r="A325" s="375">
        <v>313</v>
      </c>
      <c r="B325" s="382" t="str">
        <f>IF(基本情報入力シート!B352="","",基本情報入力シート!B352)</f>
        <v/>
      </c>
      <c r="C325" s="390" t="str">
        <f>IF(基本情報入力シート!L352="","",基本情報入力シート!L352)</f>
        <v/>
      </c>
      <c r="D325" s="390" t="str">
        <f>IF(基本情報入力シート!Q352="","",基本情報入力シート!Q352)</f>
        <v/>
      </c>
      <c r="E325" s="390" t="str">
        <f>IF(基本情報入力シート!V352="","",基本情報入力シート!V352)</f>
        <v/>
      </c>
      <c r="F325" s="390" t="str">
        <f>IF(基本情報入力シート!W352="","",基本情報入力シート!W352)</f>
        <v/>
      </c>
      <c r="G325" s="390" t="str">
        <f>IF(基本情報入力シート!X352="","",基本情報入力シート!X352)</f>
        <v/>
      </c>
      <c r="H325" s="416" t="str">
        <f>IF(基本情報入力シート!Z352="","",基本情報入力シート!Z352)</f>
        <v/>
      </c>
      <c r="I325" s="418" t="str">
        <f>IF(基本情報入力シート!AE352&lt;&gt;"",基本情報入力シート!AE352,"")</f>
        <v/>
      </c>
      <c r="J325" s="424" t="str">
        <f>IF(基本情報入力シート!AA352="","",基本情報入力シート!AA352)</f>
        <v/>
      </c>
      <c r="K325" s="429" t="str">
        <f>IF(基本情報入力シート!AD352="","",基本情報入力シート!AD352)</f>
        <v/>
      </c>
      <c r="L325" s="435" t="str">
        <f>IF(G325="","",VLOOKUP(G325,'【参考】数式用'!$A$3:$C$46,3,FALSE))</f>
        <v/>
      </c>
      <c r="M325" s="442" t="str">
        <f t="shared" si="13"/>
        <v/>
      </c>
      <c r="N325" s="448"/>
      <c r="O325" s="448"/>
      <c r="P325" s="448"/>
      <c r="Q325" s="86"/>
      <c r="R325" s="2"/>
      <c r="S325" s="391"/>
      <c r="T325" s="391"/>
      <c r="U325" s="391"/>
      <c r="V325" s="391"/>
      <c r="W325" s="391"/>
      <c r="X325" s="391"/>
      <c r="Y325" s="391"/>
      <c r="Z325" s="391"/>
      <c r="AA325" s="391"/>
      <c r="AB325" s="391"/>
      <c r="AC325" s="391"/>
      <c r="AE325" s="363" t="str">
        <f t="shared" si="14"/>
        <v/>
      </c>
      <c r="AF325" s="363" t="str">
        <f t="shared" si="15"/>
        <v>×</v>
      </c>
      <c r="AG325" s="472" t="e">
        <f>D325&amp;I325&amp;#REF!</f>
        <v>#REF!</v>
      </c>
      <c r="AH325" s="473" t="e">
        <f>IF(#REF!="○",F325,"")</f>
        <v>#REF!</v>
      </c>
    </row>
    <row r="326" spans="1:34" ht="36.75" customHeight="1">
      <c r="A326" s="375">
        <v>314</v>
      </c>
      <c r="B326" s="382" t="str">
        <f>IF(基本情報入力シート!B353="","",基本情報入力シート!B353)</f>
        <v/>
      </c>
      <c r="C326" s="390" t="str">
        <f>IF(基本情報入力シート!L353="","",基本情報入力シート!L353)</f>
        <v/>
      </c>
      <c r="D326" s="390" t="str">
        <f>IF(基本情報入力シート!Q353="","",基本情報入力シート!Q353)</f>
        <v/>
      </c>
      <c r="E326" s="390" t="str">
        <f>IF(基本情報入力シート!V353="","",基本情報入力シート!V353)</f>
        <v/>
      </c>
      <c r="F326" s="390" t="str">
        <f>IF(基本情報入力シート!W353="","",基本情報入力シート!W353)</f>
        <v/>
      </c>
      <c r="G326" s="390" t="str">
        <f>IF(基本情報入力シート!X353="","",基本情報入力シート!X353)</f>
        <v/>
      </c>
      <c r="H326" s="416" t="str">
        <f>IF(基本情報入力シート!Z353="","",基本情報入力シート!Z353)</f>
        <v/>
      </c>
      <c r="I326" s="418" t="str">
        <f>IF(基本情報入力シート!AE353&lt;&gt;"",基本情報入力シート!AE353,"")</f>
        <v/>
      </c>
      <c r="J326" s="424" t="str">
        <f>IF(基本情報入力シート!AA353="","",基本情報入力シート!AA353)</f>
        <v/>
      </c>
      <c r="K326" s="429" t="str">
        <f>IF(基本情報入力シート!AD353="","",基本情報入力シート!AD353)</f>
        <v/>
      </c>
      <c r="L326" s="435" t="str">
        <f>IF(G326="","",VLOOKUP(G326,'【参考】数式用'!$A$3:$C$46,3,FALSE))</f>
        <v/>
      </c>
      <c r="M326" s="442" t="str">
        <f t="shared" si="13"/>
        <v/>
      </c>
      <c r="N326" s="448"/>
      <c r="O326" s="448"/>
      <c r="P326" s="448"/>
      <c r="Q326" s="86"/>
      <c r="R326" s="2"/>
      <c r="S326" s="391"/>
      <c r="T326" s="391"/>
      <c r="U326" s="391"/>
      <c r="V326" s="391"/>
      <c r="W326" s="391"/>
      <c r="X326" s="391"/>
      <c r="Y326" s="391"/>
      <c r="Z326" s="391"/>
      <c r="AA326" s="391"/>
      <c r="AB326" s="391"/>
      <c r="AC326" s="391"/>
      <c r="AE326" s="363" t="str">
        <f t="shared" si="14"/>
        <v/>
      </c>
      <c r="AF326" s="363" t="str">
        <f t="shared" si="15"/>
        <v>×</v>
      </c>
      <c r="AG326" s="472" t="e">
        <f>D326&amp;I326&amp;#REF!</f>
        <v>#REF!</v>
      </c>
      <c r="AH326" s="473" t="e">
        <f>IF(#REF!="○",F326,"")</f>
        <v>#REF!</v>
      </c>
    </row>
    <row r="327" spans="1:34" ht="36.75" customHeight="1">
      <c r="A327" s="375">
        <v>315</v>
      </c>
      <c r="B327" s="382" t="str">
        <f>IF(基本情報入力シート!B354="","",基本情報入力シート!B354)</f>
        <v/>
      </c>
      <c r="C327" s="390" t="str">
        <f>IF(基本情報入力シート!L354="","",基本情報入力シート!L354)</f>
        <v/>
      </c>
      <c r="D327" s="390" t="str">
        <f>IF(基本情報入力シート!Q354="","",基本情報入力シート!Q354)</f>
        <v/>
      </c>
      <c r="E327" s="390" t="str">
        <f>IF(基本情報入力シート!V354="","",基本情報入力シート!V354)</f>
        <v/>
      </c>
      <c r="F327" s="390" t="str">
        <f>IF(基本情報入力シート!W354="","",基本情報入力シート!W354)</f>
        <v/>
      </c>
      <c r="G327" s="390" t="str">
        <f>IF(基本情報入力シート!X354="","",基本情報入力シート!X354)</f>
        <v/>
      </c>
      <c r="H327" s="416" t="str">
        <f>IF(基本情報入力シート!Z354="","",基本情報入力シート!Z354)</f>
        <v/>
      </c>
      <c r="I327" s="418" t="str">
        <f>IF(基本情報入力シート!AE354&lt;&gt;"",基本情報入力シート!AE354,"")</f>
        <v/>
      </c>
      <c r="J327" s="424" t="str">
        <f>IF(基本情報入力シート!AA354="","",基本情報入力シート!AA354)</f>
        <v/>
      </c>
      <c r="K327" s="429" t="str">
        <f>IF(基本情報入力シート!AD354="","",基本情報入力シート!AD354)</f>
        <v/>
      </c>
      <c r="L327" s="435" t="str">
        <f>IF(G327="","",VLOOKUP(G327,'【参考】数式用'!$A$3:$C$46,3,FALSE))</f>
        <v/>
      </c>
      <c r="M327" s="442" t="str">
        <f t="shared" si="13"/>
        <v/>
      </c>
      <c r="N327" s="448"/>
      <c r="O327" s="448"/>
      <c r="P327" s="448"/>
      <c r="Q327" s="86"/>
      <c r="R327" s="2"/>
      <c r="S327" s="391"/>
      <c r="T327" s="391"/>
      <c r="U327" s="391"/>
      <c r="V327" s="391"/>
      <c r="W327" s="391"/>
      <c r="X327" s="391"/>
      <c r="Y327" s="391"/>
      <c r="Z327" s="391"/>
      <c r="AA327" s="391"/>
      <c r="AB327" s="391"/>
      <c r="AC327" s="391"/>
      <c r="AE327" s="363" t="str">
        <f t="shared" si="14"/>
        <v/>
      </c>
      <c r="AF327" s="363" t="str">
        <f t="shared" si="15"/>
        <v>×</v>
      </c>
      <c r="AG327" s="472" t="e">
        <f>D327&amp;I327&amp;#REF!</f>
        <v>#REF!</v>
      </c>
      <c r="AH327" s="473" t="e">
        <f>IF(#REF!="○",F327,"")</f>
        <v>#REF!</v>
      </c>
    </row>
    <row r="328" spans="1:34" ht="36.75" customHeight="1">
      <c r="A328" s="375">
        <v>316</v>
      </c>
      <c r="B328" s="382" t="str">
        <f>IF(基本情報入力シート!B355="","",基本情報入力シート!B355)</f>
        <v/>
      </c>
      <c r="C328" s="390" t="str">
        <f>IF(基本情報入力シート!L355="","",基本情報入力シート!L355)</f>
        <v/>
      </c>
      <c r="D328" s="390" t="str">
        <f>IF(基本情報入力シート!Q355="","",基本情報入力シート!Q355)</f>
        <v/>
      </c>
      <c r="E328" s="390" t="str">
        <f>IF(基本情報入力シート!V355="","",基本情報入力シート!V355)</f>
        <v/>
      </c>
      <c r="F328" s="390" t="str">
        <f>IF(基本情報入力シート!W355="","",基本情報入力シート!W355)</f>
        <v/>
      </c>
      <c r="G328" s="390" t="str">
        <f>IF(基本情報入力シート!X355="","",基本情報入力シート!X355)</f>
        <v/>
      </c>
      <c r="H328" s="416" t="str">
        <f>IF(基本情報入力シート!Z355="","",基本情報入力シート!Z355)</f>
        <v/>
      </c>
      <c r="I328" s="418" t="str">
        <f>IF(基本情報入力シート!AE355&lt;&gt;"",基本情報入力シート!AE355,"")</f>
        <v/>
      </c>
      <c r="J328" s="424" t="str">
        <f>IF(基本情報入力シート!AA355="","",基本情報入力シート!AA355)</f>
        <v/>
      </c>
      <c r="K328" s="429" t="str">
        <f>IF(基本情報入力シート!AD355="","",基本情報入力シート!AD355)</f>
        <v/>
      </c>
      <c r="L328" s="435" t="str">
        <f>IF(G328="","",VLOOKUP(G328,'【参考】数式用'!$A$3:$C$46,3,FALSE))</f>
        <v/>
      </c>
      <c r="M328" s="442" t="str">
        <f t="shared" si="13"/>
        <v/>
      </c>
      <c r="N328" s="448"/>
      <c r="O328" s="448"/>
      <c r="P328" s="448"/>
      <c r="Q328" s="86"/>
      <c r="R328" s="2"/>
      <c r="S328" s="391"/>
      <c r="T328" s="391"/>
      <c r="U328" s="391"/>
      <c r="V328" s="391"/>
      <c r="W328" s="391"/>
      <c r="X328" s="391"/>
      <c r="Y328" s="391"/>
      <c r="Z328" s="391"/>
      <c r="AA328" s="391"/>
      <c r="AB328" s="391"/>
      <c r="AC328" s="391"/>
      <c r="AE328" s="363" t="str">
        <f t="shared" si="14"/>
        <v/>
      </c>
      <c r="AF328" s="363" t="str">
        <f t="shared" si="15"/>
        <v>×</v>
      </c>
      <c r="AG328" s="472" t="e">
        <f>D328&amp;I328&amp;#REF!</f>
        <v>#REF!</v>
      </c>
      <c r="AH328" s="473" t="e">
        <f>IF(#REF!="○",F328,"")</f>
        <v>#REF!</v>
      </c>
    </row>
    <row r="329" spans="1:34" ht="36.75" customHeight="1">
      <c r="A329" s="375">
        <v>317</v>
      </c>
      <c r="B329" s="382" t="str">
        <f>IF(基本情報入力シート!B356="","",基本情報入力シート!B356)</f>
        <v/>
      </c>
      <c r="C329" s="390" t="str">
        <f>IF(基本情報入力シート!L356="","",基本情報入力シート!L356)</f>
        <v/>
      </c>
      <c r="D329" s="390" t="str">
        <f>IF(基本情報入力シート!Q356="","",基本情報入力シート!Q356)</f>
        <v/>
      </c>
      <c r="E329" s="390" t="str">
        <f>IF(基本情報入力シート!V356="","",基本情報入力シート!V356)</f>
        <v/>
      </c>
      <c r="F329" s="390" t="str">
        <f>IF(基本情報入力シート!W356="","",基本情報入力シート!W356)</f>
        <v/>
      </c>
      <c r="G329" s="390" t="str">
        <f>IF(基本情報入力シート!X356="","",基本情報入力シート!X356)</f>
        <v/>
      </c>
      <c r="H329" s="416" t="str">
        <f>IF(基本情報入力シート!Z356="","",基本情報入力シート!Z356)</f>
        <v/>
      </c>
      <c r="I329" s="418" t="str">
        <f>IF(基本情報入力シート!AE356&lt;&gt;"",基本情報入力シート!AE356,"")</f>
        <v/>
      </c>
      <c r="J329" s="424" t="str">
        <f>IF(基本情報入力シート!AA356="","",基本情報入力シート!AA356)</f>
        <v/>
      </c>
      <c r="K329" s="429" t="str">
        <f>IF(基本情報入力シート!AD356="","",基本情報入力シート!AD356)</f>
        <v/>
      </c>
      <c r="L329" s="435" t="str">
        <f>IF(G329="","",VLOOKUP(G329,'【参考】数式用'!$A$3:$C$46,3,FALSE))</f>
        <v/>
      </c>
      <c r="M329" s="442" t="str">
        <f t="shared" si="13"/>
        <v/>
      </c>
      <c r="N329" s="448"/>
      <c r="O329" s="448"/>
      <c r="P329" s="448"/>
      <c r="Q329" s="86"/>
      <c r="R329" s="2"/>
      <c r="S329" s="391"/>
      <c r="T329" s="391"/>
      <c r="U329" s="391"/>
      <c r="V329" s="391"/>
      <c r="W329" s="391"/>
      <c r="X329" s="391"/>
      <c r="Y329" s="391"/>
      <c r="Z329" s="391"/>
      <c r="AA329" s="391"/>
      <c r="AB329" s="391"/>
      <c r="AC329" s="391"/>
      <c r="AE329" s="363" t="str">
        <f t="shared" si="14"/>
        <v/>
      </c>
      <c r="AF329" s="363" t="str">
        <f t="shared" si="15"/>
        <v>×</v>
      </c>
      <c r="AG329" s="472" t="e">
        <f>D329&amp;I329&amp;#REF!</f>
        <v>#REF!</v>
      </c>
      <c r="AH329" s="473" t="e">
        <f>IF(#REF!="○",F329,"")</f>
        <v>#REF!</v>
      </c>
    </row>
    <row r="330" spans="1:34" ht="36.75" customHeight="1">
      <c r="A330" s="375">
        <v>318</v>
      </c>
      <c r="B330" s="382" t="str">
        <f>IF(基本情報入力シート!B357="","",基本情報入力シート!B357)</f>
        <v/>
      </c>
      <c r="C330" s="390" t="str">
        <f>IF(基本情報入力シート!L357="","",基本情報入力シート!L357)</f>
        <v/>
      </c>
      <c r="D330" s="390" t="str">
        <f>IF(基本情報入力シート!Q357="","",基本情報入力シート!Q357)</f>
        <v/>
      </c>
      <c r="E330" s="390" t="str">
        <f>IF(基本情報入力シート!V357="","",基本情報入力シート!V357)</f>
        <v/>
      </c>
      <c r="F330" s="390" t="str">
        <f>IF(基本情報入力シート!W357="","",基本情報入力シート!W357)</f>
        <v/>
      </c>
      <c r="G330" s="390" t="str">
        <f>IF(基本情報入力シート!X357="","",基本情報入力シート!X357)</f>
        <v/>
      </c>
      <c r="H330" s="416" t="str">
        <f>IF(基本情報入力シート!Z357="","",基本情報入力シート!Z357)</f>
        <v/>
      </c>
      <c r="I330" s="418" t="str">
        <f>IF(基本情報入力シート!AE357&lt;&gt;"",基本情報入力シート!AE357,"")</f>
        <v/>
      </c>
      <c r="J330" s="424" t="str">
        <f>IF(基本情報入力シート!AA357="","",基本情報入力シート!AA357)</f>
        <v/>
      </c>
      <c r="K330" s="429" t="str">
        <f>IF(基本情報入力シート!AD357="","",基本情報入力シート!AD357)</f>
        <v/>
      </c>
      <c r="L330" s="435" t="str">
        <f>IF(G330="","",VLOOKUP(G330,'【参考】数式用'!$A$3:$C$46,3,FALSE))</f>
        <v/>
      </c>
      <c r="M330" s="442" t="str">
        <f t="shared" si="13"/>
        <v/>
      </c>
      <c r="N330" s="448"/>
      <c r="O330" s="448"/>
      <c r="P330" s="448"/>
      <c r="Q330" s="86"/>
      <c r="R330" s="2"/>
      <c r="S330" s="391"/>
      <c r="T330" s="391"/>
      <c r="U330" s="391"/>
      <c r="V330" s="391"/>
      <c r="W330" s="391"/>
      <c r="X330" s="391"/>
      <c r="Y330" s="391"/>
      <c r="Z330" s="391"/>
      <c r="AA330" s="391"/>
      <c r="AB330" s="391"/>
      <c r="AC330" s="391"/>
      <c r="AE330" s="363" t="str">
        <f t="shared" si="14"/>
        <v/>
      </c>
      <c r="AF330" s="363" t="str">
        <f t="shared" si="15"/>
        <v>×</v>
      </c>
      <c r="AG330" s="472" t="e">
        <f>D330&amp;I330&amp;#REF!</f>
        <v>#REF!</v>
      </c>
      <c r="AH330" s="473" t="e">
        <f>IF(#REF!="○",F330,"")</f>
        <v>#REF!</v>
      </c>
    </row>
    <row r="331" spans="1:34" ht="36.75" customHeight="1">
      <c r="A331" s="375">
        <v>319</v>
      </c>
      <c r="B331" s="382" t="str">
        <f>IF(基本情報入力シート!B358="","",基本情報入力シート!B358)</f>
        <v/>
      </c>
      <c r="C331" s="390" t="str">
        <f>IF(基本情報入力シート!L358="","",基本情報入力シート!L358)</f>
        <v/>
      </c>
      <c r="D331" s="390" t="str">
        <f>IF(基本情報入力シート!Q358="","",基本情報入力シート!Q358)</f>
        <v/>
      </c>
      <c r="E331" s="390" t="str">
        <f>IF(基本情報入力シート!V358="","",基本情報入力シート!V358)</f>
        <v/>
      </c>
      <c r="F331" s="390" t="str">
        <f>IF(基本情報入力シート!W358="","",基本情報入力シート!W358)</f>
        <v/>
      </c>
      <c r="G331" s="390" t="str">
        <f>IF(基本情報入力シート!X358="","",基本情報入力シート!X358)</f>
        <v/>
      </c>
      <c r="H331" s="416" t="str">
        <f>IF(基本情報入力シート!Z358="","",基本情報入力シート!Z358)</f>
        <v/>
      </c>
      <c r="I331" s="418" t="str">
        <f>IF(基本情報入力シート!AE358&lt;&gt;"",基本情報入力シート!AE358,"")</f>
        <v/>
      </c>
      <c r="J331" s="424" t="str">
        <f>IF(基本情報入力シート!AA358="","",基本情報入力シート!AA358)</f>
        <v/>
      </c>
      <c r="K331" s="429" t="str">
        <f>IF(基本情報入力シート!AD358="","",基本情報入力シート!AD358)</f>
        <v/>
      </c>
      <c r="L331" s="435" t="str">
        <f>IF(G331="","",VLOOKUP(G331,'【参考】数式用'!$A$3:$C$46,3,FALSE))</f>
        <v/>
      </c>
      <c r="M331" s="442" t="str">
        <f t="shared" si="13"/>
        <v/>
      </c>
      <c r="N331" s="448"/>
      <c r="O331" s="448"/>
      <c r="P331" s="448"/>
      <c r="Q331" s="86"/>
      <c r="R331" s="2"/>
      <c r="S331" s="391"/>
      <c r="T331" s="391"/>
      <c r="U331" s="391"/>
      <c r="V331" s="391"/>
      <c r="W331" s="391"/>
      <c r="X331" s="391"/>
      <c r="Y331" s="391"/>
      <c r="Z331" s="391"/>
      <c r="AA331" s="391"/>
      <c r="AB331" s="391"/>
      <c r="AC331" s="391"/>
      <c r="AE331" s="363" t="str">
        <f t="shared" si="14"/>
        <v/>
      </c>
      <c r="AF331" s="363" t="str">
        <f t="shared" si="15"/>
        <v>×</v>
      </c>
      <c r="AG331" s="472" t="e">
        <f>D331&amp;I331&amp;#REF!</f>
        <v>#REF!</v>
      </c>
      <c r="AH331" s="473" t="e">
        <f>IF(#REF!="○",F331,"")</f>
        <v>#REF!</v>
      </c>
    </row>
    <row r="332" spans="1:34" ht="36.75" customHeight="1">
      <c r="A332" s="375">
        <v>320</v>
      </c>
      <c r="B332" s="382" t="str">
        <f>IF(基本情報入力シート!B359="","",基本情報入力シート!B359)</f>
        <v/>
      </c>
      <c r="C332" s="390" t="str">
        <f>IF(基本情報入力シート!L359="","",基本情報入力シート!L359)</f>
        <v/>
      </c>
      <c r="D332" s="390" t="str">
        <f>IF(基本情報入力シート!Q359="","",基本情報入力シート!Q359)</f>
        <v/>
      </c>
      <c r="E332" s="390" t="str">
        <f>IF(基本情報入力シート!V359="","",基本情報入力シート!V359)</f>
        <v/>
      </c>
      <c r="F332" s="390" t="str">
        <f>IF(基本情報入力シート!W359="","",基本情報入力シート!W359)</f>
        <v/>
      </c>
      <c r="G332" s="390" t="str">
        <f>IF(基本情報入力シート!X359="","",基本情報入力シート!X359)</f>
        <v/>
      </c>
      <c r="H332" s="416" t="str">
        <f>IF(基本情報入力シート!Z359="","",基本情報入力シート!Z359)</f>
        <v/>
      </c>
      <c r="I332" s="418" t="str">
        <f>IF(基本情報入力シート!AE359&lt;&gt;"",基本情報入力シート!AE359,"")</f>
        <v/>
      </c>
      <c r="J332" s="424" t="str">
        <f>IF(基本情報入力シート!AA359="","",基本情報入力シート!AA359)</f>
        <v/>
      </c>
      <c r="K332" s="429" t="str">
        <f>IF(基本情報入力シート!AD359="","",基本情報入力シート!AD359)</f>
        <v/>
      </c>
      <c r="L332" s="435" t="str">
        <f>IF(G332="","",VLOOKUP(G332,'【参考】数式用'!$A$3:$C$46,3,FALSE))</f>
        <v/>
      </c>
      <c r="M332" s="442" t="str">
        <f t="shared" si="13"/>
        <v/>
      </c>
      <c r="N332" s="448"/>
      <c r="O332" s="448"/>
      <c r="P332" s="448"/>
      <c r="Q332" s="86"/>
      <c r="R332" s="2"/>
      <c r="S332" s="391"/>
      <c r="T332" s="391"/>
      <c r="U332" s="391"/>
      <c r="V332" s="391"/>
      <c r="W332" s="391"/>
      <c r="X332" s="391"/>
      <c r="Y332" s="391"/>
      <c r="Z332" s="391"/>
      <c r="AA332" s="391"/>
      <c r="AB332" s="391"/>
      <c r="AC332" s="391"/>
      <c r="AE332" s="363" t="str">
        <f t="shared" si="14"/>
        <v/>
      </c>
      <c r="AF332" s="363" t="str">
        <f t="shared" si="15"/>
        <v>×</v>
      </c>
      <c r="AG332" s="472" t="e">
        <f>D332&amp;I332&amp;#REF!</f>
        <v>#REF!</v>
      </c>
      <c r="AH332" s="473" t="e">
        <f>IF(#REF!="○",F332,"")</f>
        <v>#REF!</v>
      </c>
    </row>
    <row r="333" spans="1:34" ht="36.75" customHeight="1">
      <c r="A333" s="375">
        <v>321</v>
      </c>
      <c r="B333" s="382" t="str">
        <f>IF(基本情報入力シート!B360="","",基本情報入力シート!B360)</f>
        <v/>
      </c>
      <c r="C333" s="390" t="str">
        <f>IF(基本情報入力シート!L360="","",基本情報入力シート!L360)</f>
        <v/>
      </c>
      <c r="D333" s="390" t="str">
        <f>IF(基本情報入力シート!Q360="","",基本情報入力シート!Q360)</f>
        <v/>
      </c>
      <c r="E333" s="390" t="str">
        <f>IF(基本情報入力シート!V360="","",基本情報入力シート!V360)</f>
        <v/>
      </c>
      <c r="F333" s="390" t="str">
        <f>IF(基本情報入力シート!W360="","",基本情報入力シート!W360)</f>
        <v/>
      </c>
      <c r="G333" s="390" t="str">
        <f>IF(基本情報入力シート!X360="","",基本情報入力シート!X360)</f>
        <v/>
      </c>
      <c r="H333" s="416" t="str">
        <f>IF(基本情報入力シート!Z360="","",基本情報入力シート!Z360)</f>
        <v/>
      </c>
      <c r="I333" s="418" t="str">
        <f>IF(基本情報入力シート!AE360&lt;&gt;"",基本情報入力シート!AE360,"")</f>
        <v/>
      </c>
      <c r="J333" s="424" t="str">
        <f>IF(基本情報入力シート!AA360="","",基本情報入力シート!AA360)</f>
        <v/>
      </c>
      <c r="K333" s="429" t="str">
        <f>IF(基本情報入力シート!AD360="","",基本情報入力シート!AD360)</f>
        <v/>
      </c>
      <c r="L333" s="435" t="str">
        <f>IF(G333="","",VLOOKUP(G333,'【参考】数式用'!$A$3:$C$46,3,FALSE))</f>
        <v/>
      </c>
      <c r="M333" s="442" t="str">
        <f t="shared" ref="M333:M396" si="16">IFERROR(IF(I333="○",ROUNDDOWN(ROUNDDOWN(J333*K333,0)*L333,0),""),"単価未入力")</f>
        <v/>
      </c>
      <c r="N333" s="448"/>
      <c r="O333" s="448"/>
      <c r="P333" s="448"/>
      <c r="Q333" s="86"/>
      <c r="R333" s="2"/>
      <c r="S333" s="391"/>
      <c r="T333" s="391"/>
      <c r="U333" s="391"/>
      <c r="V333" s="391"/>
      <c r="W333" s="391"/>
      <c r="X333" s="391"/>
      <c r="Y333" s="391"/>
      <c r="Z333" s="391"/>
      <c r="AA333" s="391"/>
      <c r="AB333" s="391"/>
      <c r="AC333" s="391"/>
      <c r="AE333" s="363" t="str">
        <f t="shared" ref="AE333:AE396" si="17">IF(G333&lt;&gt;"","色付け","")</f>
        <v/>
      </c>
      <c r="AF333" s="363" t="str">
        <f t="shared" ref="AF333:AF396" si="18">IF(COUNTIF(N333:Q333,"○")=1,"○","×")</f>
        <v>×</v>
      </c>
      <c r="AG333" s="472" t="e">
        <f>D333&amp;I333&amp;#REF!</f>
        <v>#REF!</v>
      </c>
      <c r="AH333" s="473" t="e">
        <f>IF(#REF!="○",F333,"")</f>
        <v>#REF!</v>
      </c>
    </row>
    <row r="334" spans="1:34" ht="36.75" customHeight="1">
      <c r="A334" s="375">
        <v>322</v>
      </c>
      <c r="B334" s="382" t="str">
        <f>IF(基本情報入力シート!B361="","",基本情報入力シート!B361)</f>
        <v/>
      </c>
      <c r="C334" s="390" t="str">
        <f>IF(基本情報入力シート!L361="","",基本情報入力シート!L361)</f>
        <v/>
      </c>
      <c r="D334" s="390" t="str">
        <f>IF(基本情報入力シート!Q361="","",基本情報入力シート!Q361)</f>
        <v/>
      </c>
      <c r="E334" s="390" t="str">
        <f>IF(基本情報入力シート!V361="","",基本情報入力シート!V361)</f>
        <v/>
      </c>
      <c r="F334" s="390" t="str">
        <f>IF(基本情報入力シート!W361="","",基本情報入力シート!W361)</f>
        <v/>
      </c>
      <c r="G334" s="390" t="str">
        <f>IF(基本情報入力シート!X361="","",基本情報入力シート!X361)</f>
        <v/>
      </c>
      <c r="H334" s="416" t="str">
        <f>IF(基本情報入力シート!Z361="","",基本情報入力シート!Z361)</f>
        <v/>
      </c>
      <c r="I334" s="418" t="str">
        <f>IF(基本情報入力シート!AE361&lt;&gt;"",基本情報入力シート!AE361,"")</f>
        <v/>
      </c>
      <c r="J334" s="424" t="str">
        <f>IF(基本情報入力シート!AA361="","",基本情報入力シート!AA361)</f>
        <v/>
      </c>
      <c r="K334" s="429" t="str">
        <f>IF(基本情報入力シート!AD361="","",基本情報入力シート!AD361)</f>
        <v/>
      </c>
      <c r="L334" s="435" t="str">
        <f>IF(G334="","",VLOOKUP(G334,'【参考】数式用'!$A$3:$C$46,3,FALSE))</f>
        <v/>
      </c>
      <c r="M334" s="442" t="str">
        <f t="shared" si="16"/>
        <v/>
      </c>
      <c r="N334" s="448"/>
      <c r="O334" s="448"/>
      <c r="P334" s="448"/>
      <c r="Q334" s="86"/>
      <c r="R334" s="2"/>
      <c r="S334" s="391"/>
      <c r="T334" s="391"/>
      <c r="U334" s="391"/>
      <c r="V334" s="391"/>
      <c r="W334" s="391"/>
      <c r="X334" s="391"/>
      <c r="Y334" s="391"/>
      <c r="Z334" s="391"/>
      <c r="AA334" s="391"/>
      <c r="AB334" s="391"/>
      <c r="AC334" s="391"/>
      <c r="AE334" s="363" t="str">
        <f t="shared" si="17"/>
        <v/>
      </c>
      <c r="AF334" s="363" t="str">
        <f t="shared" si="18"/>
        <v>×</v>
      </c>
      <c r="AG334" s="472" t="e">
        <f>D334&amp;I334&amp;#REF!</f>
        <v>#REF!</v>
      </c>
      <c r="AH334" s="473" t="e">
        <f>IF(#REF!="○",F334,"")</f>
        <v>#REF!</v>
      </c>
    </row>
    <row r="335" spans="1:34" ht="36.75" customHeight="1">
      <c r="A335" s="375">
        <v>323</v>
      </c>
      <c r="B335" s="382" t="str">
        <f>IF(基本情報入力シート!B362="","",基本情報入力シート!B362)</f>
        <v/>
      </c>
      <c r="C335" s="390" t="str">
        <f>IF(基本情報入力シート!L362="","",基本情報入力シート!L362)</f>
        <v/>
      </c>
      <c r="D335" s="390" t="str">
        <f>IF(基本情報入力シート!Q362="","",基本情報入力シート!Q362)</f>
        <v/>
      </c>
      <c r="E335" s="390" t="str">
        <f>IF(基本情報入力シート!V362="","",基本情報入力シート!V362)</f>
        <v/>
      </c>
      <c r="F335" s="390" t="str">
        <f>IF(基本情報入力シート!W362="","",基本情報入力シート!W362)</f>
        <v/>
      </c>
      <c r="G335" s="390" t="str">
        <f>IF(基本情報入力シート!X362="","",基本情報入力シート!X362)</f>
        <v/>
      </c>
      <c r="H335" s="416" t="str">
        <f>IF(基本情報入力シート!Z362="","",基本情報入力シート!Z362)</f>
        <v/>
      </c>
      <c r="I335" s="418" t="str">
        <f>IF(基本情報入力シート!AE362&lt;&gt;"",基本情報入力シート!AE362,"")</f>
        <v/>
      </c>
      <c r="J335" s="424" t="str">
        <f>IF(基本情報入力シート!AA362="","",基本情報入力シート!AA362)</f>
        <v/>
      </c>
      <c r="K335" s="429" t="str">
        <f>IF(基本情報入力シート!AD362="","",基本情報入力シート!AD362)</f>
        <v/>
      </c>
      <c r="L335" s="435" t="str">
        <f>IF(G335="","",VLOOKUP(G335,'【参考】数式用'!$A$3:$C$46,3,FALSE))</f>
        <v/>
      </c>
      <c r="M335" s="442" t="str">
        <f t="shared" si="16"/>
        <v/>
      </c>
      <c r="N335" s="448"/>
      <c r="O335" s="448"/>
      <c r="P335" s="448"/>
      <c r="Q335" s="86"/>
      <c r="R335" s="2"/>
      <c r="S335" s="391"/>
      <c r="T335" s="391"/>
      <c r="U335" s="391"/>
      <c r="V335" s="391"/>
      <c r="W335" s="391"/>
      <c r="X335" s="391"/>
      <c r="Y335" s="391"/>
      <c r="Z335" s="391"/>
      <c r="AA335" s="391"/>
      <c r="AB335" s="391"/>
      <c r="AC335" s="391"/>
      <c r="AE335" s="363" t="str">
        <f t="shared" si="17"/>
        <v/>
      </c>
      <c r="AF335" s="363" t="str">
        <f t="shared" si="18"/>
        <v>×</v>
      </c>
      <c r="AG335" s="472" t="e">
        <f>D335&amp;I335&amp;#REF!</f>
        <v>#REF!</v>
      </c>
      <c r="AH335" s="473" t="e">
        <f>IF(#REF!="○",F335,"")</f>
        <v>#REF!</v>
      </c>
    </row>
    <row r="336" spans="1:34" ht="36.75" customHeight="1">
      <c r="A336" s="375">
        <v>324</v>
      </c>
      <c r="B336" s="382" t="str">
        <f>IF(基本情報入力シート!B363="","",基本情報入力シート!B363)</f>
        <v/>
      </c>
      <c r="C336" s="390" t="str">
        <f>IF(基本情報入力シート!L363="","",基本情報入力シート!L363)</f>
        <v/>
      </c>
      <c r="D336" s="390" t="str">
        <f>IF(基本情報入力シート!Q363="","",基本情報入力シート!Q363)</f>
        <v/>
      </c>
      <c r="E336" s="390" t="str">
        <f>IF(基本情報入力シート!V363="","",基本情報入力シート!V363)</f>
        <v/>
      </c>
      <c r="F336" s="390" t="str">
        <f>IF(基本情報入力シート!W363="","",基本情報入力シート!W363)</f>
        <v/>
      </c>
      <c r="G336" s="390" t="str">
        <f>IF(基本情報入力シート!X363="","",基本情報入力シート!X363)</f>
        <v/>
      </c>
      <c r="H336" s="416" t="str">
        <f>IF(基本情報入力シート!Z363="","",基本情報入力シート!Z363)</f>
        <v/>
      </c>
      <c r="I336" s="418" t="str">
        <f>IF(基本情報入力シート!AE363&lt;&gt;"",基本情報入力シート!AE363,"")</f>
        <v/>
      </c>
      <c r="J336" s="424" t="str">
        <f>IF(基本情報入力シート!AA363="","",基本情報入力シート!AA363)</f>
        <v/>
      </c>
      <c r="K336" s="429" t="str">
        <f>IF(基本情報入力シート!AD363="","",基本情報入力シート!AD363)</f>
        <v/>
      </c>
      <c r="L336" s="435" t="str">
        <f>IF(G336="","",VLOOKUP(G336,'【参考】数式用'!$A$3:$C$46,3,FALSE))</f>
        <v/>
      </c>
      <c r="M336" s="442" t="str">
        <f t="shared" si="16"/>
        <v/>
      </c>
      <c r="N336" s="448"/>
      <c r="O336" s="448"/>
      <c r="P336" s="448"/>
      <c r="Q336" s="86"/>
      <c r="R336" s="2"/>
      <c r="S336" s="391"/>
      <c r="T336" s="391"/>
      <c r="U336" s="391"/>
      <c r="V336" s="391"/>
      <c r="W336" s="391"/>
      <c r="X336" s="391"/>
      <c r="Y336" s="391"/>
      <c r="Z336" s="391"/>
      <c r="AA336" s="391"/>
      <c r="AB336" s="391"/>
      <c r="AC336" s="391"/>
      <c r="AE336" s="363" t="str">
        <f t="shared" si="17"/>
        <v/>
      </c>
      <c r="AF336" s="363" t="str">
        <f t="shared" si="18"/>
        <v>×</v>
      </c>
      <c r="AG336" s="472" t="e">
        <f>D336&amp;I336&amp;#REF!</f>
        <v>#REF!</v>
      </c>
      <c r="AH336" s="473" t="e">
        <f>IF(#REF!="○",F336,"")</f>
        <v>#REF!</v>
      </c>
    </row>
    <row r="337" spans="1:34" ht="36.75" customHeight="1">
      <c r="A337" s="375">
        <v>325</v>
      </c>
      <c r="B337" s="382" t="str">
        <f>IF(基本情報入力シート!B364="","",基本情報入力シート!B364)</f>
        <v/>
      </c>
      <c r="C337" s="390" t="str">
        <f>IF(基本情報入力シート!L364="","",基本情報入力シート!L364)</f>
        <v/>
      </c>
      <c r="D337" s="390" t="str">
        <f>IF(基本情報入力シート!Q364="","",基本情報入力シート!Q364)</f>
        <v/>
      </c>
      <c r="E337" s="390" t="str">
        <f>IF(基本情報入力シート!V364="","",基本情報入力シート!V364)</f>
        <v/>
      </c>
      <c r="F337" s="390" t="str">
        <f>IF(基本情報入力シート!W364="","",基本情報入力シート!W364)</f>
        <v/>
      </c>
      <c r="G337" s="390" t="str">
        <f>IF(基本情報入力シート!X364="","",基本情報入力シート!X364)</f>
        <v/>
      </c>
      <c r="H337" s="416" t="str">
        <f>IF(基本情報入力シート!Z364="","",基本情報入力シート!Z364)</f>
        <v/>
      </c>
      <c r="I337" s="418" t="str">
        <f>IF(基本情報入力シート!AE364&lt;&gt;"",基本情報入力シート!AE364,"")</f>
        <v/>
      </c>
      <c r="J337" s="424" t="str">
        <f>IF(基本情報入力シート!AA364="","",基本情報入力シート!AA364)</f>
        <v/>
      </c>
      <c r="K337" s="429" t="str">
        <f>IF(基本情報入力シート!AD364="","",基本情報入力シート!AD364)</f>
        <v/>
      </c>
      <c r="L337" s="435" t="str">
        <f>IF(G337="","",VLOOKUP(G337,'【参考】数式用'!$A$3:$C$46,3,FALSE))</f>
        <v/>
      </c>
      <c r="M337" s="442" t="str">
        <f t="shared" si="16"/>
        <v/>
      </c>
      <c r="N337" s="448"/>
      <c r="O337" s="448"/>
      <c r="P337" s="448"/>
      <c r="Q337" s="86"/>
      <c r="R337" s="2"/>
      <c r="S337" s="391"/>
      <c r="T337" s="391"/>
      <c r="U337" s="391"/>
      <c r="V337" s="391"/>
      <c r="W337" s="391"/>
      <c r="X337" s="391"/>
      <c r="Y337" s="391"/>
      <c r="Z337" s="391"/>
      <c r="AA337" s="391"/>
      <c r="AB337" s="391"/>
      <c r="AC337" s="391"/>
      <c r="AE337" s="363" t="str">
        <f t="shared" si="17"/>
        <v/>
      </c>
      <c r="AF337" s="363" t="str">
        <f t="shared" si="18"/>
        <v>×</v>
      </c>
      <c r="AG337" s="472" t="e">
        <f>D337&amp;I337&amp;#REF!</f>
        <v>#REF!</v>
      </c>
      <c r="AH337" s="473" t="e">
        <f>IF(#REF!="○",F337,"")</f>
        <v>#REF!</v>
      </c>
    </row>
    <row r="338" spans="1:34" ht="36.75" customHeight="1">
      <c r="A338" s="375">
        <v>326</v>
      </c>
      <c r="B338" s="382" t="str">
        <f>IF(基本情報入力シート!B365="","",基本情報入力シート!B365)</f>
        <v/>
      </c>
      <c r="C338" s="390" t="str">
        <f>IF(基本情報入力シート!L365="","",基本情報入力シート!L365)</f>
        <v/>
      </c>
      <c r="D338" s="390" t="str">
        <f>IF(基本情報入力シート!Q365="","",基本情報入力シート!Q365)</f>
        <v/>
      </c>
      <c r="E338" s="390" t="str">
        <f>IF(基本情報入力シート!V365="","",基本情報入力シート!V365)</f>
        <v/>
      </c>
      <c r="F338" s="390" t="str">
        <f>IF(基本情報入力シート!W365="","",基本情報入力シート!W365)</f>
        <v/>
      </c>
      <c r="G338" s="390" t="str">
        <f>IF(基本情報入力シート!X365="","",基本情報入力シート!X365)</f>
        <v/>
      </c>
      <c r="H338" s="416" t="str">
        <f>IF(基本情報入力シート!Z365="","",基本情報入力シート!Z365)</f>
        <v/>
      </c>
      <c r="I338" s="418" t="str">
        <f>IF(基本情報入力シート!AE365&lt;&gt;"",基本情報入力シート!AE365,"")</f>
        <v/>
      </c>
      <c r="J338" s="424" t="str">
        <f>IF(基本情報入力シート!AA365="","",基本情報入力シート!AA365)</f>
        <v/>
      </c>
      <c r="K338" s="429" t="str">
        <f>IF(基本情報入力シート!AD365="","",基本情報入力シート!AD365)</f>
        <v/>
      </c>
      <c r="L338" s="435" t="str">
        <f>IF(G338="","",VLOOKUP(G338,'【参考】数式用'!$A$3:$C$46,3,FALSE))</f>
        <v/>
      </c>
      <c r="M338" s="442" t="str">
        <f t="shared" si="16"/>
        <v/>
      </c>
      <c r="N338" s="448"/>
      <c r="O338" s="448"/>
      <c r="P338" s="448"/>
      <c r="Q338" s="86"/>
      <c r="R338" s="2"/>
      <c r="S338" s="391"/>
      <c r="T338" s="391"/>
      <c r="U338" s="391"/>
      <c r="V338" s="391"/>
      <c r="W338" s="391"/>
      <c r="X338" s="391"/>
      <c r="Y338" s="391"/>
      <c r="Z338" s="391"/>
      <c r="AA338" s="391"/>
      <c r="AB338" s="391"/>
      <c r="AC338" s="391"/>
      <c r="AE338" s="363" t="str">
        <f t="shared" si="17"/>
        <v/>
      </c>
      <c r="AF338" s="363" t="str">
        <f t="shared" si="18"/>
        <v>×</v>
      </c>
      <c r="AG338" s="472" t="e">
        <f>D338&amp;I338&amp;#REF!</f>
        <v>#REF!</v>
      </c>
      <c r="AH338" s="473" t="e">
        <f>IF(#REF!="○",F338,"")</f>
        <v>#REF!</v>
      </c>
    </row>
    <row r="339" spans="1:34" ht="36.75" customHeight="1">
      <c r="A339" s="375">
        <v>327</v>
      </c>
      <c r="B339" s="382" t="str">
        <f>IF(基本情報入力シート!B366="","",基本情報入力シート!B366)</f>
        <v/>
      </c>
      <c r="C339" s="390" t="str">
        <f>IF(基本情報入力シート!L366="","",基本情報入力シート!L366)</f>
        <v/>
      </c>
      <c r="D339" s="390" t="str">
        <f>IF(基本情報入力シート!Q366="","",基本情報入力シート!Q366)</f>
        <v/>
      </c>
      <c r="E339" s="390" t="str">
        <f>IF(基本情報入力シート!V366="","",基本情報入力シート!V366)</f>
        <v/>
      </c>
      <c r="F339" s="390" t="str">
        <f>IF(基本情報入力シート!W366="","",基本情報入力シート!W366)</f>
        <v/>
      </c>
      <c r="G339" s="390" t="str">
        <f>IF(基本情報入力シート!X366="","",基本情報入力シート!X366)</f>
        <v/>
      </c>
      <c r="H339" s="416" t="str">
        <f>IF(基本情報入力シート!Z366="","",基本情報入力シート!Z366)</f>
        <v/>
      </c>
      <c r="I339" s="418" t="str">
        <f>IF(基本情報入力シート!AE366&lt;&gt;"",基本情報入力シート!AE366,"")</f>
        <v/>
      </c>
      <c r="J339" s="424" t="str">
        <f>IF(基本情報入力シート!AA366="","",基本情報入力シート!AA366)</f>
        <v/>
      </c>
      <c r="K339" s="429" t="str">
        <f>IF(基本情報入力シート!AD366="","",基本情報入力シート!AD366)</f>
        <v/>
      </c>
      <c r="L339" s="435" t="str">
        <f>IF(G339="","",VLOOKUP(G339,'【参考】数式用'!$A$3:$C$46,3,FALSE))</f>
        <v/>
      </c>
      <c r="M339" s="442" t="str">
        <f t="shared" si="16"/>
        <v/>
      </c>
      <c r="N339" s="448"/>
      <c r="O339" s="448"/>
      <c r="P339" s="448"/>
      <c r="Q339" s="86"/>
      <c r="R339" s="2"/>
      <c r="S339" s="391"/>
      <c r="T339" s="391"/>
      <c r="U339" s="391"/>
      <c r="V339" s="391"/>
      <c r="W339" s="391"/>
      <c r="X339" s="391"/>
      <c r="Y339" s="391"/>
      <c r="Z339" s="391"/>
      <c r="AA339" s="391"/>
      <c r="AB339" s="391"/>
      <c r="AC339" s="391"/>
      <c r="AE339" s="363" t="str">
        <f t="shared" si="17"/>
        <v/>
      </c>
      <c r="AF339" s="363" t="str">
        <f t="shared" si="18"/>
        <v>×</v>
      </c>
      <c r="AG339" s="472" t="e">
        <f>D339&amp;I339&amp;#REF!</f>
        <v>#REF!</v>
      </c>
      <c r="AH339" s="473" t="e">
        <f>IF(#REF!="○",F339,"")</f>
        <v>#REF!</v>
      </c>
    </row>
    <row r="340" spans="1:34" ht="36.75" customHeight="1">
      <c r="A340" s="375">
        <v>328</v>
      </c>
      <c r="B340" s="382" t="str">
        <f>IF(基本情報入力シート!B367="","",基本情報入力シート!B367)</f>
        <v/>
      </c>
      <c r="C340" s="390" t="str">
        <f>IF(基本情報入力シート!L367="","",基本情報入力シート!L367)</f>
        <v/>
      </c>
      <c r="D340" s="390" t="str">
        <f>IF(基本情報入力シート!Q367="","",基本情報入力シート!Q367)</f>
        <v/>
      </c>
      <c r="E340" s="390" t="str">
        <f>IF(基本情報入力シート!V367="","",基本情報入力シート!V367)</f>
        <v/>
      </c>
      <c r="F340" s="390" t="str">
        <f>IF(基本情報入力シート!W367="","",基本情報入力シート!W367)</f>
        <v/>
      </c>
      <c r="G340" s="390" t="str">
        <f>IF(基本情報入力シート!X367="","",基本情報入力シート!X367)</f>
        <v/>
      </c>
      <c r="H340" s="416" t="str">
        <f>IF(基本情報入力シート!Z367="","",基本情報入力シート!Z367)</f>
        <v/>
      </c>
      <c r="I340" s="418" t="str">
        <f>IF(基本情報入力シート!AE367&lt;&gt;"",基本情報入力シート!AE367,"")</f>
        <v/>
      </c>
      <c r="J340" s="424" t="str">
        <f>IF(基本情報入力シート!AA367="","",基本情報入力シート!AA367)</f>
        <v/>
      </c>
      <c r="K340" s="429" t="str">
        <f>IF(基本情報入力シート!AD367="","",基本情報入力シート!AD367)</f>
        <v/>
      </c>
      <c r="L340" s="435" t="str">
        <f>IF(G340="","",VLOOKUP(G340,'【参考】数式用'!$A$3:$C$46,3,FALSE))</f>
        <v/>
      </c>
      <c r="M340" s="442" t="str">
        <f t="shared" si="16"/>
        <v/>
      </c>
      <c r="N340" s="448"/>
      <c r="O340" s="448"/>
      <c r="P340" s="448"/>
      <c r="Q340" s="86"/>
      <c r="R340" s="2"/>
      <c r="S340" s="391"/>
      <c r="T340" s="391"/>
      <c r="U340" s="391"/>
      <c r="V340" s="391"/>
      <c r="W340" s="391"/>
      <c r="X340" s="391"/>
      <c r="Y340" s="391"/>
      <c r="Z340" s="391"/>
      <c r="AA340" s="391"/>
      <c r="AB340" s="391"/>
      <c r="AC340" s="391"/>
      <c r="AE340" s="363" t="str">
        <f t="shared" si="17"/>
        <v/>
      </c>
      <c r="AF340" s="363" t="str">
        <f t="shared" si="18"/>
        <v>×</v>
      </c>
      <c r="AG340" s="472" t="e">
        <f>D340&amp;I340&amp;#REF!</f>
        <v>#REF!</v>
      </c>
      <c r="AH340" s="473" t="e">
        <f>IF(#REF!="○",F340,"")</f>
        <v>#REF!</v>
      </c>
    </row>
    <row r="341" spans="1:34" ht="36.75" customHeight="1">
      <c r="A341" s="375">
        <v>329</v>
      </c>
      <c r="B341" s="382" t="str">
        <f>IF(基本情報入力シート!B368="","",基本情報入力シート!B368)</f>
        <v/>
      </c>
      <c r="C341" s="390" t="str">
        <f>IF(基本情報入力シート!L368="","",基本情報入力シート!L368)</f>
        <v/>
      </c>
      <c r="D341" s="390" t="str">
        <f>IF(基本情報入力シート!Q368="","",基本情報入力シート!Q368)</f>
        <v/>
      </c>
      <c r="E341" s="390" t="str">
        <f>IF(基本情報入力シート!V368="","",基本情報入力シート!V368)</f>
        <v/>
      </c>
      <c r="F341" s="390" t="str">
        <f>IF(基本情報入力シート!W368="","",基本情報入力シート!W368)</f>
        <v/>
      </c>
      <c r="G341" s="390" t="str">
        <f>IF(基本情報入力シート!X368="","",基本情報入力シート!X368)</f>
        <v/>
      </c>
      <c r="H341" s="416" t="str">
        <f>IF(基本情報入力シート!Z368="","",基本情報入力シート!Z368)</f>
        <v/>
      </c>
      <c r="I341" s="418" t="str">
        <f>IF(基本情報入力シート!AE368&lt;&gt;"",基本情報入力シート!AE368,"")</f>
        <v/>
      </c>
      <c r="J341" s="424" t="str">
        <f>IF(基本情報入力シート!AA368="","",基本情報入力シート!AA368)</f>
        <v/>
      </c>
      <c r="K341" s="429" t="str">
        <f>IF(基本情報入力シート!AD368="","",基本情報入力シート!AD368)</f>
        <v/>
      </c>
      <c r="L341" s="435" t="str">
        <f>IF(G341="","",VLOOKUP(G341,'【参考】数式用'!$A$3:$C$46,3,FALSE))</f>
        <v/>
      </c>
      <c r="M341" s="442" t="str">
        <f t="shared" si="16"/>
        <v/>
      </c>
      <c r="N341" s="448"/>
      <c r="O341" s="448"/>
      <c r="P341" s="448"/>
      <c r="Q341" s="86"/>
      <c r="R341" s="2"/>
      <c r="S341" s="391"/>
      <c r="T341" s="391"/>
      <c r="U341" s="391"/>
      <c r="V341" s="391"/>
      <c r="W341" s="391"/>
      <c r="X341" s="391"/>
      <c r="Y341" s="391"/>
      <c r="Z341" s="391"/>
      <c r="AA341" s="391"/>
      <c r="AB341" s="391"/>
      <c r="AC341" s="391"/>
      <c r="AE341" s="363" t="str">
        <f t="shared" si="17"/>
        <v/>
      </c>
      <c r="AF341" s="363" t="str">
        <f t="shared" si="18"/>
        <v>×</v>
      </c>
      <c r="AG341" s="472" t="e">
        <f>D341&amp;I341&amp;#REF!</f>
        <v>#REF!</v>
      </c>
      <c r="AH341" s="473" t="e">
        <f>IF(#REF!="○",F341,"")</f>
        <v>#REF!</v>
      </c>
    </row>
    <row r="342" spans="1:34" ht="36.75" customHeight="1">
      <c r="A342" s="375">
        <v>330</v>
      </c>
      <c r="B342" s="382" t="str">
        <f>IF(基本情報入力シート!B369="","",基本情報入力シート!B369)</f>
        <v/>
      </c>
      <c r="C342" s="390" t="str">
        <f>IF(基本情報入力シート!L369="","",基本情報入力シート!L369)</f>
        <v/>
      </c>
      <c r="D342" s="390" t="str">
        <f>IF(基本情報入力シート!Q369="","",基本情報入力シート!Q369)</f>
        <v/>
      </c>
      <c r="E342" s="390" t="str">
        <f>IF(基本情報入力シート!V369="","",基本情報入力シート!V369)</f>
        <v/>
      </c>
      <c r="F342" s="390" t="str">
        <f>IF(基本情報入力シート!W369="","",基本情報入力シート!W369)</f>
        <v/>
      </c>
      <c r="G342" s="390" t="str">
        <f>IF(基本情報入力シート!X369="","",基本情報入力シート!X369)</f>
        <v/>
      </c>
      <c r="H342" s="416" t="str">
        <f>IF(基本情報入力シート!Z369="","",基本情報入力シート!Z369)</f>
        <v/>
      </c>
      <c r="I342" s="418" t="str">
        <f>IF(基本情報入力シート!AE369&lt;&gt;"",基本情報入力シート!AE369,"")</f>
        <v/>
      </c>
      <c r="J342" s="424" t="str">
        <f>IF(基本情報入力シート!AA369="","",基本情報入力シート!AA369)</f>
        <v/>
      </c>
      <c r="K342" s="429" t="str">
        <f>IF(基本情報入力シート!AD369="","",基本情報入力シート!AD369)</f>
        <v/>
      </c>
      <c r="L342" s="435" t="str">
        <f>IF(G342="","",VLOOKUP(G342,'【参考】数式用'!$A$3:$C$46,3,FALSE))</f>
        <v/>
      </c>
      <c r="M342" s="442" t="str">
        <f t="shared" si="16"/>
        <v/>
      </c>
      <c r="N342" s="448"/>
      <c r="O342" s="448"/>
      <c r="P342" s="448"/>
      <c r="Q342" s="86"/>
      <c r="R342" s="2"/>
      <c r="S342" s="391"/>
      <c r="T342" s="391"/>
      <c r="U342" s="391"/>
      <c r="V342" s="391"/>
      <c r="W342" s="391"/>
      <c r="X342" s="391"/>
      <c r="Y342" s="391"/>
      <c r="Z342" s="391"/>
      <c r="AA342" s="391"/>
      <c r="AB342" s="391"/>
      <c r="AC342" s="391"/>
      <c r="AE342" s="363" t="str">
        <f t="shared" si="17"/>
        <v/>
      </c>
      <c r="AF342" s="363" t="str">
        <f t="shared" si="18"/>
        <v>×</v>
      </c>
      <c r="AG342" s="472" t="e">
        <f>D342&amp;I342&amp;#REF!</f>
        <v>#REF!</v>
      </c>
      <c r="AH342" s="473" t="e">
        <f>IF(#REF!="○",F342,"")</f>
        <v>#REF!</v>
      </c>
    </row>
    <row r="343" spans="1:34" ht="36.75" customHeight="1">
      <c r="A343" s="375">
        <v>331</v>
      </c>
      <c r="B343" s="382" t="str">
        <f>IF(基本情報入力シート!B370="","",基本情報入力シート!B370)</f>
        <v/>
      </c>
      <c r="C343" s="390" t="str">
        <f>IF(基本情報入力シート!L370="","",基本情報入力シート!L370)</f>
        <v/>
      </c>
      <c r="D343" s="390" t="str">
        <f>IF(基本情報入力シート!Q370="","",基本情報入力シート!Q370)</f>
        <v/>
      </c>
      <c r="E343" s="390" t="str">
        <f>IF(基本情報入力シート!V370="","",基本情報入力シート!V370)</f>
        <v/>
      </c>
      <c r="F343" s="390" t="str">
        <f>IF(基本情報入力シート!W370="","",基本情報入力シート!W370)</f>
        <v/>
      </c>
      <c r="G343" s="390" t="str">
        <f>IF(基本情報入力シート!X370="","",基本情報入力シート!X370)</f>
        <v/>
      </c>
      <c r="H343" s="416" t="str">
        <f>IF(基本情報入力シート!Z370="","",基本情報入力シート!Z370)</f>
        <v/>
      </c>
      <c r="I343" s="418" t="str">
        <f>IF(基本情報入力シート!AE370&lt;&gt;"",基本情報入力シート!AE370,"")</f>
        <v/>
      </c>
      <c r="J343" s="424" t="str">
        <f>IF(基本情報入力シート!AA370="","",基本情報入力シート!AA370)</f>
        <v/>
      </c>
      <c r="K343" s="429" t="str">
        <f>IF(基本情報入力シート!AD370="","",基本情報入力シート!AD370)</f>
        <v/>
      </c>
      <c r="L343" s="435" t="str">
        <f>IF(G343="","",VLOOKUP(G343,'【参考】数式用'!$A$3:$C$46,3,FALSE))</f>
        <v/>
      </c>
      <c r="M343" s="442" t="str">
        <f t="shared" si="16"/>
        <v/>
      </c>
      <c r="N343" s="448"/>
      <c r="O343" s="448"/>
      <c r="P343" s="448"/>
      <c r="Q343" s="86"/>
      <c r="R343" s="2"/>
      <c r="S343" s="391"/>
      <c r="T343" s="391"/>
      <c r="U343" s="391"/>
      <c r="V343" s="391"/>
      <c r="W343" s="391"/>
      <c r="X343" s="391"/>
      <c r="Y343" s="391"/>
      <c r="Z343" s="391"/>
      <c r="AA343" s="391"/>
      <c r="AB343" s="391"/>
      <c r="AC343" s="391"/>
      <c r="AE343" s="363" t="str">
        <f t="shared" si="17"/>
        <v/>
      </c>
      <c r="AF343" s="363" t="str">
        <f t="shared" si="18"/>
        <v>×</v>
      </c>
      <c r="AG343" s="472" t="e">
        <f>D343&amp;I343&amp;#REF!</f>
        <v>#REF!</v>
      </c>
      <c r="AH343" s="473" t="e">
        <f>IF(#REF!="○",F343,"")</f>
        <v>#REF!</v>
      </c>
    </row>
    <row r="344" spans="1:34" ht="36.75" customHeight="1">
      <c r="A344" s="375">
        <v>332</v>
      </c>
      <c r="B344" s="382" t="str">
        <f>IF(基本情報入力シート!B371="","",基本情報入力シート!B371)</f>
        <v/>
      </c>
      <c r="C344" s="390" t="str">
        <f>IF(基本情報入力シート!L371="","",基本情報入力シート!L371)</f>
        <v/>
      </c>
      <c r="D344" s="390" t="str">
        <f>IF(基本情報入力シート!Q371="","",基本情報入力シート!Q371)</f>
        <v/>
      </c>
      <c r="E344" s="390" t="str">
        <f>IF(基本情報入力シート!V371="","",基本情報入力シート!V371)</f>
        <v/>
      </c>
      <c r="F344" s="390" t="str">
        <f>IF(基本情報入力シート!W371="","",基本情報入力シート!W371)</f>
        <v/>
      </c>
      <c r="G344" s="390" t="str">
        <f>IF(基本情報入力シート!X371="","",基本情報入力シート!X371)</f>
        <v/>
      </c>
      <c r="H344" s="416" t="str">
        <f>IF(基本情報入力シート!Z371="","",基本情報入力シート!Z371)</f>
        <v/>
      </c>
      <c r="I344" s="418" t="str">
        <f>IF(基本情報入力シート!AE371&lt;&gt;"",基本情報入力シート!AE371,"")</f>
        <v/>
      </c>
      <c r="J344" s="424" t="str">
        <f>IF(基本情報入力シート!AA371="","",基本情報入力シート!AA371)</f>
        <v/>
      </c>
      <c r="K344" s="429" t="str">
        <f>IF(基本情報入力シート!AD371="","",基本情報入力シート!AD371)</f>
        <v/>
      </c>
      <c r="L344" s="435" t="str">
        <f>IF(G344="","",VLOOKUP(G344,'【参考】数式用'!$A$3:$C$46,3,FALSE))</f>
        <v/>
      </c>
      <c r="M344" s="442" t="str">
        <f t="shared" si="16"/>
        <v/>
      </c>
      <c r="N344" s="448"/>
      <c r="O344" s="448"/>
      <c r="P344" s="448"/>
      <c r="Q344" s="86"/>
      <c r="R344" s="2"/>
      <c r="S344" s="391"/>
      <c r="T344" s="391"/>
      <c r="U344" s="391"/>
      <c r="V344" s="391"/>
      <c r="W344" s="391"/>
      <c r="X344" s="391"/>
      <c r="Y344" s="391"/>
      <c r="Z344" s="391"/>
      <c r="AA344" s="391"/>
      <c r="AB344" s="391"/>
      <c r="AC344" s="391"/>
      <c r="AE344" s="363" t="str">
        <f t="shared" si="17"/>
        <v/>
      </c>
      <c r="AF344" s="363" t="str">
        <f t="shared" si="18"/>
        <v>×</v>
      </c>
      <c r="AG344" s="472" t="e">
        <f>D344&amp;I344&amp;#REF!</f>
        <v>#REF!</v>
      </c>
      <c r="AH344" s="473" t="e">
        <f>IF(#REF!="○",F344,"")</f>
        <v>#REF!</v>
      </c>
    </row>
    <row r="345" spans="1:34" ht="36.75" customHeight="1">
      <c r="A345" s="375">
        <v>333</v>
      </c>
      <c r="B345" s="382" t="str">
        <f>IF(基本情報入力シート!B372="","",基本情報入力シート!B372)</f>
        <v/>
      </c>
      <c r="C345" s="390" t="str">
        <f>IF(基本情報入力シート!L372="","",基本情報入力シート!L372)</f>
        <v/>
      </c>
      <c r="D345" s="390" t="str">
        <f>IF(基本情報入力シート!Q372="","",基本情報入力シート!Q372)</f>
        <v/>
      </c>
      <c r="E345" s="390" t="str">
        <f>IF(基本情報入力シート!V372="","",基本情報入力シート!V372)</f>
        <v/>
      </c>
      <c r="F345" s="390" t="str">
        <f>IF(基本情報入力シート!W372="","",基本情報入力シート!W372)</f>
        <v/>
      </c>
      <c r="G345" s="390" t="str">
        <f>IF(基本情報入力シート!X372="","",基本情報入力シート!X372)</f>
        <v/>
      </c>
      <c r="H345" s="416" t="str">
        <f>IF(基本情報入力シート!Z372="","",基本情報入力シート!Z372)</f>
        <v/>
      </c>
      <c r="I345" s="418" t="str">
        <f>IF(基本情報入力シート!AE372&lt;&gt;"",基本情報入力シート!AE372,"")</f>
        <v/>
      </c>
      <c r="J345" s="424" t="str">
        <f>IF(基本情報入力シート!AA372="","",基本情報入力シート!AA372)</f>
        <v/>
      </c>
      <c r="K345" s="429" t="str">
        <f>IF(基本情報入力シート!AD372="","",基本情報入力シート!AD372)</f>
        <v/>
      </c>
      <c r="L345" s="435" t="str">
        <f>IF(G345="","",VLOOKUP(G345,'【参考】数式用'!$A$3:$C$46,3,FALSE))</f>
        <v/>
      </c>
      <c r="M345" s="442" t="str">
        <f t="shared" si="16"/>
        <v/>
      </c>
      <c r="N345" s="448"/>
      <c r="O345" s="448"/>
      <c r="P345" s="448"/>
      <c r="Q345" s="86"/>
      <c r="R345" s="2"/>
      <c r="S345" s="391"/>
      <c r="T345" s="391"/>
      <c r="U345" s="391"/>
      <c r="V345" s="391"/>
      <c r="W345" s="391"/>
      <c r="X345" s="391"/>
      <c r="Y345" s="391"/>
      <c r="Z345" s="391"/>
      <c r="AA345" s="391"/>
      <c r="AB345" s="391"/>
      <c r="AC345" s="391"/>
      <c r="AE345" s="363" t="str">
        <f t="shared" si="17"/>
        <v/>
      </c>
      <c r="AF345" s="363" t="str">
        <f t="shared" si="18"/>
        <v>×</v>
      </c>
      <c r="AG345" s="472" t="e">
        <f>D345&amp;I345&amp;#REF!</f>
        <v>#REF!</v>
      </c>
      <c r="AH345" s="473" t="e">
        <f>IF(#REF!="○",F345,"")</f>
        <v>#REF!</v>
      </c>
    </row>
    <row r="346" spans="1:34" ht="36.75" customHeight="1">
      <c r="A346" s="375">
        <v>334</v>
      </c>
      <c r="B346" s="382" t="str">
        <f>IF(基本情報入力シート!B373="","",基本情報入力シート!B373)</f>
        <v/>
      </c>
      <c r="C346" s="390" t="str">
        <f>IF(基本情報入力シート!L373="","",基本情報入力シート!L373)</f>
        <v/>
      </c>
      <c r="D346" s="390" t="str">
        <f>IF(基本情報入力シート!Q373="","",基本情報入力シート!Q373)</f>
        <v/>
      </c>
      <c r="E346" s="390" t="str">
        <f>IF(基本情報入力シート!V373="","",基本情報入力シート!V373)</f>
        <v/>
      </c>
      <c r="F346" s="390" t="str">
        <f>IF(基本情報入力シート!W373="","",基本情報入力シート!W373)</f>
        <v/>
      </c>
      <c r="G346" s="390" t="str">
        <f>IF(基本情報入力シート!X373="","",基本情報入力シート!X373)</f>
        <v/>
      </c>
      <c r="H346" s="416" t="str">
        <f>IF(基本情報入力シート!Z373="","",基本情報入力シート!Z373)</f>
        <v/>
      </c>
      <c r="I346" s="418" t="str">
        <f>IF(基本情報入力シート!AE373&lt;&gt;"",基本情報入力シート!AE373,"")</f>
        <v/>
      </c>
      <c r="J346" s="424" t="str">
        <f>IF(基本情報入力シート!AA373="","",基本情報入力シート!AA373)</f>
        <v/>
      </c>
      <c r="K346" s="429" t="str">
        <f>IF(基本情報入力シート!AD373="","",基本情報入力シート!AD373)</f>
        <v/>
      </c>
      <c r="L346" s="435" t="str">
        <f>IF(G346="","",VLOOKUP(G346,'【参考】数式用'!$A$3:$C$46,3,FALSE))</f>
        <v/>
      </c>
      <c r="M346" s="442" t="str">
        <f t="shared" si="16"/>
        <v/>
      </c>
      <c r="N346" s="448"/>
      <c r="O346" s="448"/>
      <c r="P346" s="448"/>
      <c r="Q346" s="86"/>
      <c r="R346" s="2"/>
      <c r="S346" s="391"/>
      <c r="T346" s="391"/>
      <c r="U346" s="391"/>
      <c r="V346" s="391"/>
      <c r="W346" s="391"/>
      <c r="X346" s="391"/>
      <c r="Y346" s="391"/>
      <c r="Z346" s="391"/>
      <c r="AA346" s="391"/>
      <c r="AB346" s="391"/>
      <c r="AC346" s="391"/>
      <c r="AE346" s="363" t="str">
        <f t="shared" si="17"/>
        <v/>
      </c>
      <c r="AF346" s="363" t="str">
        <f t="shared" si="18"/>
        <v>×</v>
      </c>
      <c r="AG346" s="472" t="e">
        <f>D346&amp;I346&amp;#REF!</f>
        <v>#REF!</v>
      </c>
      <c r="AH346" s="473" t="e">
        <f>IF(#REF!="○",F346,"")</f>
        <v>#REF!</v>
      </c>
    </row>
    <row r="347" spans="1:34" ht="36.75" customHeight="1">
      <c r="A347" s="375">
        <v>335</v>
      </c>
      <c r="B347" s="382" t="str">
        <f>IF(基本情報入力シート!B374="","",基本情報入力シート!B374)</f>
        <v/>
      </c>
      <c r="C347" s="390" t="str">
        <f>IF(基本情報入力シート!L374="","",基本情報入力シート!L374)</f>
        <v/>
      </c>
      <c r="D347" s="390" t="str">
        <f>IF(基本情報入力シート!Q374="","",基本情報入力シート!Q374)</f>
        <v/>
      </c>
      <c r="E347" s="390" t="str">
        <f>IF(基本情報入力シート!V374="","",基本情報入力シート!V374)</f>
        <v/>
      </c>
      <c r="F347" s="390" t="str">
        <f>IF(基本情報入力シート!W374="","",基本情報入力シート!W374)</f>
        <v/>
      </c>
      <c r="G347" s="390" t="str">
        <f>IF(基本情報入力シート!X374="","",基本情報入力シート!X374)</f>
        <v/>
      </c>
      <c r="H347" s="416" t="str">
        <f>IF(基本情報入力シート!Z374="","",基本情報入力シート!Z374)</f>
        <v/>
      </c>
      <c r="I347" s="418" t="str">
        <f>IF(基本情報入力シート!AE374&lt;&gt;"",基本情報入力シート!AE374,"")</f>
        <v/>
      </c>
      <c r="J347" s="424" t="str">
        <f>IF(基本情報入力シート!AA374="","",基本情報入力シート!AA374)</f>
        <v/>
      </c>
      <c r="K347" s="429" t="str">
        <f>IF(基本情報入力シート!AD374="","",基本情報入力シート!AD374)</f>
        <v/>
      </c>
      <c r="L347" s="435" t="str">
        <f>IF(G347="","",VLOOKUP(G347,'【参考】数式用'!$A$3:$C$46,3,FALSE))</f>
        <v/>
      </c>
      <c r="M347" s="442" t="str">
        <f t="shared" si="16"/>
        <v/>
      </c>
      <c r="N347" s="448"/>
      <c r="O347" s="448"/>
      <c r="P347" s="448"/>
      <c r="Q347" s="86"/>
      <c r="R347" s="2"/>
      <c r="S347" s="391"/>
      <c r="T347" s="391"/>
      <c r="U347" s="391"/>
      <c r="V347" s="391"/>
      <c r="W347" s="391"/>
      <c r="X347" s="391"/>
      <c r="Y347" s="391"/>
      <c r="Z347" s="391"/>
      <c r="AA347" s="391"/>
      <c r="AB347" s="391"/>
      <c r="AC347" s="391"/>
      <c r="AE347" s="363" t="str">
        <f t="shared" si="17"/>
        <v/>
      </c>
      <c r="AF347" s="363" t="str">
        <f t="shared" si="18"/>
        <v>×</v>
      </c>
      <c r="AG347" s="472" t="e">
        <f>D347&amp;I347&amp;#REF!</f>
        <v>#REF!</v>
      </c>
      <c r="AH347" s="473" t="e">
        <f>IF(#REF!="○",F347,"")</f>
        <v>#REF!</v>
      </c>
    </row>
    <row r="348" spans="1:34" ht="36.75" customHeight="1">
      <c r="A348" s="375">
        <v>336</v>
      </c>
      <c r="B348" s="382" t="str">
        <f>IF(基本情報入力シート!B375="","",基本情報入力シート!B375)</f>
        <v/>
      </c>
      <c r="C348" s="390" t="str">
        <f>IF(基本情報入力シート!L375="","",基本情報入力シート!L375)</f>
        <v/>
      </c>
      <c r="D348" s="390" t="str">
        <f>IF(基本情報入力シート!Q375="","",基本情報入力シート!Q375)</f>
        <v/>
      </c>
      <c r="E348" s="390" t="str">
        <f>IF(基本情報入力シート!V375="","",基本情報入力シート!V375)</f>
        <v/>
      </c>
      <c r="F348" s="390" t="str">
        <f>IF(基本情報入力シート!W375="","",基本情報入力シート!W375)</f>
        <v/>
      </c>
      <c r="G348" s="390" t="str">
        <f>IF(基本情報入力シート!X375="","",基本情報入力シート!X375)</f>
        <v/>
      </c>
      <c r="H348" s="416" t="str">
        <f>IF(基本情報入力シート!Z375="","",基本情報入力シート!Z375)</f>
        <v/>
      </c>
      <c r="I348" s="418" t="str">
        <f>IF(基本情報入力シート!AE375&lt;&gt;"",基本情報入力シート!AE375,"")</f>
        <v/>
      </c>
      <c r="J348" s="424" t="str">
        <f>IF(基本情報入力シート!AA375="","",基本情報入力シート!AA375)</f>
        <v/>
      </c>
      <c r="K348" s="429" t="str">
        <f>IF(基本情報入力シート!AD375="","",基本情報入力シート!AD375)</f>
        <v/>
      </c>
      <c r="L348" s="435" t="str">
        <f>IF(G348="","",VLOOKUP(G348,'【参考】数式用'!$A$3:$C$46,3,FALSE))</f>
        <v/>
      </c>
      <c r="M348" s="442" t="str">
        <f t="shared" si="16"/>
        <v/>
      </c>
      <c r="N348" s="448"/>
      <c r="O348" s="448"/>
      <c r="P348" s="448"/>
      <c r="Q348" s="86"/>
      <c r="R348" s="2"/>
      <c r="S348" s="391"/>
      <c r="T348" s="391"/>
      <c r="U348" s="391"/>
      <c r="V348" s="391"/>
      <c r="W348" s="391"/>
      <c r="X348" s="391"/>
      <c r="Y348" s="391"/>
      <c r="Z348" s="391"/>
      <c r="AA348" s="391"/>
      <c r="AB348" s="391"/>
      <c r="AC348" s="391"/>
      <c r="AE348" s="363" t="str">
        <f t="shared" si="17"/>
        <v/>
      </c>
      <c r="AF348" s="363" t="str">
        <f t="shared" si="18"/>
        <v>×</v>
      </c>
      <c r="AG348" s="472" t="e">
        <f>D348&amp;I348&amp;#REF!</f>
        <v>#REF!</v>
      </c>
      <c r="AH348" s="473" t="e">
        <f>IF(#REF!="○",F348,"")</f>
        <v>#REF!</v>
      </c>
    </row>
    <row r="349" spans="1:34" ht="36.75" customHeight="1">
      <c r="A349" s="375">
        <v>337</v>
      </c>
      <c r="B349" s="382" t="str">
        <f>IF(基本情報入力シート!B376="","",基本情報入力シート!B376)</f>
        <v/>
      </c>
      <c r="C349" s="390" t="str">
        <f>IF(基本情報入力シート!L376="","",基本情報入力シート!L376)</f>
        <v/>
      </c>
      <c r="D349" s="390" t="str">
        <f>IF(基本情報入力シート!Q376="","",基本情報入力シート!Q376)</f>
        <v/>
      </c>
      <c r="E349" s="390" t="str">
        <f>IF(基本情報入力シート!V376="","",基本情報入力シート!V376)</f>
        <v/>
      </c>
      <c r="F349" s="390" t="str">
        <f>IF(基本情報入力シート!W376="","",基本情報入力シート!W376)</f>
        <v/>
      </c>
      <c r="G349" s="390" t="str">
        <f>IF(基本情報入力シート!X376="","",基本情報入力シート!X376)</f>
        <v/>
      </c>
      <c r="H349" s="416" t="str">
        <f>IF(基本情報入力シート!Z376="","",基本情報入力シート!Z376)</f>
        <v/>
      </c>
      <c r="I349" s="418" t="str">
        <f>IF(基本情報入力シート!AE376&lt;&gt;"",基本情報入力シート!AE376,"")</f>
        <v/>
      </c>
      <c r="J349" s="424" t="str">
        <f>IF(基本情報入力シート!AA376="","",基本情報入力シート!AA376)</f>
        <v/>
      </c>
      <c r="K349" s="429" t="str">
        <f>IF(基本情報入力シート!AD376="","",基本情報入力シート!AD376)</f>
        <v/>
      </c>
      <c r="L349" s="435" t="str">
        <f>IF(G349="","",VLOOKUP(G349,'【参考】数式用'!$A$3:$C$46,3,FALSE))</f>
        <v/>
      </c>
      <c r="M349" s="442" t="str">
        <f t="shared" si="16"/>
        <v/>
      </c>
      <c r="N349" s="448"/>
      <c r="O349" s="448"/>
      <c r="P349" s="448"/>
      <c r="Q349" s="86"/>
      <c r="R349" s="2"/>
      <c r="S349" s="391"/>
      <c r="T349" s="391"/>
      <c r="U349" s="391"/>
      <c r="V349" s="391"/>
      <c r="W349" s="391"/>
      <c r="X349" s="391"/>
      <c r="Y349" s="391"/>
      <c r="Z349" s="391"/>
      <c r="AA349" s="391"/>
      <c r="AB349" s="391"/>
      <c r="AC349" s="391"/>
      <c r="AE349" s="363" t="str">
        <f t="shared" si="17"/>
        <v/>
      </c>
      <c r="AF349" s="363" t="str">
        <f t="shared" si="18"/>
        <v>×</v>
      </c>
      <c r="AG349" s="472" t="e">
        <f>D349&amp;I349&amp;#REF!</f>
        <v>#REF!</v>
      </c>
      <c r="AH349" s="473" t="e">
        <f>IF(#REF!="○",F349,"")</f>
        <v>#REF!</v>
      </c>
    </row>
    <row r="350" spans="1:34" ht="36.75" customHeight="1">
      <c r="A350" s="375">
        <v>338</v>
      </c>
      <c r="B350" s="382" t="str">
        <f>IF(基本情報入力シート!B377="","",基本情報入力シート!B377)</f>
        <v/>
      </c>
      <c r="C350" s="390" t="str">
        <f>IF(基本情報入力シート!L377="","",基本情報入力シート!L377)</f>
        <v/>
      </c>
      <c r="D350" s="390" t="str">
        <f>IF(基本情報入力シート!Q377="","",基本情報入力シート!Q377)</f>
        <v/>
      </c>
      <c r="E350" s="390" t="str">
        <f>IF(基本情報入力シート!V377="","",基本情報入力シート!V377)</f>
        <v/>
      </c>
      <c r="F350" s="390" t="str">
        <f>IF(基本情報入力シート!W377="","",基本情報入力シート!W377)</f>
        <v/>
      </c>
      <c r="G350" s="390" t="str">
        <f>IF(基本情報入力シート!X377="","",基本情報入力シート!X377)</f>
        <v/>
      </c>
      <c r="H350" s="416" t="str">
        <f>IF(基本情報入力シート!Z377="","",基本情報入力シート!Z377)</f>
        <v/>
      </c>
      <c r="I350" s="418" t="str">
        <f>IF(基本情報入力シート!AE377&lt;&gt;"",基本情報入力シート!AE377,"")</f>
        <v/>
      </c>
      <c r="J350" s="424" t="str">
        <f>IF(基本情報入力シート!AA377="","",基本情報入力シート!AA377)</f>
        <v/>
      </c>
      <c r="K350" s="429" t="str">
        <f>IF(基本情報入力シート!AD377="","",基本情報入力シート!AD377)</f>
        <v/>
      </c>
      <c r="L350" s="435" t="str">
        <f>IF(G350="","",VLOOKUP(G350,'【参考】数式用'!$A$3:$C$46,3,FALSE))</f>
        <v/>
      </c>
      <c r="M350" s="442" t="str">
        <f t="shared" si="16"/>
        <v/>
      </c>
      <c r="N350" s="448"/>
      <c r="O350" s="448"/>
      <c r="P350" s="448"/>
      <c r="Q350" s="86"/>
      <c r="R350" s="2"/>
      <c r="S350" s="391"/>
      <c r="T350" s="391"/>
      <c r="U350" s="391"/>
      <c r="V350" s="391"/>
      <c r="W350" s="391"/>
      <c r="X350" s="391"/>
      <c r="Y350" s="391"/>
      <c r="Z350" s="391"/>
      <c r="AA350" s="391"/>
      <c r="AB350" s="391"/>
      <c r="AC350" s="391"/>
      <c r="AE350" s="363" t="str">
        <f t="shared" si="17"/>
        <v/>
      </c>
      <c r="AF350" s="363" t="str">
        <f t="shared" si="18"/>
        <v>×</v>
      </c>
      <c r="AG350" s="472" t="e">
        <f>D350&amp;I350&amp;#REF!</f>
        <v>#REF!</v>
      </c>
      <c r="AH350" s="473" t="e">
        <f>IF(#REF!="○",F350,"")</f>
        <v>#REF!</v>
      </c>
    </row>
    <row r="351" spans="1:34" ht="36.75" customHeight="1">
      <c r="A351" s="375">
        <v>339</v>
      </c>
      <c r="B351" s="382" t="str">
        <f>IF(基本情報入力シート!B378="","",基本情報入力シート!B378)</f>
        <v/>
      </c>
      <c r="C351" s="390" t="str">
        <f>IF(基本情報入力シート!L378="","",基本情報入力シート!L378)</f>
        <v/>
      </c>
      <c r="D351" s="390" t="str">
        <f>IF(基本情報入力シート!Q378="","",基本情報入力シート!Q378)</f>
        <v/>
      </c>
      <c r="E351" s="390" t="str">
        <f>IF(基本情報入力シート!V378="","",基本情報入力シート!V378)</f>
        <v/>
      </c>
      <c r="F351" s="390" t="str">
        <f>IF(基本情報入力シート!W378="","",基本情報入力シート!W378)</f>
        <v/>
      </c>
      <c r="G351" s="390" t="str">
        <f>IF(基本情報入力シート!X378="","",基本情報入力シート!X378)</f>
        <v/>
      </c>
      <c r="H351" s="416" t="str">
        <f>IF(基本情報入力シート!Z378="","",基本情報入力シート!Z378)</f>
        <v/>
      </c>
      <c r="I351" s="418" t="str">
        <f>IF(基本情報入力シート!AE378&lt;&gt;"",基本情報入力シート!AE378,"")</f>
        <v/>
      </c>
      <c r="J351" s="424" t="str">
        <f>IF(基本情報入力シート!AA378="","",基本情報入力シート!AA378)</f>
        <v/>
      </c>
      <c r="K351" s="429" t="str">
        <f>IF(基本情報入力シート!AD378="","",基本情報入力シート!AD378)</f>
        <v/>
      </c>
      <c r="L351" s="435" t="str">
        <f>IF(G351="","",VLOOKUP(G351,'【参考】数式用'!$A$3:$C$46,3,FALSE))</f>
        <v/>
      </c>
      <c r="M351" s="442" t="str">
        <f t="shared" si="16"/>
        <v/>
      </c>
      <c r="N351" s="448"/>
      <c r="O351" s="448"/>
      <c r="P351" s="448"/>
      <c r="Q351" s="86"/>
      <c r="R351" s="2"/>
      <c r="S351" s="391"/>
      <c r="T351" s="391"/>
      <c r="U351" s="391"/>
      <c r="V351" s="391"/>
      <c r="W351" s="391"/>
      <c r="X351" s="391"/>
      <c r="Y351" s="391"/>
      <c r="Z351" s="391"/>
      <c r="AA351" s="391"/>
      <c r="AB351" s="391"/>
      <c r="AC351" s="391"/>
      <c r="AE351" s="363" t="str">
        <f t="shared" si="17"/>
        <v/>
      </c>
      <c r="AF351" s="363" t="str">
        <f t="shared" si="18"/>
        <v>×</v>
      </c>
      <c r="AG351" s="472" t="e">
        <f>D351&amp;I351&amp;#REF!</f>
        <v>#REF!</v>
      </c>
      <c r="AH351" s="473" t="e">
        <f>IF(#REF!="○",F351,"")</f>
        <v>#REF!</v>
      </c>
    </row>
    <row r="352" spans="1:34" ht="36.75" customHeight="1">
      <c r="A352" s="375">
        <v>340</v>
      </c>
      <c r="B352" s="382" t="str">
        <f>IF(基本情報入力シート!B379="","",基本情報入力シート!B379)</f>
        <v/>
      </c>
      <c r="C352" s="390" t="str">
        <f>IF(基本情報入力シート!L379="","",基本情報入力シート!L379)</f>
        <v/>
      </c>
      <c r="D352" s="390" t="str">
        <f>IF(基本情報入力シート!Q379="","",基本情報入力シート!Q379)</f>
        <v/>
      </c>
      <c r="E352" s="390" t="str">
        <f>IF(基本情報入力シート!V379="","",基本情報入力シート!V379)</f>
        <v/>
      </c>
      <c r="F352" s="390" t="str">
        <f>IF(基本情報入力シート!W379="","",基本情報入力シート!W379)</f>
        <v/>
      </c>
      <c r="G352" s="390" t="str">
        <f>IF(基本情報入力シート!X379="","",基本情報入力シート!X379)</f>
        <v/>
      </c>
      <c r="H352" s="416" t="str">
        <f>IF(基本情報入力シート!Z379="","",基本情報入力シート!Z379)</f>
        <v/>
      </c>
      <c r="I352" s="418" t="str">
        <f>IF(基本情報入力シート!AE379&lt;&gt;"",基本情報入力シート!AE379,"")</f>
        <v/>
      </c>
      <c r="J352" s="424" t="str">
        <f>IF(基本情報入力シート!AA379="","",基本情報入力シート!AA379)</f>
        <v/>
      </c>
      <c r="K352" s="429" t="str">
        <f>IF(基本情報入力シート!AD379="","",基本情報入力シート!AD379)</f>
        <v/>
      </c>
      <c r="L352" s="435" t="str">
        <f>IF(G352="","",VLOOKUP(G352,'【参考】数式用'!$A$3:$C$46,3,FALSE))</f>
        <v/>
      </c>
      <c r="M352" s="442" t="str">
        <f t="shared" si="16"/>
        <v/>
      </c>
      <c r="N352" s="448"/>
      <c r="O352" s="448"/>
      <c r="P352" s="448"/>
      <c r="Q352" s="86"/>
      <c r="R352" s="2"/>
      <c r="S352" s="391"/>
      <c r="T352" s="391"/>
      <c r="U352" s="391"/>
      <c r="V352" s="391"/>
      <c r="W352" s="391"/>
      <c r="X352" s="391"/>
      <c r="Y352" s="391"/>
      <c r="Z352" s="391"/>
      <c r="AA352" s="391"/>
      <c r="AB352" s="391"/>
      <c r="AC352" s="391"/>
      <c r="AE352" s="363" t="str">
        <f t="shared" si="17"/>
        <v/>
      </c>
      <c r="AF352" s="363" t="str">
        <f t="shared" si="18"/>
        <v>×</v>
      </c>
      <c r="AG352" s="472" t="e">
        <f>D352&amp;I352&amp;#REF!</f>
        <v>#REF!</v>
      </c>
      <c r="AH352" s="473" t="e">
        <f>IF(#REF!="○",F352,"")</f>
        <v>#REF!</v>
      </c>
    </row>
    <row r="353" spans="1:34" ht="36.75" customHeight="1">
      <c r="A353" s="375">
        <v>341</v>
      </c>
      <c r="B353" s="382" t="str">
        <f>IF(基本情報入力シート!B380="","",基本情報入力シート!B380)</f>
        <v/>
      </c>
      <c r="C353" s="390" t="str">
        <f>IF(基本情報入力シート!L380="","",基本情報入力シート!L380)</f>
        <v/>
      </c>
      <c r="D353" s="390" t="str">
        <f>IF(基本情報入力シート!Q380="","",基本情報入力シート!Q380)</f>
        <v/>
      </c>
      <c r="E353" s="390" t="str">
        <f>IF(基本情報入力シート!V380="","",基本情報入力シート!V380)</f>
        <v/>
      </c>
      <c r="F353" s="390" t="str">
        <f>IF(基本情報入力シート!W380="","",基本情報入力シート!W380)</f>
        <v/>
      </c>
      <c r="G353" s="390" t="str">
        <f>IF(基本情報入力シート!X380="","",基本情報入力シート!X380)</f>
        <v/>
      </c>
      <c r="H353" s="416" t="str">
        <f>IF(基本情報入力シート!Z380="","",基本情報入力シート!Z380)</f>
        <v/>
      </c>
      <c r="I353" s="418" t="str">
        <f>IF(基本情報入力シート!AE380&lt;&gt;"",基本情報入力シート!AE380,"")</f>
        <v/>
      </c>
      <c r="J353" s="424" t="str">
        <f>IF(基本情報入力シート!AA380="","",基本情報入力シート!AA380)</f>
        <v/>
      </c>
      <c r="K353" s="429" t="str">
        <f>IF(基本情報入力シート!AD380="","",基本情報入力シート!AD380)</f>
        <v/>
      </c>
      <c r="L353" s="435" t="str">
        <f>IF(G353="","",VLOOKUP(G353,'【参考】数式用'!$A$3:$C$46,3,FALSE))</f>
        <v/>
      </c>
      <c r="M353" s="442" t="str">
        <f t="shared" si="16"/>
        <v/>
      </c>
      <c r="N353" s="448"/>
      <c r="O353" s="448"/>
      <c r="P353" s="448"/>
      <c r="Q353" s="86"/>
      <c r="R353" s="2"/>
      <c r="S353" s="391"/>
      <c r="T353" s="391"/>
      <c r="U353" s="391"/>
      <c r="V353" s="391"/>
      <c r="W353" s="391"/>
      <c r="X353" s="391"/>
      <c r="Y353" s="391"/>
      <c r="Z353" s="391"/>
      <c r="AA353" s="391"/>
      <c r="AB353" s="391"/>
      <c r="AC353" s="391"/>
      <c r="AE353" s="363" t="str">
        <f t="shared" si="17"/>
        <v/>
      </c>
      <c r="AF353" s="363" t="str">
        <f t="shared" si="18"/>
        <v>×</v>
      </c>
      <c r="AG353" s="472" t="e">
        <f>D353&amp;I353&amp;#REF!</f>
        <v>#REF!</v>
      </c>
      <c r="AH353" s="473" t="e">
        <f>IF(#REF!="○",F353,"")</f>
        <v>#REF!</v>
      </c>
    </row>
    <row r="354" spans="1:34" ht="36.75" customHeight="1">
      <c r="A354" s="375">
        <v>342</v>
      </c>
      <c r="B354" s="382" t="str">
        <f>IF(基本情報入力シート!B381="","",基本情報入力シート!B381)</f>
        <v/>
      </c>
      <c r="C354" s="390" t="str">
        <f>IF(基本情報入力シート!L381="","",基本情報入力シート!L381)</f>
        <v/>
      </c>
      <c r="D354" s="390" t="str">
        <f>IF(基本情報入力シート!Q381="","",基本情報入力シート!Q381)</f>
        <v/>
      </c>
      <c r="E354" s="390" t="str">
        <f>IF(基本情報入力シート!V381="","",基本情報入力シート!V381)</f>
        <v/>
      </c>
      <c r="F354" s="390" t="str">
        <f>IF(基本情報入力シート!W381="","",基本情報入力シート!W381)</f>
        <v/>
      </c>
      <c r="G354" s="390" t="str">
        <f>IF(基本情報入力シート!X381="","",基本情報入力シート!X381)</f>
        <v/>
      </c>
      <c r="H354" s="416" t="str">
        <f>IF(基本情報入力シート!Z381="","",基本情報入力シート!Z381)</f>
        <v/>
      </c>
      <c r="I354" s="418" t="str">
        <f>IF(基本情報入力シート!AE381&lt;&gt;"",基本情報入力シート!AE381,"")</f>
        <v/>
      </c>
      <c r="J354" s="424" t="str">
        <f>IF(基本情報入力シート!AA381="","",基本情報入力シート!AA381)</f>
        <v/>
      </c>
      <c r="K354" s="429" t="str">
        <f>IF(基本情報入力シート!AD381="","",基本情報入力シート!AD381)</f>
        <v/>
      </c>
      <c r="L354" s="435" t="str">
        <f>IF(G354="","",VLOOKUP(G354,'【参考】数式用'!$A$3:$C$46,3,FALSE))</f>
        <v/>
      </c>
      <c r="M354" s="442" t="str">
        <f t="shared" si="16"/>
        <v/>
      </c>
      <c r="N354" s="448"/>
      <c r="O354" s="448"/>
      <c r="P354" s="448"/>
      <c r="Q354" s="86"/>
      <c r="R354" s="2"/>
      <c r="S354" s="391"/>
      <c r="T354" s="391"/>
      <c r="U354" s="391"/>
      <c r="V354" s="391"/>
      <c r="W354" s="391"/>
      <c r="X354" s="391"/>
      <c r="Y354" s="391"/>
      <c r="Z354" s="391"/>
      <c r="AA354" s="391"/>
      <c r="AB354" s="391"/>
      <c r="AC354" s="391"/>
      <c r="AE354" s="363" t="str">
        <f t="shared" si="17"/>
        <v/>
      </c>
      <c r="AF354" s="363" t="str">
        <f t="shared" si="18"/>
        <v>×</v>
      </c>
      <c r="AG354" s="472" t="e">
        <f>D354&amp;I354&amp;#REF!</f>
        <v>#REF!</v>
      </c>
      <c r="AH354" s="473" t="e">
        <f>IF(#REF!="○",F354,"")</f>
        <v>#REF!</v>
      </c>
    </row>
    <row r="355" spans="1:34" ht="36.75" customHeight="1">
      <c r="A355" s="375">
        <v>343</v>
      </c>
      <c r="B355" s="382" t="str">
        <f>IF(基本情報入力シート!B382="","",基本情報入力シート!B382)</f>
        <v/>
      </c>
      <c r="C355" s="390" t="str">
        <f>IF(基本情報入力シート!L382="","",基本情報入力シート!L382)</f>
        <v/>
      </c>
      <c r="D355" s="390" t="str">
        <f>IF(基本情報入力シート!Q382="","",基本情報入力シート!Q382)</f>
        <v/>
      </c>
      <c r="E355" s="390" t="str">
        <f>IF(基本情報入力シート!V382="","",基本情報入力シート!V382)</f>
        <v/>
      </c>
      <c r="F355" s="390" t="str">
        <f>IF(基本情報入力シート!W382="","",基本情報入力シート!W382)</f>
        <v/>
      </c>
      <c r="G355" s="390" t="str">
        <f>IF(基本情報入力シート!X382="","",基本情報入力シート!X382)</f>
        <v/>
      </c>
      <c r="H355" s="416" t="str">
        <f>IF(基本情報入力シート!Z382="","",基本情報入力シート!Z382)</f>
        <v/>
      </c>
      <c r="I355" s="418" t="str">
        <f>IF(基本情報入力シート!AE382&lt;&gt;"",基本情報入力シート!AE382,"")</f>
        <v/>
      </c>
      <c r="J355" s="424" t="str">
        <f>IF(基本情報入力シート!AA382="","",基本情報入力シート!AA382)</f>
        <v/>
      </c>
      <c r="K355" s="429" t="str">
        <f>IF(基本情報入力シート!AD382="","",基本情報入力シート!AD382)</f>
        <v/>
      </c>
      <c r="L355" s="435" t="str">
        <f>IF(G355="","",VLOOKUP(G355,'【参考】数式用'!$A$3:$C$46,3,FALSE))</f>
        <v/>
      </c>
      <c r="M355" s="442" t="str">
        <f t="shared" si="16"/>
        <v/>
      </c>
      <c r="N355" s="448"/>
      <c r="O355" s="448"/>
      <c r="P355" s="448"/>
      <c r="Q355" s="86"/>
      <c r="R355" s="2"/>
      <c r="S355" s="391"/>
      <c r="T355" s="391"/>
      <c r="U355" s="391"/>
      <c r="V355" s="391"/>
      <c r="W355" s="391"/>
      <c r="X355" s="391"/>
      <c r="Y355" s="391"/>
      <c r="Z355" s="391"/>
      <c r="AA355" s="391"/>
      <c r="AB355" s="391"/>
      <c r="AC355" s="391"/>
      <c r="AE355" s="363" t="str">
        <f t="shared" si="17"/>
        <v/>
      </c>
      <c r="AF355" s="363" t="str">
        <f t="shared" si="18"/>
        <v>×</v>
      </c>
      <c r="AG355" s="472" t="e">
        <f>D355&amp;I355&amp;#REF!</f>
        <v>#REF!</v>
      </c>
      <c r="AH355" s="473" t="e">
        <f>IF(#REF!="○",F355,"")</f>
        <v>#REF!</v>
      </c>
    </row>
    <row r="356" spans="1:34" ht="36.75" customHeight="1">
      <c r="A356" s="375">
        <v>344</v>
      </c>
      <c r="B356" s="382" t="str">
        <f>IF(基本情報入力シート!B383="","",基本情報入力シート!B383)</f>
        <v/>
      </c>
      <c r="C356" s="390" t="str">
        <f>IF(基本情報入力シート!L383="","",基本情報入力シート!L383)</f>
        <v/>
      </c>
      <c r="D356" s="390" t="str">
        <f>IF(基本情報入力シート!Q383="","",基本情報入力シート!Q383)</f>
        <v/>
      </c>
      <c r="E356" s="390" t="str">
        <f>IF(基本情報入力シート!V383="","",基本情報入力シート!V383)</f>
        <v/>
      </c>
      <c r="F356" s="390" t="str">
        <f>IF(基本情報入力シート!W383="","",基本情報入力シート!W383)</f>
        <v/>
      </c>
      <c r="G356" s="390" t="str">
        <f>IF(基本情報入力シート!X383="","",基本情報入力シート!X383)</f>
        <v/>
      </c>
      <c r="H356" s="416" t="str">
        <f>IF(基本情報入力シート!Z383="","",基本情報入力シート!Z383)</f>
        <v/>
      </c>
      <c r="I356" s="418" t="str">
        <f>IF(基本情報入力シート!AE383&lt;&gt;"",基本情報入力シート!AE383,"")</f>
        <v/>
      </c>
      <c r="J356" s="424" t="str">
        <f>IF(基本情報入力シート!AA383="","",基本情報入力シート!AA383)</f>
        <v/>
      </c>
      <c r="K356" s="429" t="str">
        <f>IF(基本情報入力シート!AD383="","",基本情報入力シート!AD383)</f>
        <v/>
      </c>
      <c r="L356" s="435" t="str">
        <f>IF(G356="","",VLOOKUP(G356,'【参考】数式用'!$A$3:$C$46,3,FALSE))</f>
        <v/>
      </c>
      <c r="M356" s="442" t="str">
        <f t="shared" si="16"/>
        <v/>
      </c>
      <c r="N356" s="448"/>
      <c r="O356" s="448"/>
      <c r="P356" s="448"/>
      <c r="Q356" s="86"/>
      <c r="R356" s="2"/>
      <c r="S356" s="391"/>
      <c r="T356" s="391"/>
      <c r="U356" s="391"/>
      <c r="V356" s="391"/>
      <c r="W356" s="391"/>
      <c r="X356" s="391"/>
      <c r="Y356" s="391"/>
      <c r="Z356" s="391"/>
      <c r="AA356" s="391"/>
      <c r="AB356" s="391"/>
      <c r="AC356" s="391"/>
      <c r="AE356" s="363" t="str">
        <f t="shared" si="17"/>
        <v/>
      </c>
      <c r="AF356" s="363" t="str">
        <f t="shared" si="18"/>
        <v>×</v>
      </c>
      <c r="AG356" s="472" t="e">
        <f>D356&amp;I356&amp;#REF!</f>
        <v>#REF!</v>
      </c>
      <c r="AH356" s="473" t="e">
        <f>IF(#REF!="○",F356,"")</f>
        <v>#REF!</v>
      </c>
    </row>
    <row r="357" spans="1:34" ht="36.75" customHeight="1">
      <c r="A357" s="375">
        <v>345</v>
      </c>
      <c r="B357" s="382" t="str">
        <f>IF(基本情報入力シート!B384="","",基本情報入力シート!B384)</f>
        <v/>
      </c>
      <c r="C357" s="390" t="str">
        <f>IF(基本情報入力シート!L384="","",基本情報入力シート!L384)</f>
        <v/>
      </c>
      <c r="D357" s="390" t="str">
        <f>IF(基本情報入力シート!Q384="","",基本情報入力シート!Q384)</f>
        <v/>
      </c>
      <c r="E357" s="390" t="str">
        <f>IF(基本情報入力シート!V384="","",基本情報入力シート!V384)</f>
        <v/>
      </c>
      <c r="F357" s="390" t="str">
        <f>IF(基本情報入力シート!W384="","",基本情報入力シート!W384)</f>
        <v/>
      </c>
      <c r="G357" s="390" t="str">
        <f>IF(基本情報入力シート!X384="","",基本情報入力シート!X384)</f>
        <v/>
      </c>
      <c r="H357" s="416" t="str">
        <f>IF(基本情報入力シート!Z384="","",基本情報入力シート!Z384)</f>
        <v/>
      </c>
      <c r="I357" s="418" t="str">
        <f>IF(基本情報入力シート!AE384&lt;&gt;"",基本情報入力シート!AE384,"")</f>
        <v/>
      </c>
      <c r="J357" s="424" t="str">
        <f>IF(基本情報入力シート!AA384="","",基本情報入力シート!AA384)</f>
        <v/>
      </c>
      <c r="K357" s="429" t="str">
        <f>IF(基本情報入力シート!AD384="","",基本情報入力シート!AD384)</f>
        <v/>
      </c>
      <c r="L357" s="435" t="str">
        <f>IF(G357="","",VLOOKUP(G357,'【参考】数式用'!$A$3:$C$46,3,FALSE))</f>
        <v/>
      </c>
      <c r="M357" s="442" t="str">
        <f t="shared" si="16"/>
        <v/>
      </c>
      <c r="N357" s="448"/>
      <c r="O357" s="448"/>
      <c r="P357" s="448"/>
      <c r="Q357" s="86"/>
      <c r="R357" s="2"/>
      <c r="S357" s="391"/>
      <c r="T357" s="391"/>
      <c r="U357" s="391"/>
      <c r="V357" s="391"/>
      <c r="W357" s="391"/>
      <c r="X357" s="391"/>
      <c r="Y357" s="391"/>
      <c r="Z357" s="391"/>
      <c r="AA357" s="391"/>
      <c r="AB357" s="391"/>
      <c r="AC357" s="391"/>
      <c r="AE357" s="363" t="str">
        <f t="shared" si="17"/>
        <v/>
      </c>
      <c r="AF357" s="363" t="str">
        <f t="shared" si="18"/>
        <v>×</v>
      </c>
      <c r="AG357" s="472" t="e">
        <f>D357&amp;I357&amp;#REF!</f>
        <v>#REF!</v>
      </c>
      <c r="AH357" s="473" t="e">
        <f>IF(#REF!="○",F357,"")</f>
        <v>#REF!</v>
      </c>
    </row>
    <row r="358" spans="1:34" ht="36.75" customHeight="1">
      <c r="A358" s="375">
        <v>346</v>
      </c>
      <c r="B358" s="382" t="str">
        <f>IF(基本情報入力シート!B385="","",基本情報入力シート!B385)</f>
        <v/>
      </c>
      <c r="C358" s="390" t="str">
        <f>IF(基本情報入力シート!L385="","",基本情報入力シート!L385)</f>
        <v/>
      </c>
      <c r="D358" s="390" t="str">
        <f>IF(基本情報入力シート!Q385="","",基本情報入力シート!Q385)</f>
        <v/>
      </c>
      <c r="E358" s="390" t="str">
        <f>IF(基本情報入力シート!V385="","",基本情報入力シート!V385)</f>
        <v/>
      </c>
      <c r="F358" s="390" t="str">
        <f>IF(基本情報入力シート!W385="","",基本情報入力シート!W385)</f>
        <v/>
      </c>
      <c r="G358" s="390" t="str">
        <f>IF(基本情報入力シート!X385="","",基本情報入力シート!X385)</f>
        <v/>
      </c>
      <c r="H358" s="416" t="str">
        <f>IF(基本情報入力シート!Z385="","",基本情報入力シート!Z385)</f>
        <v/>
      </c>
      <c r="I358" s="418" t="str">
        <f>IF(基本情報入力シート!AE385&lt;&gt;"",基本情報入力シート!AE385,"")</f>
        <v/>
      </c>
      <c r="J358" s="424" t="str">
        <f>IF(基本情報入力シート!AA385="","",基本情報入力シート!AA385)</f>
        <v/>
      </c>
      <c r="K358" s="429" t="str">
        <f>IF(基本情報入力シート!AD385="","",基本情報入力シート!AD385)</f>
        <v/>
      </c>
      <c r="L358" s="435" t="str">
        <f>IF(G358="","",VLOOKUP(G358,'【参考】数式用'!$A$3:$C$46,3,FALSE))</f>
        <v/>
      </c>
      <c r="M358" s="442" t="str">
        <f t="shared" si="16"/>
        <v/>
      </c>
      <c r="N358" s="448"/>
      <c r="O358" s="448"/>
      <c r="P358" s="448"/>
      <c r="Q358" s="86"/>
      <c r="R358" s="2"/>
      <c r="S358" s="391"/>
      <c r="T358" s="391"/>
      <c r="U358" s="391"/>
      <c r="V358" s="391"/>
      <c r="W358" s="391"/>
      <c r="X358" s="391"/>
      <c r="Y358" s="391"/>
      <c r="Z358" s="391"/>
      <c r="AA358" s="391"/>
      <c r="AB358" s="391"/>
      <c r="AC358" s="391"/>
      <c r="AE358" s="363" t="str">
        <f t="shared" si="17"/>
        <v/>
      </c>
      <c r="AF358" s="363" t="str">
        <f t="shared" si="18"/>
        <v>×</v>
      </c>
      <c r="AG358" s="472" t="e">
        <f>D358&amp;I358&amp;#REF!</f>
        <v>#REF!</v>
      </c>
      <c r="AH358" s="473" t="e">
        <f>IF(#REF!="○",F358,"")</f>
        <v>#REF!</v>
      </c>
    </row>
    <row r="359" spans="1:34" ht="36.75" customHeight="1">
      <c r="A359" s="375">
        <v>347</v>
      </c>
      <c r="B359" s="382" t="str">
        <f>IF(基本情報入力シート!B386="","",基本情報入力シート!B386)</f>
        <v/>
      </c>
      <c r="C359" s="390" t="str">
        <f>IF(基本情報入力シート!L386="","",基本情報入力シート!L386)</f>
        <v/>
      </c>
      <c r="D359" s="390" t="str">
        <f>IF(基本情報入力シート!Q386="","",基本情報入力シート!Q386)</f>
        <v/>
      </c>
      <c r="E359" s="390" t="str">
        <f>IF(基本情報入力シート!V386="","",基本情報入力シート!V386)</f>
        <v/>
      </c>
      <c r="F359" s="390" t="str">
        <f>IF(基本情報入力シート!W386="","",基本情報入力シート!W386)</f>
        <v/>
      </c>
      <c r="G359" s="390" t="str">
        <f>IF(基本情報入力シート!X386="","",基本情報入力シート!X386)</f>
        <v/>
      </c>
      <c r="H359" s="416" t="str">
        <f>IF(基本情報入力シート!Z386="","",基本情報入力シート!Z386)</f>
        <v/>
      </c>
      <c r="I359" s="418" t="str">
        <f>IF(基本情報入力シート!AE386&lt;&gt;"",基本情報入力シート!AE386,"")</f>
        <v/>
      </c>
      <c r="J359" s="424" t="str">
        <f>IF(基本情報入力シート!AA386="","",基本情報入力シート!AA386)</f>
        <v/>
      </c>
      <c r="K359" s="429" t="str">
        <f>IF(基本情報入力シート!AD386="","",基本情報入力シート!AD386)</f>
        <v/>
      </c>
      <c r="L359" s="435" t="str">
        <f>IF(G359="","",VLOOKUP(G359,'【参考】数式用'!$A$3:$C$46,3,FALSE))</f>
        <v/>
      </c>
      <c r="M359" s="442" t="str">
        <f t="shared" si="16"/>
        <v/>
      </c>
      <c r="N359" s="448"/>
      <c r="O359" s="448"/>
      <c r="P359" s="448"/>
      <c r="Q359" s="86"/>
      <c r="R359" s="2"/>
      <c r="S359" s="391"/>
      <c r="T359" s="391"/>
      <c r="U359" s="391"/>
      <c r="V359" s="391"/>
      <c r="W359" s="391"/>
      <c r="X359" s="391"/>
      <c r="Y359" s="391"/>
      <c r="Z359" s="391"/>
      <c r="AA359" s="391"/>
      <c r="AB359" s="391"/>
      <c r="AC359" s="391"/>
      <c r="AE359" s="363" t="str">
        <f t="shared" si="17"/>
        <v/>
      </c>
      <c r="AF359" s="363" t="str">
        <f t="shared" si="18"/>
        <v>×</v>
      </c>
      <c r="AG359" s="472" t="e">
        <f>D359&amp;I359&amp;#REF!</f>
        <v>#REF!</v>
      </c>
      <c r="AH359" s="473" t="e">
        <f>IF(#REF!="○",F359,"")</f>
        <v>#REF!</v>
      </c>
    </row>
    <row r="360" spans="1:34" ht="36.75" customHeight="1">
      <c r="A360" s="375">
        <v>348</v>
      </c>
      <c r="B360" s="382" t="str">
        <f>IF(基本情報入力シート!B387="","",基本情報入力シート!B387)</f>
        <v/>
      </c>
      <c r="C360" s="390" t="str">
        <f>IF(基本情報入力シート!L387="","",基本情報入力シート!L387)</f>
        <v/>
      </c>
      <c r="D360" s="390" t="str">
        <f>IF(基本情報入力シート!Q387="","",基本情報入力シート!Q387)</f>
        <v/>
      </c>
      <c r="E360" s="390" t="str">
        <f>IF(基本情報入力シート!V387="","",基本情報入力シート!V387)</f>
        <v/>
      </c>
      <c r="F360" s="390" t="str">
        <f>IF(基本情報入力シート!W387="","",基本情報入力シート!W387)</f>
        <v/>
      </c>
      <c r="G360" s="390" t="str">
        <f>IF(基本情報入力シート!X387="","",基本情報入力シート!X387)</f>
        <v/>
      </c>
      <c r="H360" s="416" t="str">
        <f>IF(基本情報入力シート!Z387="","",基本情報入力シート!Z387)</f>
        <v/>
      </c>
      <c r="I360" s="418" t="str">
        <f>IF(基本情報入力シート!AE387&lt;&gt;"",基本情報入力シート!AE387,"")</f>
        <v/>
      </c>
      <c r="J360" s="424" t="str">
        <f>IF(基本情報入力シート!AA387="","",基本情報入力シート!AA387)</f>
        <v/>
      </c>
      <c r="K360" s="429" t="str">
        <f>IF(基本情報入力シート!AD387="","",基本情報入力シート!AD387)</f>
        <v/>
      </c>
      <c r="L360" s="435" t="str">
        <f>IF(G360="","",VLOOKUP(G360,'【参考】数式用'!$A$3:$C$46,3,FALSE))</f>
        <v/>
      </c>
      <c r="M360" s="442" t="str">
        <f t="shared" si="16"/>
        <v/>
      </c>
      <c r="N360" s="448"/>
      <c r="O360" s="448"/>
      <c r="P360" s="448"/>
      <c r="Q360" s="86"/>
      <c r="R360" s="2"/>
      <c r="S360" s="391"/>
      <c r="T360" s="391"/>
      <c r="U360" s="391"/>
      <c r="V360" s="391"/>
      <c r="W360" s="391"/>
      <c r="X360" s="391"/>
      <c r="Y360" s="391"/>
      <c r="Z360" s="391"/>
      <c r="AA360" s="391"/>
      <c r="AB360" s="391"/>
      <c r="AC360" s="391"/>
      <c r="AE360" s="363" t="str">
        <f t="shared" si="17"/>
        <v/>
      </c>
      <c r="AF360" s="363" t="str">
        <f t="shared" si="18"/>
        <v>×</v>
      </c>
      <c r="AG360" s="472" t="e">
        <f>D360&amp;I360&amp;#REF!</f>
        <v>#REF!</v>
      </c>
      <c r="AH360" s="473" t="e">
        <f>IF(#REF!="○",F360,"")</f>
        <v>#REF!</v>
      </c>
    </row>
    <row r="361" spans="1:34" ht="36.75" customHeight="1">
      <c r="A361" s="375">
        <v>349</v>
      </c>
      <c r="B361" s="382" t="str">
        <f>IF(基本情報入力シート!B388="","",基本情報入力シート!B388)</f>
        <v/>
      </c>
      <c r="C361" s="390" t="str">
        <f>IF(基本情報入力シート!L388="","",基本情報入力シート!L388)</f>
        <v/>
      </c>
      <c r="D361" s="390" t="str">
        <f>IF(基本情報入力シート!Q388="","",基本情報入力シート!Q388)</f>
        <v/>
      </c>
      <c r="E361" s="390" t="str">
        <f>IF(基本情報入力シート!V388="","",基本情報入力シート!V388)</f>
        <v/>
      </c>
      <c r="F361" s="390" t="str">
        <f>IF(基本情報入力シート!W388="","",基本情報入力シート!W388)</f>
        <v/>
      </c>
      <c r="G361" s="390" t="str">
        <f>IF(基本情報入力シート!X388="","",基本情報入力シート!X388)</f>
        <v/>
      </c>
      <c r="H361" s="416" t="str">
        <f>IF(基本情報入力シート!Z388="","",基本情報入力シート!Z388)</f>
        <v/>
      </c>
      <c r="I361" s="418" t="str">
        <f>IF(基本情報入力シート!AE388&lt;&gt;"",基本情報入力シート!AE388,"")</f>
        <v/>
      </c>
      <c r="J361" s="424" t="str">
        <f>IF(基本情報入力シート!AA388="","",基本情報入力シート!AA388)</f>
        <v/>
      </c>
      <c r="K361" s="429" t="str">
        <f>IF(基本情報入力シート!AD388="","",基本情報入力シート!AD388)</f>
        <v/>
      </c>
      <c r="L361" s="435" t="str">
        <f>IF(G361="","",VLOOKUP(G361,'【参考】数式用'!$A$3:$C$46,3,FALSE))</f>
        <v/>
      </c>
      <c r="M361" s="442" t="str">
        <f t="shared" si="16"/>
        <v/>
      </c>
      <c r="N361" s="448"/>
      <c r="O361" s="448"/>
      <c r="P361" s="448"/>
      <c r="Q361" s="86"/>
      <c r="R361" s="2"/>
      <c r="S361" s="391"/>
      <c r="T361" s="391"/>
      <c r="U361" s="391"/>
      <c r="V361" s="391"/>
      <c r="W361" s="391"/>
      <c r="X361" s="391"/>
      <c r="Y361" s="391"/>
      <c r="Z361" s="391"/>
      <c r="AA361" s="391"/>
      <c r="AB361" s="391"/>
      <c r="AC361" s="391"/>
      <c r="AE361" s="363" t="str">
        <f t="shared" si="17"/>
        <v/>
      </c>
      <c r="AF361" s="363" t="str">
        <f t="shared" si="18"/>
        <v>×</v>
      </c>
      <c r="AG361" s="472" t="e">
        <f>D361&amp;I361&amp;#REF!</f>
        <v>#REF!</v>
      </c>
      <c r="AH361" s="473" t="e">
        <f>IF(#REF!="○",F361,"")</f>
        <v>#REF!</v>
      </c>
    </row>
    <row r="362" spans="1:34" ht="36.75" customHeight="1">
      <c r="A362" s="375">
        <v>350</v>
      </c>
      <c r="B362" s="382" t="str">
        <f>IF(基本情報入力シート!B389="","",基本情報入力シート!B389)</f>
        <v/>
      </c>
      <c r="C362" s="390" t="str">
        <f>IF(基本情報入力シート!L389="","",基本情報入力シート!L389)</f>
        <v/>
      </c>
      <c r="D362" s="390" t="str">
        <f>IF(基本情報入力シート!Q389="","",基本情報入力シート!Q389)</f>
        <v/>
      </c>
      <c r="E362" s="390" t="str">
        <f>IF(基本情報入力シート!V389="","",基本情報入力シート!V389)</f>
        <v/>
      </c>
      <c r="F362" s="390" t="str">
        <f>IF(基本情報入力シート!W389="","",基本情報入力シート!W389)</f>
        <v/>
      </c>
      <c r="G362" s="390" t="str">
        <f>IF(基本情報入力シート!X389="","",基本情報入力シート!X389)</f>
        <v/>
      </c>
      <c r="H362" s="416" t="str">
        <f>IF(基本情報入力シート!Z389="","",基本情報入力シート!Z389)</f>
        <v/>
      </c>
      <c r="I362" s="418" t="str">
        <f>IF(基本情報入力シート!AE389&lt;&gt;"",基本情報入力シート!AE389,"")</f>
        <v/>
      </c>
      <c r="J362" s="424" t="str">
        <f>IF(基本情報入力シート!AA389="","",基本情報入力シート!AA389)</f>
        <v/>
      </c>
      <c r="K362" s="429" t="str">
        <f>IF(基本情報入力シート!AD389="","",基本情報入力シート!AD389)</f>
        <v/>
      </c>
      <c r="L362" s="435" t="str">
        <f>IF(G362="","",VLOOKUP(G362,'【参考】数式用'!$A$3:$C$46,3,FALSE))</f>
        <v/>
      </c>
      <c r="M362" s="442" t="str">
        <f t="shared" si="16"/>
        <v/>
      </c>
      <c r="N362" s="448"/>
      <c r="O362" s="448"/>
      <c r="P362" s="448"/>
      <c r="Q362" s="86"/>
      <c r="R362" s="2"/>
      <c r="S362" s="391"/>
      <c r="T362" s="391"/>
      <c r="U362" s="391"/>
      <c r="V362" s="391"/>
      <c r="W362" s="391"/>
      <c r="X362" s="391"/>
      <c r="Y362" s="391"/>
      <c r="Z362" s="391"/>
      <c r="AA362" s="391"/>
      <c r="AB362" s="391"/>
      <c r="AC362" s="391"/>
      <c r="AE362" s="363" t="str">
        <f t="shared" si="17"/>
        <v/>
      </c>
      <c r="AF362" s="363" t="str">
        <f t="shared" si="18"/>
        <v>×</v>
      </c>
      <c r="AG362" s="472" t="e">
        <f>D362&amp;I362&amp;#REF!</f>
        <v>#REF!</v>
      </c>
      <c r="AH362" s="473" t="e">
        <f>IF(#REF!="○",F362,"")</f>
        <v>#REF!</v>
      </c>
    </row>
    <row r="363" spans="1:34" ht="36.75" customHeight="1">
      <c r="A363" s="375">
        <v>351</v>
      </c>
      <c r="B363" s="382" t="str">
        <f>IF(基本情報入力シート!B390="","",基本情報入力シート!B390)</f>
        <v/>
      </c>
      <c r="C363" s="390" t="str">
        <f>IF(基本情報入力シート!L390="","",基本情報入力シート!L390)</f>
        <v/>
      </c>
      <c r="D363" s="390" t="str">
        <f>IF(基本情報入力シート!Q390="","",基本情報入力シート!Q390)</f>
        <v/>
      </c>
      <c r="E363" s="390" t="str">
        <f>IF(基本情報入力シート!V390="","",基本情報入力シート!V390)</f>
        <v/>
      </c>
      <c r="F363" s="390" t="str">
        <f>IF(基本情報入力シート!W390="","",基本情報入力シート!W390)</f>
        <v/>
      </c>
      <c r="G363" s="390" t="str">
        <f>IF(基本情報入力シート!X390="","",基本情報入力シート!X390)</f>
        <v/>
      </c>
      <c r="H363" s="416" t="str">
        <f>IF(基本情報入力シート!Z390="","",基本情報入力シート!Z390)</f>
        <v/>
      </c>
      <c r="I363" s="418" t="str">
        <f>IF(基本情報入力シート!AE390&lt;&gt;"",基本情報入力シート!AE390,"")</f>
        <v/>
      </c>
      <c r="J363" s="424" t="str">
        <f>IF(基本情報入力シート!AA390="","",基本情報入力シート!AA390)</f>
        <v/>
      </c>
      <c r="K363" s="429" t="str">
        <f>IF(基本情報入力シート!AD390="","",基本情報入力シート!AD390)</f>
        <v/>
      </c>
      <c r="L363" s="435" t="str">
        <f>IF(G363="","",VLOOKUP(G363,'【参考】数式用'!$A$3:$C$46,3,FALSE))</f>
        <v/>
      </c>
      <c r="M363" s="442" t="str">
        <f t="shared" si="16"/>
        <v/>
      </c>
      <c r="N363" s="448"/>
      <c r="O363" s="448"/>
      <c r="P363" s="448"/>
      <c r="Q363" s="86"/>
      <c r="R363" s="2"/>
      <c r="S363" s="391"/>
      <c r="T363" s="391"/>
      <c r="U363" s="391"/>
      <c r="V363" s="391"/>
      <c r="W363" s="391"/>
      <c r="X363" s="391"/>
      <c r="Y363" s="391"/>
      <c r="Z363" s="391"/>
      <c r="AA363" s="391"/>
      <c r="AB363" s="391"/>
      <c r="AC363" s="391"/>
      <c r="AE363" s="363" t="str">
        <f t="shared" si="17"/>
        <v/>
      </c>
      <c r="AF363" s="363" t="str">
        <f t="shared" si="18"/>
        <v>×</v>
      </c>
      <c r="AG363" s="472" t="e">
        <f>D363&amp;I363&amp;#REF!</f>
        <v>#REF!</v>
      </c>
      <c r="AH363" s="473" t="e">
        <f>IF(#REF!="○",F363,"")</f>
        <v>#REF!</v>
      </c>
    </row>
    <row r="364" spans="1:34" ht="36.75" customHeight="1">
      <c r="A364" s="375">
        <v>352</v>
      </c>
      <c r="B364" s="382" t="str">
        <f>IF(基本情報入力シート!B391="","",基本情報入力シート!B391)</f>
        <v/>
      </c>
      <c r="C364" s="390" t="str">
        <f>IF(基本情報入力シート!L391="","",基本情報入力シート!L391)</f>
        <v/>
      </c>
      <c r="D364" s="390" t="str">
        <f>IF(基本情報入力シート!Q391="","",基本情報入力シート!Q391)</f>
        <v/>
      </c>
      <c r="E364" s="390" t="str">
        <f>IF(基本情報入力シート!V391="","",基本情報入力シート!V391)</f>
        <v/>
      </c>
      <c r="F364" s="390" t="str">
        <f>IF(基本情報入力シート!W391="","",基本情報入力シート!W391)</f>
        <v/>
      </c>
      <c r="G364" s="390" t="str">
        <f>IF(基本情報入力シート!X391="","",基本情報入力シート!X391)</f>
        <v/>
      </c>
      <c r="H364" s="416" t="str">
        <f>IF(基本情報入力シート!Z391="","",基本情報入力シート!Z391)</f>
        <v/>
      </c>
      <c r="I364" s="418" t="str">
        <f>IF(基本情報入力シート!AE391&lt;&gt;"",基本情報入力シート!AE391,"")</f>
        <v/>
      </c>
      <c r="J364" s="424" t="str">
        <f>IF(基本情報入力シート!AA391="","",基本情報入力シート!AA391)</f>
        <v/>
      </c>
      <c r="K364" s="429" t="str">
        <f>IF(基本情報入力シート!AD391="","",基本情報入力シート!AD391)</f>
        <v/>
      </c>
      <c r="L364" s="435" t="str">
        <f>IF(G364="","",VLOOKUP(G364,'【参考】数式用'!$A$3:$C$46,3,FALSE))</f>
        <v/>
      </c>
      <c r="M364" s="442" t="str">
        <f t="shared" si="16"/>
        <v/>
      </c>
      <c r="N364" s="448"/>
      <c r="O364" s="448"/>
      <c r="P364" s="448"/>
      <c r="Q364" s="86"/>
      <c r="R364" s="2"/>
      <c r="S364" s="391"/>
      <c r="T364" s="391"/>
      <c r="U364" s="391"/>
      <c r="V364" s="391"/>
      <c r="W364" s="391"/>
      <c r="X364" s="391"/>
      <c r="Y364" s="391"/>
      <c r="Z364" s="391"/>
      <c r="AA364" s="391"/>
      <c r="AB364" s="391"/>
      <c r="AC364" s="391"/>
      <c r="AE364" s="363" t="str">
        <f t="shared" si="17"/>
        <v/>
      </c>
      <c r="AF364" s="363" t="str">
        <f t="shared" si="18"/>
        <v>×</v>
      </c>
      <c r="AG364" s="472" t="e">
        <f>D364&amp;I364&amp;#REF!</f>
        <v>#REF!</v>
      </c>
      <c r="AH364" s="473" t="e">
        <f>IF(#REF!="○",F364,"")</f>
        <v>#REF!</v>
      </c>
    </row>
    <row r="365" spans="1:34" ht="36.75" customHeight="1">
      <c r="A365" s="375">
        <v>353</v>
      </c>
      <c r="B365" s="382" t="str">
        <f>IF(基本情報入力シート!B392="","",基本情報入力シート!B392)</f>
        <v/>
      </c>
      <c r="C365" s="390" t="str">
        <f>IF(基本情報入力シート!L392="","",基本情報入力シート!L392)</f>
        <v/>
      </c>
      <c r="D365" s="390" t="str">
        <f>IF(基本情報入力シート!Q392="","",基本情報入力シート!Q392)</f>
        <v/>
      </c>
      <c r="E365" s="390" t="str">
        <f>IF(基本情報入力シート!V392="","",基本情報入力シート!V392)</f>
        <v/>
      </c>
      <c r="F365" s="390" t="str">
        <f>IF(基本情報入力シート!W392="","",基本情報入力シート!W392)</f>
        <v/>
      </c>
      <c r="G365" s="390" t="str">
        <f>IF(基本情報入力シート!X392="","",基本情報入力シート!X392)</f>
        <v/>
      </c>
      <c r="H365" s="416" t="str">
        <f>IF(基本情報入力シート!Z392="","",基本情報入力シート!Z392)</f>
        <v/>
      </c>
      <c r="I365" s="418" t="str">
        <f>IF(基本情報入力シート!AE392&lt;&gt;"",基本情報入力シート!AE392,"")</f>
        <v/>
      </c>
      <c r="J365" s="424" t="str">
        <f>IF(基本情報入力シート!AA392="","",基本情報入力シート!AA392)</f>
        <v/>
      </c>
      <c r="K365" s="429" t="str">
        <f>IF(基本情報入力シート!AD392="","",基本情報入力シート!AD392)</f>
        <v/>
      </c>
      <c r="L365" s="435" t="str">
        <f>IF(G365="","",VLOOKUP(G365,'【参考】数式用'!$A$3:$C$46,3,FALSE))</f>
        <v/>
      </c>
      <c r="M365" s="442" t="str">
        <f t="shared" si="16"/>
        <v/>
      </c>
      <c r="N365" s="448"/>
      <c r="O365" s="448"/>
      <c r="P365" s="448"/>
      <c r="Q365" s="86"/>
      <c r="R365" s="2"/>
      <c r="S365" s="391"/>
      <c r="T365" s="391"/>
      <c r="U365" s="391"/>
      <c r="V365" s="391"/>
      <c r="W365" s="391"/>
      <c r="X365" s="391"/>
      <c r="Y365" s="391"/>
      <c r="Z365" s="391"/>
      <c r="AA365" s="391"/>
      <c r="AB365" s="391"/>
      <c r="AC365" s="391"/>
      <c r="AE365" s="363" t="str">
        <f t="shared" si="17"/>
        <v/>
      </c>
      <c r="AF365" s="363" t="str">
        <f t="shared" si="18"/>
        <v>×</v>
      </c>
      <c r="AG365" s="472" t="e">
        <f>D365&amp;I365&amp;#REF!</f>
        <v>#REF!</v>
      </c>
      <c r="AH365" s="473" t="e">
        <f>IF(#REF!="○",F365,"")</f>
        <v>#REF!</v>
      </c>
    </row>
    <row r="366" spans="1:34" ht="36.75" customHeight="1">
      <c r="A366" s="375">
        <v>354</v>
      </c>
      <c r="B366" s="382" t="str">
        <f>IF(基本情報入力シート!B393="","",基本情報入力シート!B393)</f>
        <v/>
      </c>
      <c r="C366" s="390" t="str">
        <f>IF(基本情報入力シート!L393="","",基本情報入力シート!L393)</f>
        <v/>
      </c>
      <c r="D366" s="390" t="str">
        <f>IF(基本情報入力シート!Q393="","",基本情報入力シート!Q393)</f>
        <v/>
      </c>
      <c r="E366" s="390" t="str">
        <f>IF(基本情報入力シート!V393="","",基本情報入力シート!V393)</f>
        <v/>
      </c>
      <c r="F366" s="390" t="str">
        <f>IF(基本情報入力シート!W393="","",基本情報入力シート!W393)</f>
        <v/>
      </c>
      <c r="G366" s="390" t="str">
        <f>IF(基本情報入力シート!X393="","",基本情報入力シート!X393)</f>
        <v/>
      </c>
      <c r="H366" s="416" t="str">
        <f>IF(基本情報入力シート!Z393="","",基本情報入力シート!Z393)</f>
        <v/>
      </c>
      <c r="I366" s="418" t="str">
        <f>IF(基本情報入力シート!AE393&lt;&gt;"",基本情報入力シート!AE393,"")</f>
        <v/>
      </c>
      <c r="J366" s="424" t="str">
        <f>IF(基本情報入力シート!AA393="","",基本情報入力シート!AA393)</f>
        <v/>
      </c>
      <c r="K366" s="429" t="str">
        <f>IF(基本情報入力シート!AD393="","",基本情報入力シート!AD393)</f>
        <v/>
      </c>
      <c r="L366" s="435" t="str">
        <f>IF(G366="","",VLOOKUP(G366,'【参考】数式用'!$A$3:$C$46,3,FALSE))</f>
        <v/>
      </c>
      <c r="M366" s="442" t="str">
        <f t="shared" si="16"/>
        <v/>
      </c>
      <c r="N366" s="448"/>
      <c r="O366" s="448"/>
      <c r="P366" s="448"/>
      <c r="Q366" s="86"/>
      <c r="R366" s="2"/>
      <c r="S366" s="391"/>
      <c r="T366" s="391"/>
      <c r="U366" s="391"/>
      <c r="V366" s="391"/>
      <c r="W366" s="391"/>
      <c r="X366" s="391"/>
      <c r="Y366" s="391"/>
      <c r="Z366" s="391"/>
      <c r="AA366" s="391"/>
      <c r="AB366" s="391"/>
      <c r="AC366" s="391"/>
      <c r="AE366" s="363" t="str">
        <f t="shared" si="17"/>
        <v/>
      </c>
      <c r="AF366" s="363" t="str">
        <f t="shared" si="18"/>
        <v>×</v>
      </c>
      <c r="AG366" s="472" t="e">
        <f>D366&amp;I366&amp;#REF!</f>
        <v>#REF!</v>
      </c>
      <c r="AH366" s="473" t="e">
        <f>IF(#REF!="○",F366,"")</f>
        <v>#REF!</v>
      </c>
    </row>
    <row r="367" spans="1:34" ht="36.75" customHeight="1">
      <c r="A367" s="375">
        <v>355</v>
      </c>
      <c r="B367" s="382" t="str">
        <f>IF(基本情報入力シート!B394="","",基本情報入力シート!B394)</f>
        <v/>
      </c>
      <c r="C367" s="390" t="str">
        <f>IF(基本情報入力シート!L394="","",基本情報入力シート!L394)</f>
        <v/>
      </c>
      <c r="D367" s="390" t="str">
        <f>IF(基本情報入力シート!Q394="","",基本情報入力シート!Q394)</f>
        <v/>
      </c>
      <c r="E367" s="390" t="str">
        <f>IF(基本情報入力シート!V394="","",基本情報入力シート!V394)</f>
        <v/>
      </c>
      <c r="F367" s="390" t="str">
        <f>IF(基本情報入力シート!W394="","",基本情報入力シート!W394)</f>
        <v/>
      </c>
      <c r="G367" s="390" t="str">
        <f>IF(基本情報入力シート!X394="","",基本情報入力シート!X394)</f>
        <v/>
      </c>
      <c r="H367" s="416" t="str">
        <f>IF(基本情報入力シート!Z394="","",基本情報入力シート!Z394)</f>
        <v/>
      </c>
      <c r="I367" s="418" t="str">
        <f>IF(基本情報入力シート!AE394&lt;&gt;"",基本情報入力シート!AE394,"")</f>
        <v/>
      </c>
      <c r="J367" s="424" t="str">
        <f>IF(基本情報入力シート!AA394="","",基本情報入力シート!AA394)</f>
        <v/>
      </c>
      <c r="K367" s="429" t="str">
        <f>IF(基本情報入力シート!AD394="","",基本情報入力シート!AD394)</f>
        <v/>
      </c>
      <c r="L367" s="435" t="str">
        <f>IF(G367="","",VLOOKUP(G367,'【参考】数式用'!$A$3:$C$46,3,FALSE))</f>
        <v/>
      </c>
      <c r="M367" s="442" t="str">
        <f t="shared" si="16"/>
        <v/>
      </c>
      <c r="N367" s="448"/>
      <c r="O367" s="448"/>
      <c r="P367" s="448"/>
      <c r="Q367" s="86"/>
      <c r="R367" s="2"/>
      <c r="S367" s="391"/>
      <c r="T367" s="391"/>
      <c r="U367" s="391"/>
      <c r="V367" s="391"/>
      <c r="W367" s="391"/>
      <c r="X367" s="391"/>
      <c r="Y367" s="391"/>
      <c r="Z367" s="391"/>
      <c r="AA367" s="391"/>
      <c r="AB367" s="391"/>
      <c r="AC367" s="391"/>
      <c r="AE367" s="363" t="str">
        <f t="shared" si="17"/>
        <v/>
      </c>
      <c r="AF367" s="363" t="str">
        <f t="shared" si="18"/>
        <v>×</v>
      </c>
      <c r="AG367" s="472" t="e">
        <f>D367&amp;I367&amp;#REF!</f>
        <v>#REF!</v>
      </c>
      <c r="AH367" s="473" t="e">
        <f>IF(#REF!="○",F367,"")</f>
        <v>#REF!</v>
      </c>
    </row>
    <row r="368" spans="1:34" ht="36.75" customHeight="1">
      <c r="A368" s="375">
        <v>356</v>
      </c>
      <c r="B368" s="382" t="str">
        <f>IF(基本情報入力シート!B395="","",基本情報入力シート!B395)</f>
        <v/>
      </c>
      <c r="C368" s="390" t="str">
        <f>IF(基本情報入力シート!L395="","",基本情報入力シート!L395)</f>
        <v/>
      </c>
      <c r="D368" s="390" t="str">
        <f>IF(基本情報入力シート!Q395="","",基本情報入力シート!Q395)</f>
        <v/>
      </c>
      <c r="E368" s="390" t="str">
        <f>IF(基本情報入力シート!V395="","",基本情報入力シート!V395)</f>
        <v/>
      </c>
      <c r="F368" s="390" t="str">
        <f>IF(基本情報入力シート!W395="","",基本情報入力シート!W395)</f>
        <v/>
      </c>
      <c r="G368" s="390" t="str">
        <f>IF(基本情報入力シート!X395="","",基本情報入力シート!X395)</f>
        <v/>
      </c>
      <c r="H368" s="416" t="str">
        <f>IF(基本情報入力シート!Z395="","",基本情報入力シート!Z395)</f>
        <v/>
      </c>
      <c r="I368" s="418" t="str">
        <f>IF(基本情報入力シート!AE395&lt;&gt;"",基本情報入力シート!AE395,"")</f>
        <v/>
      </c>
      <c r="J368" s="424" t="str">
        <f>IF(基本情報入力シート!AA395="","",基本情報入力シート!AA395)</f>
        <v/>
      </c>
      <c r="K368" s="429" t="str">
        <f>IF(基本情報入力シート!AD395="","",基本情報入力シート!AD395)</f>
        <v/>
      </c>
      <c r="L368" s="435" t="str">
        <f>IF(G368="","",VLOOKUP(G368,'【参考】数式用'!$A$3:$C$46,3,FALSE))</f>
        <v/>
      </c>
      <c r="M368" s="442" t="str">
        <f t="shared" si="16"/>
        <v/>
      </c>
      <c r="N368" s="448"/>
      <c r="O368" s="448"/>
      <c r="P368" s="448"/>
      <c r="Q368" s="86"/>
      <c r="R368" s="2"/>
      <c r="S368" s="391"/>
      <c r="T368" s="391"/>
      <c r="U368" s="391"/>
      <c r="V368" s="391"/>
      <c r="W368" s="391"/>
      <c r="X368" s="391"/>
      <c r="Y368" s="391"/>
      <c r="Z368" s="391"/>
      <c r="AA368" s="391"/>
      <c r="AB368" s="391"/>
      <c r="AC368" s="391"/>
      <c r="AE368" s="363" t="str">
        <f t="shared" si="17"/>
        <v/>
      </c>
      <c r="AF368" s="363" t="str">
        <f t="shared" si="18"/>
        <v>×</v>
      </c>
      <c r="AG368" s="472" t="e">
        <f>D368&amp;I368&amp;#REF!</f>
        <v>#REF!</v>
      </c>
      <c r="AH368" s="473" t="e">
        <f>IF(#REF!="○",F368,"")</f>
        <v>#REF!</v>
      </c>
    </row>
    <row r="369" spans="1:34" ht="36.75" customHeight="1">
      <c r="A369" s="375">
        <v>357</v>
      </c>
      <c r="B369" s="382" t="str">
        <f>IF(基本情報入力シート!B396="","",基本情報入力シート!B396)</f>
        <v/>
      </c>
      <c r="C369" s="390" t="str">
        <f>IF(基本情報入力シート!L396="","",基本情報入力シート!L396)</f>
        <v/>
      </c>
      <c r="D369" s="390" t="str">
        <f>IF(基本情報入力シート!Q396="","",基本情報入力シート!Q396)</f>
        <v/>
      </c>
      <c r="E369" s="390" t="str">
        <f>IF(基本情報入力シート!V396="","",基本情報入力シート!V396)</f>
        <v/>
      </c>
      <c r="F369" s="390" t="str">
        <f>IF(基本情報入力シート!W396="","",基本情報入力シート!W396)</f>
        <v/>
      </c>
      <c r="G369" s="390" t="str">
        <f>IF(基本情報入力シート!X396="","",基本情報入力シート!X396)</f>
        <v/>
      </c>
      <c r="H369" s="416" t="str">
        <f>IF(基本情報入力シート!Z396="","",基本情報入力シート!Z396)</f>
        <v/>
      </c>
      <c r="I369" s="418" t="str">
        <f>IF(基本情報入力シート!AE396&lt;&gt;"",基本情報入力シート!AE396,"")</f>
        <v/>
      </c>
      <c r="J369" s="424" t="str">
        <f>IF(基本情報入力シート!AA396="","",基本情報入力シート!AA396)</f>
        <v/>
      </c>
      <c r="K369" s="429" t="str">
        <f>IF(基本情報入力シート!AD396="","",基本情報入力シート!AD396)</f>
        <v/>
      </c>
      <c r="L369" s="435" t="str">
        <f>IF(G369="","",VLOOKUP(G369,'【参考】数式用'!$A$3:$C$46,3,FALSE))</f>
        <v/>
      </c>
      <c r="M369" s="442" t="str">
        <f t="shared" si="16"/>
        <v/>
      </c>
      <c r="N369" s="448"/>
      <c r="O369" s="448"/>
      <c r="P369" s="448"/>
      <c r="Q369" s="86"/>
      <c r="R369" s="2"/>
      <c r="S369" s="391"/>
      <c r="T369" s="391"/>
      <c r="U369" s="391"/>
      <c r="V369" s="391"/>
      <c r="W369" s="391"/>
      <c r="X369" s="391"/>
      <c r="Y369" s="391"/>
      <c r="Z369" s="391"/>
      <c r="AA369" s="391"/>
      <c r="AB369" s="391"/>
      <c r="AC369" s="391"/>
      <c r="AE369" s="363" t="str">
        <f t="shared" si="17"/>
        <v/>
      </c>
      <c r="AF369" s="363" t="str">
        <f t="shared" si="18"/>
        <v>×</v>
      </c>
      <c r="AG369" s="472" t="e">
        <f>D369&amp;I369&amp;#REF!</f>
        <v>#REF!</v>
      </c>
      <c r="AH369" s="473" t="e">
        <f>IF(#REF!="○",F369,"")</f>
        <v>#REF!</v>
      </c>
    </row>
    <row r="370" spans="1:34" ht="36.75" customHeight="1">
      <c r="A370" s="375">
        <v>358</v>
      </c>
      <c r="B370" s="382" t="str">
        <f>IF(基本情報入力シート!B397="","",基本情報入力シート!B397)</f>
        <v/>
      </c>
      <c r="C370" s="390" t="str">
        <f>IF(基本情報入力シート!L397="","",基本情報入力シート!L397)</f>
        <v/>
      </c>
      <c r="D370" s="390" t="str">
        <f>IF(基本情報入力シート!Q397="","",基本情報入力シート!Q397)</f>
        <v/>
      </c>
      <c r="E370" s="390" t="str">
        <f>IF(基本情報入力シート!V397="","",基本情報入力シート!V397)</f>
        <v/>
      </c>
      <c r="F370" s="390" t="str">
        <f>IF(基本情報入力シート!W397="","",基本情報入力シート!W397)</f>
        <v/>
      </c>
      <c r="G370" s="390" t="str">
        <f>IF(基本情報入力シート!X397="","",基本情報入力シート!X397)</f>
        <v/>
      </c>
      <c r="H370" s="416" t="str">
        <f>IF(基本情報入力シート!Z397="","",基本情報入力シート!Z397)</f>
        <v/>
      </c>
      <c r="I370" s="418" t="str">
        <f>IF(基本情報入力シート!AE397&lt;&gt;"",基本情報入力シート!AE397,"")</f>
        <v/>
      </c>
      <c r="J370" s="424" t="str">
        <f>IF(基本情報入力シート!AA397="","",基本情報入力シート!AA397)</f>
        <v/>
      </c>
      <c r="K370" s="429" t="str">
        <f>IF(基本情報入力シート!AD397="","",基本情報入力シート!AD397)</f>
        <v/>
      </c>
      <c r="L370" s="435" t="str">
        <f>IF(G370="","",VLOOKUP(G370,'【参考】数式用'!$A$3:$C$46,3,FALSE))</f>
        <v/>
      </c>
      <c r="M370" s="442" t="str">
        <f t="shared" si="16"/>
        <v/>
      </c>
      <c r="N370" s="448"/>
      <c r="O370" s="448"/>
      <c r="P370" s="448"/>
      <c r="Q370" s="86"/>
      <c r="R370" s="2"/>
      <c r="S370" s="391"/>
      <c r="T370" s="391"/>
      <c r="U370" s="391"/>
      <c r="V370" s="391"/>
      <c r="W370" s="391"/>
      <c r="X370" s="391"/>
      <c r="Y370" s="391"/>
      <c r="Z370" s="391"/>
      <c r="AA370" s="391"/>
      <c r="AB370" s="391"/>
      <c r="AC370" s="391"/>
      <c r="AE370" s="363" t="str">
        <f t="shared" si="17"/>
        <v/>
      </c>
      <c r="AF370" s="363" t="str">
        <f t="shared" si="18"/>
        <v>×</v>
      </c>
      <c r="AG370" s="472" t="e">
        <f>D370&amp;I370&amp;#REF!</f>
        <v>#REF!</v>
      </c>
      <c r="AH370" s="473" t="e">
        <f>IF(#REF!="○",F370,"")</f>
        <v>#REF!</v>
      </c>
    </row>
    <row r="371" spans="1:34" ht="36.75" customHeight="1">
      <c r="A371" s="375">
        <v>359</v>
      </c>
      <c r="B371" s="382" t="str">
        <f>IF(基本情報入力シート!B398="","",基本情報入力シート!B398)</f>
        <v/>
      </c>
      <c r="C371" s="390" t="str">
        <f>IF(基本情報入力シート!L398="","",基本情報入力シート!L398)</f>
        <v/>
      </c>
      <c r="D371" s="390" t="str">
        <f>IF(基本情報入力シート!Q398="","",基本情報入力シート!Q398)</f>
        <v/>
      </c>
      <c r="E371" s="390" t="str">
        <f>IF(基本情報入力シート!V398="","",基本情報入力シート!V398)</f>
        <v/>
      </c>
      <c r="F371" s="390" t="str">
        <f>IF(基本情報入力シート!W398="","",基本情報入力シート!W398)</f>
        <v/>
      </c>
      <c r="G371" s="390" t="str">
        <f>IF(基本情報入力シート!X398="","",基本情報入力シート!X398)</f>
        <v/>
      </c>
      <c r="H371" s="416" t="str">
        <f>IF(基本情報入力シート!Z398="","",基本情報入力シート!Z398)</f>
        <v/>
      </c>
      <c r="I371" s="418" t="str">
        <f>IF(基本情報入力シート!AE398&lt;&gt;"",基本情報入力シート!AE398,"")</f>
        <v/>
      </c>
      <c r="J371" s="424" t="str">
        <f>IF(基本情報入力シート!AA398="","",基本情報入力シート!AA398)</f>
        <v/>
      </c>
      <c r="K371" s="429" t="str">
        <f>IF(基本情報入力シート!AD398="","",基本情報入力シート!AD398)</f>
        <v/>
      </c>
      <c r="L371" s="435" t="str">
        <f>IF(G371="","",VLOOKUP(G371,'【参考】数式用'!$A$3:$C$46,3,FALSE))</f>
        <v/>
      </c>
      <c r="M371" s="442" t="str">
        <f t="shared" si="16"/>
        <v/>
      </c>
      <c r="N371" s="448"/>
      <c r="O371" s="448"/>
      <c r="P371" s="448"/>
      <c r="Q371" s="86"/>
      <c r="R371" s="2"/>
      <c r="S371" s="391"/>
      <c r="T371" s="391"/>
      <c r="U371" s="391"/>
      <c r="V371" s="391"/>
      <c r="W371" s="391"/>
      <c r="X371" s="391"/>
      <c r="Y371" s="391"/>
      <c r="Z371" s="391"/>
      <c r="AA371" s="391"/>
      <c r="AB371" s="391"/>
      <c r="AC371" s="391"/>
      <c r="AE371" s="363" t="str">
        <f t="shared" si="17"/>
        <v/>
      </c>
      <c r="AF371" s="363" t="str">
        <f t="shared" si="18"/>
        <v>×</v>
      </c>
      <c r="AG371" s="472" t="e">
        <f>D371&amp;I371&amp;#REF!</f>
        <v>#REF!</v>
      </c>
      <c r="AH371" s="473" t="e">
        <f>IF(#REF!="○",F371,"")</f>
        <v>#REF!</v>
      </c>
    </row>
    <row r="372" spans="1:34" ht="36.75" customHeight="1">
      <c r="A372" s="375">
        <v>360</v>
      </c>
      <c r="B372" s="382" t="str">
        <f>IF(基本情報入力シート!B399="","",基本情報入力シート!B399)</f>
        <v/>
      </c>
      <c r="C372" s="390" t="str">
        <f>IF(基本情報入力シート!L399="","",基本情報入力シート!L399)</f>
        <v/>
      </c>
      <c r="D372" s="390" t="str">
        <f>IF(基本情報入力シート!Q399="","",基本情報入力シート!Q399)</f>
        <v/>
      </c>
      <c r="E372" s="390" t="str">
        <f>IF(基本情報入力シート!V399="","",基本情報入力シート!V399)</f>
        <v/>
      </c>
      <c r="F372" s="390" t="str">
        <f>IF(基本情報入力シート!W399="","",基本情報入力シート!W399)</f>
        <v/>
      </c>
      <c r="G372" s="390" t="str">
        <f>IF(基本情報入力シート!X399="","",基本情報入力シート!X399)</f>
        <v/>
      </c>
      <c r="H372" s="416" t="str">
        <f>IF(基本情報入力シート!Z399="","",基本情報入力シート!Z399)</f>
        <v/>
      </c>
      <c r="I372" s="418" t="str">
        <f>IF(基本情報入力シート!AE399&lt;&gt;"",基本情報入力シート!AE399,"")</f>
        <v/>
      </c>
      <c r="J372" s="424" t="str">
        <f>IF(基本情報入力シート!AA399="","",基本情報入力シート!AA399)</f>
        <v/>
      </c>
      <c r="K372" s="429" t="str">
        <f>IF(基本情報入力シート!AD399="","",基本情報入力シート!AD399)</f>
        <v/>
      </c>
      <c r="L372" s="435" t="str">
        <f>IF(G372="","",VLOOKUP(G372,'【参考】数式用'!$A$3:$C$46,3,FALSE))</f>
        <v/>
      </c>
      <c r="M372" s="442" t="str">
        <f t="shared" si="16"/>
        <v/>
      </c>
      <c r="N372" s="448"/>
      <c r="O372" s="448"/>
      <c r="P372" s="448"/>
      <c r="Q372" s="86"/>
      <c r="R372" s="2"/>
      <c r="S372" s="391"/>
      <c r="T372" s="391"/>
      <c r="U372" s="391"/>
      <c r="V372" s="391"/>
      <c r="W372" s="391"/>
      <c r="X372" s="391"/>
      <c r="Y372" s="391"/>
      <c r="Z372" s="391"/>
      <c r="AA372" s="391"/>
      <c r="AB372" s="391"/>
      <c r="AC372" s="391"/>
      <c r="AE372" s="363" t="str">
        <f t="shared" si="17"/>
        <v/>
      </c>
      <c r="AF372" s="363" t="str">
        <f t="shared" si="18"/>
        <v>×</v>
      </c>
      <c r="AG372" s="472" t="e">
        <f>D372&amp;I372&amp;#REF!</f>
        <v>#REF!</v>
      </c>
      <c r="AH372" s="473" t="e">
        <f>IF(#REF!="○",F372,"")</f>
        <v>#REF!</v>
      </c>
    </row>
    <row r="373" spans="1:34" ht="36.75" customHeight="1">
      <c r="A373" s="375">
        <v>361</v>
      </c>
      <c r="B373" s="382" t="str">
        <f>IF(基本情報入力シート!B400="","",基本情報入力シート!B400)</f>
        <v/>
      </c>
      <c r="C373" s="390" t="str">
        <f>IF(基本情報入力シート!L400="","",基本情報入力シート!L400)</f>
        <v/>
      </c>
      <c r="D373" s="390" t="str">
        <f>IF(基本情報入力シート!Q400="","",基本情報入力シート!Q400)</f>
        <v/>
      </c>
      <c r="E373" s="390" t="str">
        <f>IF(基本情報入力シート!V400="","",基本情報入力シート!V400)</f>
        <v/>
      </c>
      <c r="F373" s="390" t="str">
        <f>IF(基本情報入力シート!W400="","",基本情報入力シート!W400)</f>
        <v/>
      </c>
      <c r="G373" s="390" t="str">
        <f>IF(基本情報入力シート!X400="","",基本情報入力シート!X400)</f>
        <v/>
      </c>
      <c r="H373" s="416" t="str">
        <f>IF(基本情報入力シート!Z400="","",基本情報入力シート!Z400)</f>
        <v/>
      </c>
      <c r="I373" s="418" t="str">
        <f>IF(基本情報入力シート!AE400&lt;&gt;"",基本情報入力シート!AE400,"")</f>
        <v/>
      </c>
      <c r="J373" s="424" t="str">
        <f>IF(基本情報入力シート!AA400="","",基本情報入力シート!AA400)</f>
        <v/>
      </c>
      <c r="K373" s="429" t="str">
        <f>IF(基本情報入力シート!AD400="","",基本情報入力シート!AD400)</f>
        <v/>
      </c>
      <c r="L373" s="435" t="str">
        <f>IF(G373="","",VLOOKUP(G373,'【参考】数式用'!$A$3:$C$46,3,FALSE))</f>
        <v/>
      </c>
      <c r="M373" s="442" t="str">
        <f t="shared" si="16"/>
        <v/>
      </c>
      <c r="N373" s="448"/>
      <c r="O373" s="448"/>
      <c r="P373" s="448"/>
      <c r="Q373" s="86"/>
      <c r="R373" s="2"/>
      <c r="S373" s="391"/>
      <c r="T373" s="391"/>
      <c r="U373" s="391"/>
      <c r="V373" s="391"/>
      <c r="W373" s="391"/>
      <c r="X373" s="391"/>
      <c r="Y373" s="391"/>
      <c r="Z373" s="391"/>
      <c r="AA373" s="391"/>
      <c r="AB373" s="391"/>
      <c r="AC373" s="391"/>
      <c r="AE373" s="363" t="str">
        <f t="shared" si="17"/>
        <v/>
      </c>
      <c r="AF373" s="363" t="str">
        <f t="shared" si="18"/>
        <v>×</v>
      </c>
      <c r="AG373" s="472" t="e">
        <f>D373&amp;I373&amp;#REF!</f>
        <v>#REF!</v>
      </c>
      <c r="AH373" s="473" t="e">
        <f>IF(#REF!="○",F373,"")</f>
        <v>#REF!</v>
      </c>
    </row>
    <row r="374" spans="1:34" ht="36.75" customHeight="1">
      <c r="A374" s="375">
        <v>362</v>
      </c>
      <c r="B374" s="382" t="str">
        <f>IF(基本情報入力シート!B401="","",基本情報入力シート!B401)</f>
        <v/>
      </c>
      <c r="C374" s="390" t="str">
        <f>IF(基本情報入力シート!L401="","",基本情報入力シート!L401)</f>
        <v/>
      </c>
      <c r="D374" s="390" t="str">
        <f>IF(基本情報入力シート!Q401="","",基本情報入力シート!Q401)</f>
        <v/>
      </c>
      <c r="E374" s="390" t="str">
        <f>IF(基本情報入力シート!V401="","",基本情報入力シート!V401)</f>
        <v/>
      </c>
      <c r="F374" s="390" t="str">
        <f>IF(基本情報入力シート!W401="","",基本情報入力シート!W401)</f>
        <v/>
      </c>
      <c r="G374" s="390" t="str">
        <f>IF(基本情報入力シート!X401="","",基本情報入力シート!X401)</f>
        <v/>
      </c>
      <c r="H374" s="416" t="str">
        <f>IF(基本情報入力シート!Z401="","",基本情報入力シート!Z401)</f>
        <v/>
      </c>
      <c r="I374" s="418" t="str">
        <f>IF(基本情報入力シート!AE401&lt;&gt;"",基本情報入力シート!AE401,"")</f>
        <v/>
      </c>
      <c r="J374" s="424" t="str">
        <f>IF(基本情報入力シート!AA401="","",基本情報入力シート!AA401)</f>
        <v/>
      </c>
      <c r="K374" s="429" t="str">
        <f>IF(基本情報入力シート!AD401="","",基本情報入力シート!AD401)</f>
        <v/>
      </c>
      <c r="L374" s="435" t="str">
        <f>IF(G374="","",VLOOKUP(G374,'【参考】数式用'!$A$3:$C$46,3,FALSE))</f>
        <v/>
      </c>
      <c r="M374" s="442" t="str">
        <f t="shared" si="16"/>
        <v/>
      </c>
      <c r="N374" s="448"/>
      <c r="O374" s="448"/>
      <c r="P374" s="448"/>
      <c r="Q374" s="86"/>
      <c r="R374" s="2"/>
      <c r="S374" s="391"/>
      <c r="T374" s="391"/>
      <c r="U374" s="391"/>
      <c r="V374" s="391"/>
      <c r="W374" s="391"/>
      <c r="X374" s="391"/>
      <c r="Y374" s="391"/>
      <c r="Z374" s="391"/>
      <c r="AA374" s="391"/>
      <c r="AB374" s="391"/>
      <c r="AC374" s="391"/>
      <c r="AE374" s="363" t="str">
        <f t="shared" si="17"/>
        <v/>
      </c>
      <c r="AF374" s="363" t="str">
        <f t="shared" si="18"/>
        <v>×</v>
      </c>
      <c r="AG374" s="472" t="e">
        <f>D374&amp;I374&amp;#REF!</f>
        <v>#REF!</v>
      </c>
      <c r="AH374" s="473" t="e">
        <f>IF(#REF!="○",F374,"")</f>
        <v>#REF!</v>
      </c>
    </row>
    <row r="375" spans="1:34" ht="36.75" customHeight="1">
      <c r="A375" s="375">
        <v>363</v>
      </c>
      <c r="B375" s="382" t="str">
        <f>IF(基本情報入力シート!B402="","",基本情報入力シート!B402)</f>
        <v/>
      </c>
      <c r="C375" s="390" t="str">
        <f>IF(基本情報入力シート!L402="","",基本情報入力シート!L402)</f>
        <v/>
      </c>
      <c r="D375" s="390" t="str">
        <f>IF(基本情報入力シート!Q402="","",基本情報入力シート!Q402)</f>
        <v/>
      </c>
      <c r="E375" s="390" t="str">
        <f>IF(基本情報入力シート!V402="","",基本情報入力シート!V402)</f>
        <v/>
      </c>
      <c r="F375" s="390" t="str">
        <f>IF(基本情報入力シート!W402="","",基本情報入力シート!W402)</f>
        <v/>
      </c>
      <c r="G375" s="390" t="str">
        <f>IF(基本情報入力シート!X402="","",基本情報入力シート!X402)</f>
        <v/>
      </c>
      <c r="H375" s="416" t="str">
        <f>IF(基本情報入力シート!Z402="","",基本情報入力シート!Z402)</f>
        <v/>
      </c>
      <c r="I375" s="418" t="str">
        <f>IF(基本情報入力シート!AE402&lt;&gt;"",基本情報入力シート!AE402,"")</f>
        <v/>
      </c>
      <c r="J375" s="424" t="str">
        <f>IF(基本情報入力シート!AA402="","",基本情報入力シート!AA402)</f>
        <v/>
      </c>
      <c r="K375" s="429" t="str">
        <f>IF(基本情報入力シート!AD402="","",基本情報入力シート!AD402)</f>
        <v/>
      </c>
      <c r="L375" s="435" t="str">
        <f>IF(G375="","",VLOOKUP(G375,'【参考】数式用'!$A$3:$C$46,3,FALSE))</f>
        <v/>
      </c>
      <c r="M375" s="442" t="str">
        <f t="shared" si="16"/>
        <v/>
      </c>
      <c r="N375" s="448"/>
      <c r="O375" s="448"/>
      <c r="P375" s="448"/>
      <c r="Q375" s="86"/>
      <c r="R375" s="2"/>
      <c r="S375" s="391"/>
      <c r="T375" s="391"/>
      <c r="U375" s="391"/>
      <c r="V375" s="391"/>
      <c r="W375" s="391"/>
      <c r="X375" s="391"/>
      <c r="Y375" s="391"/>
      <c r="Z375" s="391"/>
      <c r="AA375" s="391"/>
      <c r="AB375" s="391"/>
      <c r="AC375" s="391"/>
      <c r="AE375" s="363" t="str">
        <f t="shared" si="17"/>
        <v/>
      </c>
      <c r="AF375" s="363" t="str">
        <f t="shared" si="18"/>
        <v>×</v>
      </c>
      <c r="AG375" s="472" t="e">
        <f>D375&amp;I375&amp;#REF!</f>
        <v>#REF!</v>
      </c>
      <c r="AH375" s="473" t="e">
        <f>IF(#REF!="○",F375,"")</f>
        <v>#REF!</v>
      </c>
    </row>
    <row r="376" spans="1:34" ht="36.75" customHeight="1">
      <c r="A376" s="375">
        <v>364</v>
      </c>
      <c r="B376" s="382" t="str">
        <f>IF(基本情報入力シート!B403="","",基本情報入力シート!B403)</f>
        <v/>
      </c>
      <c r="C376" s="390" t="str">
        <f>IF(基本情報入力シート!L403="","",基本情報入力シート!L403)</f>
        <v/>
      </c>
      <c r="D376" s="390" t="str">
        <f>IF(基本情報入力シート!Q403="","",基本情報入力シート!Q403)</f>
        <v/>
      </c>
      <c r="E376" s="390" t="str">
        <f>IF(基本情報入力シート!V403="","",基本情報入力シート!V403)</f>
        <v/>
      </c>
      <c r="F376" s="390" t="str">
        <f>IF(基本情報入力シート!W403="","",基本情報入力シート!W403)</f>
        <v/>
      </c>
      <c r="G376" s="390" t="str">
        <f>IF(基本情報入力シート!X403="","",基本情報入力シート!X403)</f>
        <v/>
      </c>
      <c r="H376" s="416" t="str">
        <f>IF(基本情報入力シート!Z403="","",基本情報入力シート!Z403)</f>
        <v/>
      </c>
      <c r="I376" s="418" t="str">
        <f>IF(基本情報入力シート!AE403&lt;&gt;"",基本情報入力シート!AE403,"")</f>
        <v/>
      </c>
      <c r="J376" s="424" t="str">
        <f>IF(基本情報入力シート!AA403="","",基本情報入力シート!AA403)</f>
        <v/>
      </c>
      <c r="K376" s="429" t="str">
        <f>IF(基本情報入力シート!AD403="","",基本情報入力シート!AD403)</f>
        <v/>
      </c>
      <c r="L376" s="435" t="str">
        <f>IF(G376="","",VLOOKUP(G376,'【参考】数式用'!$A$3:$C$46,3,FALSE))</f>
        <v/>
      </c>
      <c r="M376" s="442" t="str">
        <f t="shared" si="16"/>
        <v/>
      </c>
      <c r="N376" s="448"/>
      <c r="O376" s="448"/>
      <c r="P376" s="448"/>
      <c r="Q376" s="86"/>
      <c r="R376" s="2"/>
      <c r="S376" s="391"/>
      <c r="T376" s="391"/>
      <c r="U376" s="391"/>
      <c r="V376" s="391"/>
      <c r="W376" s="391"/>
      <c r="X376" s="391"/>
      <c r="Y376" s="391"/>
      <c r="Z376" s="391"/>
      <c r="AA376" s="391"/>
      <c r="AB376" s="391"/>
      <c r="AC376" s="391"/>
      <c r="AE376" s="363" t="str">
        <f t="shared" si="17"/>
        <v/>
      </c>
      <c r="AF376" s="363" t="str">
        <f t="shared" si="18"/>
        <v>×</v>
      </c>
      <c r="AG376" s="472" t="e">
        <f>D376&amp;I376&amp;#REF!</f>
        <v>#REF!</v>
      </c>
      <c r="AH376" s="473" t="e">
        <f>IF(#REF!="○",F376,"")</f>
        <v>#REF!</v>
      </c>
    </row>
    <row r="377" spans="1:34" ht="36.75" customHeight="1">
      <c r="A377" s="375">
        <v>365</v>
      </c>
      <c r="B377" s="382" t="str">
        <f>IF(基本情報入力シート!B404="","",基本情報入力シート!B404)</f>
        <v/>
      </c>
      <c r="C377" s="390" t="str">
        <f>IF(基本情報入力シート!L404="","",基本情報入力シート!L404)</f>
        <v/>
      </c>
      <c r="D377" s="390" t="str">
        <f>IF(基本情報入力シート!Q404="","",基本情報入力シート!Q404)</f>
        <v/>
      </c>
      <c r="E377" s="390" t="str">
        <f>IF(基本情報入力シート!V404="","",基本情報入力シート!V404)</f>
        <v/>
      </c>
      <c r="F377" s="390" t="str">
        <f>IF(基本情報入力シート!W404="","",基本情報入力シート!W404)</f>
        <v/>
      </c>
      <c r="G377" s="390" t="str">
        <f>IF(基本情報入力シート!X404="","",基本情報入力シート!X404)</f>
        <v/>
      </c>
      <c r="H377" s="416" t="str">
        <f>IF(基本情報入力シート!Z404="","",基本情報入力シート!Z404)</f>
        <v/>
      </c>
      <c r="I377" s="418" t="str">
        <f>IF(基本情報入力シート!AE404&lt;&gt;"",基本情報入力シート!AE404,"")</f>
        <v/>
      </c>
      <c r="J377" s="424" t="str">
        <f>IF(基本情報入力シート!AA404="","",基本情報入力シート!AA404)</f>
        <v/>
      </c>
      <c r="K377" s="429" t="str">
        <f>IF(基本情報入力シート!AD404="","",基本情報入力シート!AD404)</f>
        <v/>
      </c>
      <c r="L377" s="435" t="str">
        <f>IF(G377="","",VLOOKUP(G377,'【参考】数式用'!$A$3:$C$46,3,FALSE))</f>
        <v/>
      </c>
      <c r="M377" s="442" t="str">
        <f t="shared" si="16"/>
        <v/>
      </c>
      <c r="N377" s="448"/>
      <c r="O377" s="448"/>
      <c r="P377" s="448"/>
      <c r="Q377" s="86"/>
      <c r="R377" s="2"/>
      <c r="S377" s="391"/>
      <c r="T377" s="391"/>
      <c r="U377" s="391"/>
      <c r="V377" s="391"/>
      <c r="W377" s="391"/>
      <c r="X377" s="391"/>
      <c r="Y377" s="391"/>
      <c r="Z377" s="391"/>
      <c r="AA377" s="391"/>
      <c r="AB377" s="391"/>
      <c r="AC377" s="391"/>
      <c r="AE377" s="363" t="str">
        <f t="shared" si="17"/>
        <v/>
      </c>
      <c r="AF377" s="363" t="str">
        <f t="shared" si="18"/>
        <v>×</v>
      </c>
      <c r="AG377" s="472" t="e">
        <f>D377&amp;I377&amp;#REF!</f>
        <v>#REF!</v>
      </c>
      <c r="AH377" s="473" t="e">
        <f>IF(#REF!="○",F377,"")</f>
        <v>#REF!</v>
      </c>
    </row>
    <row r="378" spans="1:34" ht="36.75" customHeight="1">
      <c r="A378" s="375">
        <v>366</v>
      </c>
      <c r="B378" s="382" t="str">
        <f>IF(基本情報入力シート!B405="","",基本情報入力シート!B405)</f>
        <v/>
      </c>
      <c r="C378" s="390" t="str">
        <f>IF(基本情報入力シート!L405="","",基本情報入力シート!L405)</f>
        <v/>
      </c>
      <c r="D378" s="390" t="str">
        <f>IF(基本情報入力シート!Q405="","",基本情報入力シート!Q405)</f>
        <v/>
      </c>
      <c r="E378" s="390" t="str">
        <f>IF(基本情報入力シート!V405="","",基本情報入力シート!V405)</f>
        <v/>
      </c>
      <c r="F378" s="390" t="str">
        <f>IF(基本情報入力シート!W405="","",基本情報入力シート!W405)</f>
        <v/>
      </c>
      <c r="G378" s="390" t="str">
        <f>IF(基本情報入力シート!X405="","",基本情報入力シート!X405)</f>
        <v/>
      </c>
      <c r="H378" s="416" t="str">
        <f>IF(基本情報入力シート!Z405="","",基本情報入力シート!Z405)</f>
        <v/>
      </c>
      <c r="I378" s="418" t="str">
        <f>IF(基本情報入力シート!AE405&lt;&gt;"",基本情報入力シート!AE405,"")</f>
        <v/>
      </c>
      <c r="J378" s="424" t="str">
        <f>IF(基本情報入力シート!AA405="","",基本情報入力シート!AA405)</f>
        <v/>
      </c>
      <c r="K378" s="429" t="str">
        <f>IF(基本情報入力シート!AD405="","",基本情報入力シート!AD405)</f>
        <v/>
      </c>
      <c r="L378" s="435" t="str">
        <f>IF(G378="","",VLOOKUP(G378,'【参考】数式用'!$A$3:$C$46,3,FALSE))</f>
        <v/>
      </c>
      <c r="M378" s="442" t="str">
        <f t="shared" si="16"/>
        <v/>
      </c>
      <c r="N378" s="448"/>
      <c r="O378" s="448"/>
      <c r="P378" s="448"/>
      <c r="Q378" s="86"/>
      <c r="R378" s="2"/>
      <c r="S378" s="391"/>
      <c r="T378" s="391"/>
      <c r="U378" s="391"/>
      <c r="V378" s="391"/>
      <c r="W378" s="391"/>
      <c r="X378" s="391"/>
      <c r="Y378" s="391"/>
      <c r="Z378" s="391"/>
      <c r="AA378" s="391"/>
      <c r="AB378" s="391"/>
      <c r="AC378" s="391"/>
      <c r="AE378" s="363" t="str">
        <f t="shared" si="17"/>
        <v/>
      </c>
      <c r="AF378" s="363" t="str">
        <f t="shared" si="18"/>
        <v>×</v>
      </c>
      <c r="AG378" s="472" t="e">
        <f>D378&amp;I378&amp;#REF!</f>
        <v>#REF!</v>
      </c>
      <c r="AH378" s="473" t="e">
        <f>IF(#REF!="○",F378,"")</f>
        <v>#REF!</v>
      </c>
    </row>
    <row r="379" spans="1:34" ht="36.75" customHeight="1">
      <c r="A379" s="375">
        <v>367</v>
      </c>
      <c r="B379" s="382" t="str">
        <f>IF(基本情報入力シート!B406="","",基本情報入力シート!B406)</f>
        <v/>
      </c>
      <c r="C379" s="390" t="str">
        <f>IF(基本情報入力シート!L406="","",基本情報入力シート!L406)</f>
        <v/>
      </c>
      <c r="D379" s="390" t="str">
        <f>IF(基本情報入力シート!Q406="","",基本情報入力シート!Q406)</f>
        <v/>
      </c>
      <c r="E379" s="390" t="str">
        <f>IF(基本情報入力シート!V406="","",基本情報入力シート!V406)</f>
        <v/>
      </c>
      <c r="F379" s="390" t="str">
        <f>IF(基本情報入力シート!W406="","",基本情報入力シート!W406)</f>
        <v/>
      </c>
      <c r="G379" s="390" t="str">
        <f>IF(基本情報入力シート!X406="","",基本情報入力シート!X406)</f>
        <v/>
      </c>
      <c r="H379" s="416" t="str">
        <f>IF(基本情報入力シート!Z406="","",基本情報入力シート!Z406)</f>
        <v/>
      </c>
      <c r="I379" s="418" t="str">
        <f>IF(基本情報入力シート!AE406&lt;&gt;"",基本情報入力シート!AE406,"")</f>
        <v/>
      </c>
      <c r="J379" s="424" t="str">
        <f>IF(基本情報入力シート!AA406="","",基本情報入力シート!AA406)</f>
        <v/>
      </c>
      <c r="K379" s="429" t="str">
        <f>IF(基本情報入力シート!AD406="","",基本情報入力シート!AD406)</f>
        <v/>
      </c>
      <c r="L379" s="435" t="str">
        <f>IF(G379="","",VLOOKUP(G379,'【参考】数式用'!$A$3:$C$46,3,FALSE))</f>
        <v/>
      </c>
      <c r="M379" s="442" t="str">
        <f t="shared" si="16"/>
        <v/>
      </c>
      <c r="N379" s="448"/>
      <c r="O379" s="448"/>
      <c r="P379" s="448"/>
      <c r="Q379" s="86"/>
      <c r="R379" s="2"/>
      <c r="S379" s="391"/>
      <c r="T379" s="391"/>
      <c r="U379" s="391"/>
      <c r="V379" s="391"/>
      <c r="W379" s="391"/>
      <c r="X379" s="391"/>
      <c r="Y379" s="391"/>
      <c r="Z379" s="391"/>
      <c r="AA379" s="391"/>
      <c r="AB379" s="391"/>
      <c r="AC379" s="391"/>
      <c r="AE379" s="363" t="str">
        <f t="shared" si="17"/>
        <v/>
      </c>
      <c r="AF379" s="363" t="str">
        <f t="shared" si="18"/>
        <v>×</v>
      </c>
      <c r="AG379" s="472" t="e">
        <f>D379&amp;I379&amp;#REF!</f>
        <v>#REF!</v>
      </c>
      <c r="AH379" s="473" t="e">
        <f>IF(#REF!="○",F379,"")</f>
        <v>#REF!</v>
      </c>
    </row>
    <row r="380" spans="1:34" ht="36.75" customHeight="1">
      <c r="A380" s="375">
        <v>368</v>
      </c>
      <c r="B380" s="382" t="str">
        <f>IF(基本情報入力シート!B407="","",基本情報入力シート!B407)</f>
        <v/>
      </c>
      <c r="C380" s="390" t="str">
        <f>IF(基本情報入力シート!L407="","",基本情報入力シート!L407)</f>
        <v/>
      </c>
      <c r="D380" s="390" t="str">
        <f>IF(基本情報入力シート!Q407="","",基本情報入力シート!Q407)</f>
        <v/>
      </c>
      <c r="E380" s="390" t="str">
        <f>IF(基本情報入力シート!V407="","",基本情報入力シート!V407)</f>
        <v/>
      </c>
      <c r="F380" s="390" t="str">
        <f>IF(基本情報入力シート!W407="","",基本情報入力シート!W407)</f>
        <v/>
      </c>
      <c r="G380" s="390" t="str">
        <f>IF(基本情報入力シート!X407="","",基本情報入力シート!X407)</f>
        <v/>
      </c>
      <c r="H380" s="416" t="str">
        <f>IF(基本情報入力シート!Z407="","",基本情報入力シート!Z407)</f>
        <v/>
      </c>
      <c r="I380" s="418" t="str">
        <f>IF(基本情報入力シート!AE407&lt;&gt;"",基本情報入力シート!AE407,"")</f>
        <v/>
      </c>
      <c r="J380" s="424" t="str">
        <f>IF(基本情報入力シート!AA407="","",基本情報入力シート!AA407)</f>
        <v/>
      </c>
      <c r="K380" s="429" t="str">
        <f>IF(基本情報入力シート!AD407="","",基本情報入力シート!AD407)</f>
        <v/>
      </c>
      <c r="L380" s="435" t="str">
        <f>IF(G380="","",VLOOKUP(G380,'【参考】数式用'!$A$3:$C$46,3,FALSE))</f>
        <v/>
      </c>
      <c r="M380" s="442" t="str">
        <f t="shared" si="16"/>
        <v/>
      </c>
      <c r="N380" s="448"/>
      <c r="O380" s="448"/>
      <c r="P380" s="448"/>
      <c r="Q380" s="86"/>
      <c r="R380" s="2"/>
      <c r="S380" s="391"/>
      <c r="T380" s="391"/>
      <c r="U380" s="391"/>
      <c r="V380" s="391"/>
      <c r="W380" s="391"/>
      <c r="X380" s="391"/>
      <c r="Y380" s="391"/>
      <c r="Z380" s="391"/>
      <c r="AA380" s="391"/>
      <c r="AB380" s="391"/>
      <c r="AC380" s="391"/>
      <c r="AE380" s="363" t="str">
        <f t="shared" si="17"/>
        <v/>
      </c>
      <c r="AF380" s="363" t="str">
        <f t="shared" si="18"/>
        <v>×</v>
      </c>
      <c r="AG380" s="472" t="e">
        <f>D380&amp;I380&amp;#REF!</f>
        <v>#REF!</v>
      </c>
      <c r="AH380" s="473" t="e">
        <f>IF(#REF!="○",F380,"")</f>
        <v>#REF!</v>
      </c>
    </row>
    <row r="381" spans="1:34" ht="36.75" customHeight="1">
      <c r="A381" s="375">
        <v>369</v>
      </c>
      <c r="B381" s="382" t="str">
        <f>IF(基本情報入力シート!B408="","",基本情報入力シート!B408)</f>
        <v/>
      </c>
      <c r="C381" s="390" t="str">
        <f>IF(基本情報入力シート!L408="","",基本情報入力シート!L408)</f>
        <v/>
      </c>
      <c r="D381" s="390" t="str">
        <f>IF(基本情報入力シート!Q408="","",基本情報入力シート!Q408)</f>
        <v/>
      </c>
      <c r="E381" s="390" t="str">
        <f>IF(基本情報入力シート!V408="","",基本情報入力シート!V408)</f>
        <v/>
      </c>
      <c r="F381" s="390" t="str">
        <f>IF(基本情報入力シート!W408="","",基本情報入力シート!W408)</f>
        <v/>
      </c>
      <c r="G381" s="390" t="str">
        <f>IF(基本情報入力シート!X408="","",基本情報入力シート!X408)</f>
        <v/>
      </c>
      <c r="H381" s="416" t="str">
        <f>IF(基本情報入力シート!Z408="","",基本情報入力シート!Z408)</f>
        <v/>
      </c>
      <c r="I381" s="418" t="str">
        <f>IF(基本情報入力シート!AE408&lt;&gt;"",基本情報入力シート!AE408,"")</f>
        <v/>
      </c>
      <c r="J381" s="424" t="str">
        <f>IF(基本情報入力シート!AA408="","",基本情報入力シート!AA408)</f>
        <v/>
      </c>
      <c r="K381" s="429" t="str">
        <f>IF(基本情報入力シート!AD408="","",基本情報入力シート!AD408)</f>
        <v/>
      </c>
      <c r="L381" s="435" t="str">
        <f>IF(G381="","",VLOOKUP(G381,'【参考】数式用'!$A$3:$C$46,3,FALSE))</f>
        <v/>
      </c>
      <c r="M381" s="442" t="str">
        <f t="shared" si="16"/>
        <v/>
      </c>
      <c r="N381" s="448"/>
      <c r="O381" s="448"/>
      <c r="P381" s="448"/>
      <c r="Q381" s="86"/>
      <c r="R381" s="2"/>
      <c r="S381" s="391"/>
      <c r="T381" s="391"/>
      <c r="U381" s="391"/>
      <c r="V381" s="391"/>
      <c r="W381" s="391"/>
      <c r="X381" s="391"/>
      <c r="Y381" s="391"/>
      <c r="Z381" s="391"/>
      <c r="AA381" s="391"/>
      <c r="AB381" s="391"/>
      <c r="AC381" s="391"/>
      <c r="AE381" s="363" t="str">
        <f t="shared" si="17"/>
        <v/>
      </c>
      <c r="AF381" s="363" t="str">
        <f t="shared" si="18"/>
        <v>×</v>
      </c>
      <c r="AG381" s="472" t="e">
        <f>D381&amp;I381&amp;#REF!</f>
        <v>#REF!</v>
      </c>
      <c r="AH381" s="473" t="e">
        <f>IF(#REF!="○",F381,"")</f>
        <v>#REF!</v>
      </c>
    </row>
    <row r="382" spans="1:34" ht="36.75" customHeight="1">
      <c r="A382" s="375">
        <v>370</v>
      </c>
      <c r="B382" s="382" t="str">
        <f>IF(基本情報入力シート!B409="","",基本情報入力シート!B409)</f>
        <v/>
      </c>
      <c r="C382" s="390" t="str">
        <f>IF(基本情報入力シート!L409="","",基本情報入力シート!L409)</f>
        <v/>
      </c>
      <c r="D382" s="390" t="str">
        <f>IF(基本情報入力シート!Q409="","",基本情報入力シート!Q409)</f>
        <v/>
      </c>
      <c r="E382" s="390" t="str">
        <f>IF(基本情報入力シート!V409="","",基本情報入力シート!V409)</f>
        <v/>
      </c>
      <c r="F382" s="390" t="str">
        <f>IF(基本情報入力シート!W409="","",基本情報入力シート!W409)</f>
        <v/>
      </c>
      <c r="G382" s="390" t="str">
        <f>IF(基本情報入力シート!X409="","",基本情報入力シート!X409)</f>
        <v/>
      </c>
      <c r="H382" s="416" t="str">
        <f>IF(基本情報入力シート!Z409="","",基本情報入力シート!Z409)</f>
        <v/>
      </c>
      <c r="I382" s="418" t="str">
        <f>IF(基本情報入力シート!AE409&lt;&gt;"",基本情報入力シート!AE409,"")</f>
        <v/>
      </c>
      <c r="J382" s="424" t="str">
        <f>IF(基本情報入力シート!AA409="","",基本情報入力シート!AA409)</f>
        <v/>
      </c>
      <c r="K382" s="429" t="str">
        <f>IF(基本情報入力シート!AD409="","",基本情報入力シート!AD409)</f>
        <v/>
      </c>
      <c r="L382" s="435" t="str">
        <f>IF(G382="","",VLOOKUP(G382,'【参考】数式用'!$A$3:$C$46,3,FALSE))</f>
        <v/>
      </c>
      <c r="M382" s="442" t="str">
        <f t="shared" si="16"/>
        <v/>
      </c>
      <c r="N382" s="448"/>
      <c r="O382" s="448"/>
      <c r="P382" s="448"/>
      <c r="Q382" s="86"/>
      <c r="R382" s="2"/>
      <c r="S382" s="391"/>
      <c r="T382" s="391"/>
      <c r="U382" s="391"/>
      <c r="V382" s="391"/>
      <c r="W382" s="391"/>
      <c r="X382" s="391"/>
      <c r="Y382" s="391"/>
      <c r="Z382" s="391"/>
      <c r="AA382" s="391"/>
      <c r="AB382" s="391"/>
      <c r="AC382" s="391"/>
      <c r="AE382" s="363" t="str">
        <f t="shared" si="17"/>
        <v/>
      </c>
      <c r="AF382" s="363" t="str">
        <f t="shared" si="18"/>
        <v>×</v>
      </c>
      <c r="AG382" s="472" t="e">
        <f>D382&amp;I382&amp;#REF!</f>
        <v>#REF!</v>
      </c>
      <c r="AH382" s="473" t="e">
        <f>IF(#REF!="○",F382,"")</f>
        <v>#REF!</v>
      </c>
    </row>
    <row r="383" spans="1:34" ht="36.75" customHeight="1">
      <c r="A383" s="375">
        <v>371</v>
      </c>
      <c r="B383" s="382" t="str">
        <f>IF(基本情報入力シート!B410="","",基本情報入力シート!B410)</f>
        <v/>
      </c>
      <c r="C383" s="390" t="str">
        <f>IF(基本情報入力シート!L410="","",基本情報入力シート!L410)</f>
        <v/>
      </c>
      <c r="D383" s="390" t="str">
        <f>IF(基本情報入力シート!Q410="","",基本情報入力シート!Q410)</f>
        <v/>
      </c>
      <c r="E383" s="390" t="str">
        <f>IF(基本情報入力シート!V410="","",基本情報入力シート!V410)</f>
        <v/>
      </c>
      <c r="F383" s="390" t="str">
        <f>IF(基本情報入力シート!W410="","",基本情報入力シート!W410)</f>
        <v/>
      </c>
      <c r="G383" s="390" t="str">
        <f>IF(基本情報入力シート!X410="","",基本情報入力シート!X410)</f>
        <v/>
      </c>
      <c r="H383" s="416" t="str">
        <f>IF(基本情報入力シート!Z410="","",基本情報入力シート!Z410)</f>
        <v/>
      </c>
      <c r="I383" s="418" t="str">
        <f>IF(基本情報入力シート!AE410&lt;&gt;"",基本情報入力シート!AE410,"")</f>
        <v/>
      </c>
      <c r="J383" s="424" t="str">
        <f>IF(基本情報入力シート!AA410="","",基本情報入力シート!AA410)</f>
        <v/>
      </c>
      <c r="K383" s="429" t="str">
        <f>IF(基本情報入力シート!AD410="","",基本情報入力シート!AD410)</f>
        <v/>
      </c>
      <c r="L383" s="435" t="str">
        <f>IF(G383="","",VLOOKUP(G383,'【参考】数式用'!$A$3:$C$46,3,FALSE))</f>
        <v/>
      </c>
      <c r="M383" s="442" t="str">
        <f t="shared" si="16"/>
        <v/>
      </c>
      <c r="N383" s="448"/>
      <c r="O383" s="448"/>
      <c r="P383" s="448"/>
      <c r="Q383" s="86"/>
      <c r="R383" s="2"/>
      <c r="S383" s="391"/>
      <c r="T383" s="391"/>
      <c r="U383" s="391"/>
      <c r="V383" s="391"/>
      <c r="W383" s="391"/>
      <c r="X383" s="391"/>
      <c r="Y383" s="391"/>
      <c r="Z383" s="391"/>
      <c r="AA383" s="391"/>
      <c r="AB383" s="391"/>
      <c r="AC383" s="391"/>
      <c r="AE383" s="363" t="str">
        <f t="shared" si="17"/>
        <v/>
      </c>
      <c r="AF383" s="363" t="str">
        <f t="shared" si="18"/>
        <v>×</v>
      </c>
      <c r="AG383" s="472" t="e">
        <f>D383&amp;I383&amp;#REF!</f>
        <v>#REF!</v>
      </c>
      <c r="AH383" s="473" t="e">
        <f>IF(#REF!="○",F383,"")</f>
        <v>#REF!</v>
      </c>
    </row>
    <row r="384" spans="1:34" ht="36.75" customHeight="1">
      <c r="A384" s="375">
        <v>372</v>
      </c>
      <c r="B384" s="382" t="str">
        <f>IF(基本情報入力シート!B411="","",基本情報入力シート!B411)</f>
        <v/>
      </c>
      <c r="C384" s="390" t="str">
        <f>IF(基本情報入力シート!L411="","",基本情報入力シート!L411)</f>
        <v/>
      </c>
      <c r="D384" s="390" t="str">
        <f>IF(基本情報入力シート!Q411="","",基本情報入力シート!Q411)</f>
        <v/>
      </c>
      <c r="E384" s="390" t="str">
        <f>IF(基本情報入力シート!V411="","",基本情報入力シート!V411)</f>
        <v/>
      </c>
      <c r="F384" s="390" t="str">
        <f>IF(基本情報入力シート!W411="","",基本情報入力シート!W411)</f>
        <v/>
      </c>
      <c r="G384" s="390" t="str">
        <f>IF(基本情報入力シート!X411="","",基本情報入力シート!X411)</f>
        <v/>
      </c>
      <c r="H384" s="416" t="str">
        <f>IF(基本情報入力シート!Z411="","",基本情報入力シート!Z411)</f>
        <v/>
      </c>
      <c r="I384" s="418" t="str">
        <f>IF(基本情報入力シート!AE411&lt;&gt;"",基本情報入力シート!AE411,"")</f>
        <v/>
      </c>
      <c r="J384" s="424" t="str">
        <f>IF(基本情報入力シート!AA411="","",基本情報入力シート!AA411)</f>
        <v/>
      </c>
      <c r="K384" s="429" t="str">
        <f>IF(基本情報入力シート!AD411="","",基本情報入力シート!AD411)</f>
        <v/>
      </c>
      <c r="L384" s="435" t="str">
        <f>IF(G384="","",VLOOKUP(G384,'【参考】数式用'!$A$3:$C$46,3,FALSE))</f>
        <v/>
      </c>
      <c r="M384" s="442" t="str">
        <f t="shared" si="16"/>
        <v/>
      </c>
      <c r="N384" s="448"/>
      <c r="O384" s="448"/>
      <c r="P384" s="448"/>
      <c r="Q384" s="86"/>
      <c r="R384" s="2"/>
      <c r="S384" s="391"/>
      <c r="T384" s="391"/>
      <c r="U384" s="391"/>
      <c r="V384" s="391"/>
      <c r="W384" s="391"/>
      <c r="X384" s="391"/>
      <c r="Y384" s="391"/>
      <c r="Z384" s="391"/>
      <c r="AA384" s="391"/>
      <c r="AB384" s="391"/>
      <c r="AC384" s="391"/>
      <c r="AE384" s="363" t="str">
        <f t="shared" si="17"/>
        <v/>
      </c>
      <c r="AF384" s="363" t="str">
        <f t="shared" si="18"/>
        <v>×</v>
      </c>
      <c r="AG384" s="472" t="e">
        <f>D384&amp;I384&amp;#REF!</f>
        <v>#REF!</v>
      </c>
      <c r="AH384" s="473" t="e">
        <f>IF(#REF!="○",F384,"")</f>
        <v>#REF!</v>
      </c>
    </row>
    <row r="385" spans="1:34" ht="36.75" customHeight="1">
      <c r="A385" s="375">
        <v>373</v>
      </c>
      <c r="B385" s="382" t="str">
        <f>IF(基本情報入力シート!B412="","",基本情報入力シート!B412)</f>
        <v/>
      </c>
      <c r="C385" s="390" t="str">
        <f>IF(基本情報入力シート!L412="","",基本情報入力シート!L412)</f>
        <v/>
      </c>
      <c r="D385" s="390" t="str">
        <f>IF(基本情報入力シート!Q412="","",基本情報入力シート!Q412)</f>
        <v/>
      </c>
      <c r="E385" s="390" t="str">
        <f>IF(基本情報入力シート!V412="","",基本情報入力シート!V412)</f>
        <v/>
      </c>
      <c r="F385" s="390" t="str">
        <f>IF(基本情報入力シート!W412="","",基本情報入力シート!W412)</f>
        <v/>
      </c>
      <c r="G385" s="390" t="str">
        <f>IF(基本情報入力シート!X412="","",基本情報入力シート!X412)</f>
        <v/>
      </c>
      <c r="H385" s="416" t="str">
        <f>IF(基本情報入力シート!Z412="","",基本情報入力シート!Z412)</f>
        <v/>
      </c>
      <c r="I385" s="418" t="str">
        <f>IF(基本情報入力シート!AE412&lt;&gt;"",基本情報入力シート!AE412,"")</f>
        <v/>
      </c>
      <c r="J385" s="424" t="str">
        <f>IF(基本情報入力シート!AA412="","",基本情報入力シート!AA412)</f>
        <v/>
      </c>
      <c r="K385" s="429" t="str">
        <f>IF(基本情報入力シート!AD412="","",基本情報入力シート!AD412)</f>
        <v/>
      </c>
      <c r="L385" s="435" t="str">
        <f>IF(G385="","",VLOOKUP(G385,'【参考】数式用'!$A$3:$C$46,3,FALSE))</f>
        <v/>
      </c>
      <c r="M385" s="442" t="str">
        <f t="shared" si="16"/>
        <v/>
      </c>
      <c r="N385" s="448"/>
      <c r="O385" s="448"/>
      <c r="P385" s="448"/>
      <c r="Q385" s="86"/>
      <c r="R385" s="2"/>
      <c r="S385" s="391"/>
      <c r="T385" s="391"/>
      <c r="U385" s="391"/>
      <c r="V385" s="391"/>
      <c r="W385" s="391"/>
      <c r="X385" s="391"/>
      <c r="Y385" s="391"/>
      <c r="Z385" s="391"/>
      <c r="AA385" s="391"/>
      <c r="AB385" s="391"/>
      <c r="AC385" s="391"/>
      <c r="AE385" s="363" t="str">
        <f t="shared" si="17"/>
        <v/>
      </c>
      <c r="AF385" s="363" t="str">
        <f t="shared" si="18"/>
        <v>×</v>
      </c>
      <c r="AG385" s="472" t="e">
        <f>D385&amp;I385&amp;#REF!</f>
        <v>#REF!</v>
      </c>
      <c r="AH385" s="473" t="e">
        <f>IF(#REF!="○",F385,"")</f>
        <v>#REF!</v>
      </c>
    </row>
    <row r="386" spans="1:34" ht="36.75" customHeight="1">
      <c r="A386" s="375">
        <v>374</v>
      </c>
      <c r="B386" s="382" t="str">
        <f>IF(基本情報入力シート!B413="","",基本情報入力シート!B413)</f>
        <v/>
      </c>
      <c r="C386" s="390" t="str">
        <f>IF(基本情報入力シート!L413="","",基本情報入力シート!L413)</f>
        <v/>
      </c>
      <c r="D386" s="390" t="str">
        <f>IF(基本情報入力シート!Q413="","",基本情報入力シート!Q413)</f>
        <v/>
      </c>
      <c r="E386" s="390" t="str">
        <f>IF(基本情報入力シート!V413="","",基本情報入力シート!V413)</f>
        <v/>
      </c>
      <c r="F386" s="390" t="str">
        <f>IF(基本情報入力シート!W413="","",基本情報入力シート!W413)</f>
        <v/>
      </c>
      <c r="G386" s="390" t="str">
        <f>IF(基本情報入力シート!X413="","",基本情報入力シート!X413)</f>
        <v/>
      </c>
      <c r="H386" s="416" t="str">
        <f>IF(基本情報入力シート!Z413="","",基本情報入力シート!Z413)</f>
        <v/>
      </c>
      <c r="I386" s="418" t="str">
        <f>IF(基本情報入力シート!AE413&lt;&gt;"",基本情報入力シート!AE413,"")</f>
        <v/>
      </c>
      <c r="J386" s="424" t="str">
        <f>IF(基本情報入力シート!AA413="","",基本情報入力シート!AA413)</f>
        <v/>
      </c>
      <c r="K386" s="429" t="str">
        <f>IF(基本情報入力シート!AD413="","",基本情報入力シート!AD413)</f>
        <v/>
      </c>
      <c r="L386" s="435" t="str">
        <f>IF(G386="","",VLOOKUP(G386,'【参考】数式用'!$A$3:$C$46,3,FALSE))</f>
        <v/>
      </c>
      <c r="M386" s="442" t="str">
        <f t="shared" si="16"/>
        <v/>
      </c>
      <c r="N386" s="448"/>
      <c r="O386" s="448"/>
      <c r="P386" s="448"/>
      <c r="Q386" s="86"/>
      <c r="R386" s="2"/>
      <c r="S386" s="391"/>
      <c r="T386" s="391"/>
      <c r="U386" s="391"/>
      <c r="V386" s="391"/>
      <c r="W386" s="391"/>
      <c r="X386" s="391"/>
      <c r="Y386" s="391"/>
      <c r="Z386" s="391"/>
      <c r="AA386" s="391"/>
      <c r="AB386" s="391"/>
      <c r="AC386" s="391"/>
      <c r="AE386" s="363" t="str">
        <f t="shared" si="17"/>
        <v/>
      </c>
      <c r="AF386" s="363" t="str">
        <f t="shared" si="18"/>
        <v>×</v>
      </c>
      <c r="AG386" s="472" t="e">
        <f>D386&amp;I386&amp;#REF!</f>
        <v>#REF!</v>
      </c>
      <c r="AH386" s="473" t="e">
        <f>IF(#REF!="○",F386,"")</f>
        <v>#REF!</v>
      </c>
    </row>
    <row r="387" spans="1:34" ht="36.75" customHeight="1">
      <c r="A387" s="375">
        <v>375</v>
      </c>
      <c r="B387" s="382" t="str">
        <f>IF(基本情報入力シート!B414="","",基本情報入力シート!B414)</f>
        <v/>
      </c>
      <c r="C387" s="390" t="str">
        <f>IF(基本情報入力シート!L414="","",基本情報入力シート!L414)</f>
        <v/>
      </c>
      <c r="D387" s="390" t="str">
        <f>IF(基本情報入力シート!Q414="","",基本情報入力シート!Q414)</f>
        <v/>
      </c>
      <c r="E387" s="390" t="str">
        <f>IF(基本情報入力シート!V414="","",基本情報入力シート!V414)</f>
        <v/>
      </c>
      <c r="F387" s="390" t="str">
        <f>IF(基本情報入力シート!W414="","",基本情報入力シート!W414)</f>
        <v/>
      </c>
      <c r="G387" s="390" t="str">
        <f>IF(基本情報入力シート!X414="","",基本情報入力シート!X414)</f>
        <v/>
      </c>
      <c r="H387" s="416" t="str">
        <f>IF(基本情報入力シート!Z414="","",基本情報入力シート!Z414)</f>
        <v/>
      </c>
      <c r="I387" s="418" t="str">
        <f>IF(基本情報入力シート!AE414&lt;&gt;"",基本情報入力シート!AE414,"")</f>
        <v/>
      </c>
      <c r="J387" s="424" t="str">
        <f>IF(基本情報入力シート!AA414="","",基本情報入力シート!AA414)</f>
        <v/>
      </c>
      <c r="K387" s="429" t="str">
        <f>IF(基本情報入力シート!AD414="","",基本情報入力シート!AD414)</f>
        <v/>
      </c>
      <c r="L387" s="435" t="str">
        <f>IF(G387="","",VLOOKUP(G387,'【参考】数式用'!$A$3:$C$46,3,FALSE))</f>
        <v/>
      </c>
      <c r="M387" s="442" t="str">
        <f t="shared" si="16"/>
        <v/>
      </c>
      <c r="N387" s="448"/>
      <c r="O387" s="448"/>
      <c r="P387" s="448"/>
      <c r="Q387" s="86"/>
      <c r="R387" s="2"/>
      <c r="S387" s="391"/>
      <c r="T387" s="391"/>
      <c r="U387" s="391"/>
      <c r="V387" s="391"/>
      <c r="W387" s="391"/>
      <c r="X387" s="391"/>
      <c r="Y387" s="391"/>
      <c r="Z387" s="391"/>
      <c r="AA387" s="391"/>
      <c r="AB387" s="391"/>
      <c r="AC387" s="391"/>
      <c r="AE387" s="363" t="str">
        <f t="shared" si="17"/>
        <v/>
      </c>
      <c r="AF387" s="363" t="str">
        <f t="shared" si="18"/>
        <v>×</v>
      </c>
      <c r="AG387" s="472" t="e">
        <f>D387&amp;I387&amp;#REF!</f>
        <v>#REF!</v>
      </c>
      <c r="AH387" s="473" t="e">
        <f>IF(#REF!="○",F387,"")</f>
        <v>#REF!</v>
      </c>
    </row>
    <row r="388" spans="1:34" ht="36.75" customHeight="1">
      <c r="A388" s="375">
        <v>376</v>
      </c>
      <c r="B388" s="382" t="str">
        <f>IF(基本情報入力シート!B415="","",基本情報入力シート!B415)</f>
        <v/>
      </c>
      <c r="C388" s="390" t="str">
        <f>IF(基本情報入力シート!L415="","",基本情報入力シート!L415)</f>
        <v/>
      </c>
      <c r="D388" s="390" t="str">
        <f>IF(基本情報入力シート!Q415="","",基本情報入力シート!Q415)</f>
        <v/>
      </c>
      <c r="E388" s="390" t="str">
        <f>IF(基本情報入力シート!V415="","",基本情報入力シート!V415)</f>
        <v/>
      </c>
      <c r="F388" s="390" t="str">
        <f>IF(基本情報入力シート!W415="","",基本情報入力シート!W415)</f>
        <v/>
      </c>
      <c r="G388" s="390" t="str">
        <f>IF(基本情報入力シート!X415="","",基本情報入力シート!X415)</f>
        <v/>
      </c>
      <c r="H388" s="416" t="str">
        <f>IF(基本情報入力シート!Z415="","",基本情報入力シート!Z415)</f>
        <v/>
      </c>
      <c r="I388" s="418" t="str">
        <f>IF(基本情報入力シート!AE415&lt;&gt;"",基本情報入力シート!AE415,"")</f>
        <v/>
      </c>
      <c r="J388" s="424" t="str">
        <f>IF(基本情報入力シート!AA415="","",基本情報入力シート!AA415)</f>
        <v/>
      </c>
      <c r="K388" s="429" t="str">
        <f>IF(基本情報入力シート!AD415="","",基本情報入力シート!AD415)</f>
        <v/>
      </c>
      <c r="L388" s="435" t="str">
        <f>IF(G388="","",VLOOKUP(G388,'【参考】数式用'!$A$3:$C$46,3,FALSE))</f>
        <v/>
      </c>
      <c r="M388" s="442" t="str">
        <f t="shared" si="16"/>
        <v/>
      </c>
      <c r="N388" s="448"/>
      <c r="O388" s="448"/>
      <c r="P388" s="448"/>
      <c r="Q388" s="86"/>
      <c r="R388" s="2"/>
      <c r="S388" s="391"/>
      <c r="T388" s="391"/>
      <c r="U388" s="391"/>
      <c r="V388" s="391"/>
      <c r="W388" s="391"/>
      <c r="X388" s="391"/>
      <c r="Y388" s="391"/>
      <c r="Z388" s="391"/>
      <c r="AA388" s="391"/>
      <c r="AB388" s="391"/>
      <c r="AC388" s="391"/>
      <c r="AE388" s="363" t="str">
        <f t="shared" si="17"/>
        <v/>
      </c>
      <c r="AF388" s="363" t="str">
        <f t="shared" si="18"/>
        <v>×</v>
      </c>
      <c r="AG388" s="472" t="e">
        <f>D388&amp;I388&amp;#REF!</f>
        <v>#REF!</v>
      </c>
      <c r="AH388" s="473" t="e">
        <f>IF(#REF!="○",F388,"")</f>
        <v>#REF!</v>
      </c>
    </row>
    <row r="389" spans="1:34" ht="36.75" customHeight="1">
      <c r="A389" s="375">
        <v>377</v>
      </c>
      <c r="B389" s="382" t="str">
        <f>IF(基本情報入力シート!B416="","",基本情報入力シート!B416)</f>
        <v/>
      </c>
      <c r="C389" s="390" t="str">
        <f>IF(基本情報入力シート!L416="","",基本情報入力シート!L416)</f>
        <v/>
      </c>
      <c r="D389" s="390" t="str">
        <f>IF(基本情報入力シート!Q416="","",基本情報入力シート!Q416)</f>
        <v/>
      </c>
      <c r="E389" s="390" t="str">
        <f>IF(基本情報入力シート!V416="","",基本情報入力シート!V416)</f>
        <v/>
      </c>
      <c r="F389" s="390" t="str">
        <f>IF(基本情報入力シート!W416="","",基本情報入力シート!W416)</f>
        <v/>
      </c>
      <c r="G389" s="390" t="str">
        <f>IF(基本情報入力シート!X416="","",基本情報入力シート!X416)</f>
        <v/>
      </c>
      <c r="H389" s="416" t="str">
        <f>IF(基本情報入力シート!Z416="","",基本情報入力シート!Z416)</f>
        <v/>
      </c>
      <c r="I389" s="418" t="str">
        <f>IF(基本情報入力シート!AE416&lt;&gt;"",基本情報入力シート!AE416,"")</f>
        <v/>
      </c>
      <c r="J389" s="424" t="str">
        <f>IF(基本情報入力シート!AA416="","",基本情報入力シート!AA416)</f>
        <v/>
      </c>
      <c r="K389" s="429" t="str">
        <f>IF(基本情報入力シート!AD416="","",基本情報入力シート!AD416)</f>
        <v/>
      </c>
      <c r="L389" s="435" t="str">
        <f>IF(G389="","",VLOOKUP(G389,'【参考】数式用'!$A$3:$C$46,3,FALSE))</f>
        <v/>
      </c>
      <c r="M389" s="442" t="str">
        <f t="shared" si="16"/>
        <v/>
      </c>
      <c r="N389" s="448"/>
      <c r="O389" s="448"/>
      <c r="P389" s="448"/>
      <c r="Q389" s="86"/>
      <c r="R389" s="2"/>
      <c r="S389" s="391"/>
      <c r="T389" s="391"/>
      <c r="U389" s="391"/>
      <c r="V389" s="391"/>
      <c r="W389" s="391"/>
      <c r="X389" s="391"/>
      <c r="Y389" s="391"/>
      <c r="Z389" s="391"/>
      <c r="AA389" s="391"/>
      <c r="AB389" s="391"/>
      <c r="AC389" s="391"/>
      <c r="AE389" s="363" t="str">
        <f t="shared" si="17"/>
        <v/>
      </c>
      <c r="AF389" s="363" t="str">
        <f t="shared" si="18"/>
        <v>×</v>
      </c>
      <c r="AG389" s="472" t="e">
        <f>D389&amp;I389&amp;#REF!</f>
        <v>#REF!</v>
      </c>
      <c r="AH389" s="473" t="e">
        <f>IF(#REF!="○",F389,"")</f>
        <v>#REF!</v>
      </c>
    </row>
    <row r="390" spans="1:34" ht="36.75" customHeight="1">
      <c r="A390" s="375">
        <v>378</v>
      </c>
      <c r="B390" s="382" t="str">
        <f>IF(基本情報入力シート!B417="","",基本情報入力シート!B417)</f>
        <v/>
      </c>
      <c r="C390" s="390" t="str">
        <f>IF(基本情報入力シート!L417="","",基本情報入力シート!L417)</f>
        <v/>
      </c>
      <c r="D390" s="390" t="str">
        <f>IF(基本情報入力シート!Q417="","",基本情報入力シート!Q417)</f>
        <v/>
      </c>
      <c r="E390" s="390" t="str">
        <f>IF(基本情報入力シート!V417="","",基本情報入力シート!V417)</f>
        <v/>
      </c>
      <c r="F390" s="390" t="str">
        <f>IF(基本情報入力シート!W417="","",基本情報入力シート!W417)</f>
        <v/>
      </c>
      <c r="G390" s="390" t="str">
        <f>IF(基本情報入力シート!X417="","",基本情報入力シート!X417)</f>
        <v/>
      </c>
      <c r="H390" s="416" t="str">
        <f>IF(基本情報入力シート!Z417="","",基本情報入力シート!Z417)</f>
        <v/>
      </c>
      <c r="I390" s="418" t="str">
        <f>IF(基本情報入力シート!AE417&lt;&gt;"",基本情報入力シート!AE417,"")</f>
        <v/>
      </c>
      <c r="J390" s="424" t="str">
        <f>IF(基本情報入力シート!AA417="","",基本情報入力シート!AA417)</f>
        <v/>
      </c>
      <c r="K390" s="429" t="str">
        <f>IF(基本情報入力シート!AD417="","",基本情報入力シート!AD417)</f>
        <v/>
      </c>
      <c r="L390" s="435" t="str">
        <f>IF(G390="","",VLOOKUP(G390,'【参考】数式用'!$A$3:$C$46,3,FALSE))</f>
        <v/>
      </c>
      <c r="M390" s="442" t="str">
        <f t="shared" si="16"/>
        <v/>
      </c>
      <c r="N390" s="448"/>
      <c r="O390" s="448"/>
      <c r="P390" s="448"/>
      <c r="Q390" s="86"/>
      <c r="R390" s="2"/>
      <c r="S390" s="391"/>
      <c r="T390" s="391"/>
      <c r="U390" s="391"/>
      <c r="V390" s="391"/>
      <c r="W390" s="391"/>
      <c r="X390" s="391"/>
      <c r="Y390" s="391"/>
      <c r="Z390" s="391"/>
      <c r="AA390" s="391"/>
      <c r="AB390" s="391"/>
      <c r="AC390" s="391"/>
      <c r="AE390" s="363" t="str">
        <f t="shared" si="17"/>
        <v/>
      </c>
      <c r="AF390" s="363" t="str">
        <f t="shared" si="18"/>
        <v>×</v>
      </c>
      <c r="AG390" s="472" t="e">
        <f>D390&amp;I390&amp;#REF!</f>
        <v>#REF!</v>
      </c>
      <c r="AH390" s="473" t="e">
        <f>IF(#REF!="○",F390,"")</f>
        <v>#REF!</v>
      </c>
    </row>
    <row r="391" spans="1:34" ht="36.75" customHeight="1">
      <c r="A391" s="375">
        <v>379</v>
      </c>
      <c r="B391" s="382" t="str">
        <f>IF(基本情報入力シート!B418="","",基本情報入力シート!B418)</f>
        <v/>
      </c>
      <c r="C391" s="390" t="str">
        <f>IF(基本情報入力シート!L418="","",基本情報入力シート!L418)</f>
        <v/>
      </c>
      <c r="D391" s="390" t="str">
        <f>IF(基本情報入力シート!Q418="","",基本情報入力シート!Q418)</f>
        <v/>
      </c>
      <c r="E391" s="390" t="str">
        <f>IF(基本情報入力シート!V418="","",基本情報入力シート!V418)</f>
        <v/>
      </c>
      <c r="F391" s="390" t="str">
        <f>IF(基本情報入力シート!W418="","",基本情報入力シート!W418)</f>
        <v/>
      </c>
      <c r="G391" s="390" t="str">
        <f>IF(基本情報入力シート!X418="","",基本情報入力シート!X418)</f>
        <v/>
      </c>
      <c r="H391" s="416" t="str">
        <f>IF(基本情報入力シート!Z418="","",基本情報入力シート!Z418)</f>
        <v/>
      </c>
      <c r="I391" s="418" t="str">
        <f>IF(基本情報入力シート!AE418&lt;&gt;"",基本情報入力シート!AE418,"")</f>
        <v/>
      </c>
      <c r="J391" s="424" t="str">
        <f>IF(基本情報入力シート!AA418="","",基本情報入力シート!AA418)</f>
        <v/>
      </c>
      <c r="K391" s="429" t="str">
        <f>IF(基本情報入力シート!AD418="","",基本情報入力シート!AD418)</f>
        <v/>
      </c>
      <c r="L391" s="435" t="str">
        <f>IF(G391="","",VLOOKUP(G391,'【参考】数式用'!$A$3:$C$46,3,FALSE))</f>
        <v/>
      </c>
      <c r="M391" s="442" t="str">
        <f t="shared" si="16"/>
        <v/>
      </c>
      <c r="N391" s="448"/>
      <c r="O391" s="448"/>
      <c r="P391" s="448"/>
      <c r="Q391" s="86"/>
      <c r="R391" s="2"/>
      <c r="S391" s="391"/>
      <c r="T391" s="391"/>
      <c r="U391" s="391"/>
      <c r="V391" s="391"/>
      <c r="W391" s="391"/>
      <c r="X391" s="391"/>
      <c r="Y391" s="391"/>
      <c r="Z391" s="391"/>
      <c r="AA391" s="391"/>
      <c r="AB391" s="391"/>
      <c r="AC391" s="391"/>
      <c r="AE391" s="363" t="str">
        <f t="shared" si="17"/>
        <v/>
      </c>
      <c r="AF391" s="363" t="str">
        <f t="shared" si="18"/>
        <v>×</v>
      </c>
      <c r="AG391" s="472" t="e">
        <f>D391&amp;I391&amp;#REF!</f>
        <v>#REF!</v>
      </c>
      <c r="AH391" s="473" t="e">
        <f>IF(#REF!="○",F391,"")</f>
        <v>#REF!</v>
      </c>
    </row>
    <row r="392" spans="1:34" ht="36.75" customHeight="1">
      <c r="A392" s="375">
        <v>380</v>
      </c>
      <c r="B392" s="382" t="str">
        <f>IF(基本情報入力シート!B419="","",基本情報入力シート!B419)</f>
        <v/>
      </c>
      <c r="C392" s="390" t="str">
        <f>IF(基本情報入力シート!L419="","",基本情報入力シート!L419)</f>
        <v/>
      </c>
      <c r="D392" s="390" t="str">
        <f>IF(基本情報入力シート!Q419="","",基本情報入力シート!Q419)</f>
        <v/>
      </c>
      <c r="E392" s="390" t="str">
        <f>IF(基本情報入力シート!V419="","",基本情報入力シート!V419)</f>
        <v/>
      </c>
      <c r="F392" s="390" t="str">
        <f>IF(基本情報入力シート!W419="","",基本情報入力シート!W419)</f>
        <v/>
      </c>
      <c r="G392" s="390" t="str">
        <f>IF(基本情報入力シート!X419="","",基本情報入力シート!X419)</f>
        <v/>
      </c>
      <c r="H392" s="416" t="str">
        <f>IF(基本情報入力シート!Z419="","",基本情報入力シート!Z419)</f>
        <v/>
      </c>
      <c r="I392" s="418" t="str">
        <f>IF(基本情報入力シート!AE419&lt;&gt;"",基本情報入力シート!AE419,"")</f>
        <v/>
      </c>
      <c r="J392" s="424" t="str">
        <f>IF(基本情報入力シート!AA419="","",基本情報入力シート!AA419)</f>
        <v/>
      </c>
      <c r="K392" s="429" t="str">
        <f>IF(基本情報入力シート!AD419="","",基本情報入力シート!AD419)</f>
        <v/>
      </c>
      <c r="L392" s="435" t="str">
        <f>IF(G392="","",VLOOKUP(G392,'【参考】数式用'!$A$3:$C$46,3,FALSE))</f>
        <v/>
      </c>
      <c r="M392" s="442" t="str">
        <f t="shared" si="16"/>
        <v/>
      </c>
      <c r="N392" s="448"/>
      <c r="O392" s="448"/>
      <c r="P392" s="448"/>
      <c r="Q392" s="86"/>
      <c r="R392" s="2"/>
      <c r="S392" s="391"/>
      <c r="T392" s="391"/>
      <c r="U392" s="391"/>
      <c r="V392" s="391"/>
      <c r="W392" s="391"/>
      <c r="X392" s="391"/>
      <c r="Y392" s="391"/>
      <c r="Z392" s="391"/>
      <c r="AA392" s="391"/>
      <c r="AB392" s="391"/>
      <c r="AC392" s="391"/>
      <c r="AE392" s="363" t="str">
        <f t="shared" si="17"/>
        <v/>
      </c>
      <c r="AF392" s="363" t="str">
        <f t="shared" si="18"/>
        <v>×</v>
      </c>
      <c r="AG392" s="472" t="e">
        <f>D392&amp;I392&amp;#REF!</f>
        <v>#REF!</v>
      </c>
      <c r="AH392" s="473" t="e">
        <f>IF(#REF!="○",F392,"")</f>
        <v>#REF!</v>
      </c>
    </row>
    <row r="393" spans="1:34" ht="36.75" customHeight="1">
      <c r="A393" s="375">
        <v>381</v>
      </c>
      <c r="B393" s="382" t="str">
        <f>IF(基本情報入力シート!B420="","",基本情報入力シート!B420)</f>
        <v/>
      </c>
      <c r="C393" s="390" t="str">
        <f>IF(基本情報入力シート!L420="","",基本情報入力シート!L420)</f>
        <v/>
      </c>
      <c r="D393" s="390" t="str">
        <f>IF(基本情報入力シート!Q420="","",基本情報入力シート!Q420)</f>
        <v/>
      </c>
      <c r="E393" s="390" t="str">
        <f>IF(基本情報入力シート!V420="","",基本情報入力シート!V420)</f>
        <v/>
      </c>
      <c r="F393" s="390" t="str">
        <f>IF(基本情報入力シート!W420="","",基本情報入力シート!W420)</f>
        <v/>
      </c>
      <c r="G393" s="390" t="str">
        <f>IF(基本情報入力シート!X420="","",基本情報入力シート!X420)</f>
        <v/>
      </c>
      <c r="H393" s="416" t="str">
        <f>IF(基本情報入力シート!Z420="","",基本情報入力シート!Z420)</f>
        <v/>
      </c>
      <c r="I393" s="418" t="str">
        <f>IF(基本情報入力シート!AE420&lt;&gt;"",基本情報入力シート!AE420,"")</f>
        <v/>
      </c>
      <c r="J393" s="424" t="str">
        <f>IF(基本情報入力シート!AA420="","",基本情報入力シート!AA420)</f>
        <v/>
      </c>
      <c r="K393" s="429" t="str">
        <f>IF(基本情報入力シート!AD420="","",基本情報入力シート!AD420)</f>
        <v/>
      </c>
      <c r="L393" s="435" t="str">
        <f>IF(G393="","",VLOOKUP(G393,'【参考】数式用'!$A$3:$C$46,3,FALSE))</f>
        <v/>
      </c>
      <c r="M393" s="442" t="str">
        <f t="shared" si="16"/>
        <v/>
      </c>
      <c r="N393" s="448"/>
      <c r="O393" s="448"/>
      <c r="P393" s="448"/>
      <c r="Q393" s="86"/>
      <c r="R393" s="2"/>
      <c r="S393" s="391"/>
      <c r="T393" s="391"/>
      <c r="U393" s="391"/>
      <c r="V393" s="391"/>
      <c r="W393" s="391"/>
      <c r="X393" s="391"/>
      <c r="Y393" s="391"/>
      <c r="Z393" s="391"/>
      <c r="AA393" s="391"/>
      <c r="AB393" s="391"/>
      <c r="AC393" s="391"/>
      <c r="AE393" s="363" t="str">
        <f t="shared" si="17"/>
        <v/>
      </c>
      <c r="AF393" s="363" t="str">
        <f t="shared" si="18"/>
        <v>×</v>
      </c>
      <c r="AG393" s="472" t="e">
        <f>D393&amp;I393&amp;#REF!</f>
        <v>#REF!</v>
      </c>
      <c r="AH393" s="473" t="e">
        <f>IF(#REF!="○",F393,"")</f>
        <v>#REF!</v>
      </c>
    </row>
    <row r="394" spans="1:34" ht="36.75" customHeight="1">
      <c r="A394" s="375">
        <v>382</v>
      </c>
      <c r="B394" s="382" t="str">
        <f>IF(基本情報入力シート!B421="","",基本情報入力シート!B421)</f>
        <v/>
      </c>
      <c r="C394" s="390" t="str">
        <f>IF(基本情報入力シート!L421="","",基本情報入力シート!L421)</f>
        <v/>
      </c>
      <c r="D394" s="390" t="str">
        <f>IF(基本情報入力シート!Q421="","",基本情報入力シート!Q421)</f>
        <v/>
      </c>
      <c r="E394" s="390" t="str">
        <f>IF(基本情報入力シート!V421="","",基本情報入力シート!V421)</f>
        <v/>
      </c>
      <c r="F394" s="390" t="str">
        <f>IF(基本情報入力シート!W421="","",基本情報入力シート!W421)</f>
        <v/>
      </c>
      <c r="G394" s="390" t="str">
        <f>IF(基本情報入力シート!X421="","",基本情報入力シート!X421)</f>
        <v/>
      </c>
      <c r="H394" s="416" t="str">
        <f>IF(基本情報入力シート!Z421="","",基本情報入力シート!Z421)</f>
        <v/>
      </c>
      <c r="I394" s="418" t="str">
        <f>IF(基本情報入力シート!AE421&lt;&gt;"",基本情報入力シート!AE421,"")</f>
        <v/>
      </c>
      <c r="J394" s="424" t="str">
        <f>IF(基本情報入力シート!AA421="","",基本情報入力シート!AA421)</f>
        <v/>
      </c>
      <c r="K394" s="429" t="str">
        <f>IF(基本情報入力シート!AD421="","",基本情報入力シート!AD421)</f>
        <v/>
      </c>
      <c r="L394" s="435" t="str">
        <f>IF(G394="","",VLOOKUP(G394,'【参考】数式用'!$A$3:$C$46,3,FALSE))</f>
        <v/>
      </c>
      <c r="M394" s="442" t="str">
        <f t="shared" si="16"/>
        <v/>
      </c>
      <c r="N394" s="448"/>
      <c r="O394" s="448"/>
      <c r="P394" s="448"/>
      <c r="Q394" s="86"/>
      <c r="R394" s="2"/>
      <c r="S394" s="391"/>
      <c r="T394" s="391"/>
      <c r="U394" s="391"/>
      <c r="V394" s="391"/>
      <c r="W394" s="391"/>
      <c r="X394" s="391"/>
      <c r="Y394" s="391"/>
      <c r="Z394" s="391"/>
      <c r="AA394" s="391"/>
      <c r="AB394" s="391"/>
      <c r="AC394" s="391"/>
      <c r="AE394" s="363" t="str">
        <f t="shared" si="17"/>
        <v/>
      </c>
      <c r="AF394" s="363" t="str">
        <f t="shared" si="18"/>
        <v>×</v>
      </c>
      <c r="AG394" s="472" t="e">
        <f>D394&amp;I394&amp;#REF!</f>
        <v>#REF!</v>
      </c>
      <c r="AH394" s="473" t="e">
        <f>IF(#REF!="○",F394,"")</f>
        <v>#REF!</v>
      </c>
    </row>
    <row r="395" spans="1:34" ht="36.75" customHeight="1">
      <c r="A395" s="375">
        <v>383</v>
      </c>
      <c r="B395" s="382" t="str">
        <f>IF(基本情報入力シート!B422="","",基本情報入力シート!B422)</f>
        <v/>
      </c>
      <c r="C395" s="390" t="str">
        <f>IF(基本情報入力シート!L422="","",基本情報入力シート!L422)</f>
        <v/>
      </c>
      <c r="D395" s="390" t="str">
        <f>IF(基本情報入力シート!Q422="","",基本情報入力シート!Q422)</f>
        <v/>
      </c>
      <c r="E395" s="390" t="str">
        <f>IF(基本情報入力シート!V422="","",基本情報入力シート!V422)</f>
        <v/>
      </c>
      <c r="F395" s="390" t="str">
        <f>IF(基本情報入力シート!W422="","",基本情報入力シート!W422)</f>
        <v/>
      </c>
      <c r="G395" s="390" t="str">
        <f>IF(基本情報入力シート!X422="","",基本情報入力シート!X422)</f>
        <v/>
      </c>
      <c r="H395" s="416" t="str">
        <f>IF(基本情報入力シート!Z422="","",基本情報入力シート!Z422)</f>
        <v/>
      </c>
      <c r="I395" s="418" t="str">
        <f>IF(基本情報入力シート!AE422&lt;&gt;"",基本情報入力シート!AE422,"")</f>
        <v/>
      </c>
      <c r="J395" s="424" t="str">
        <f>IF(基本情報入力シート!AA422="","",基本情報入力シート!AA422)</f>
        <v/>
      </c>
      <c r="K395" s="429" t="str">
        <f>IF(基本情報入力シート!AD422="","",基本情報入力シート!AD422)</f>
        <v/>
      </c>
      <c r="L395" s="435" t="str">
        <f>IF(G395="","",VLOOKUP(G395,'【参考】数式用'!$A$3:$C$46,3,FALSE))</f>
        <v/>
      </c>
      <c r="M395" s="442" t="str">
        <f t="shared" si="16"/>
        <v/>
      </c>
      <c r="N395" s="448"/>
      <c r="O395" s="448"/>
      <c r="P395" s="448"/>
      <c r="Q395" s="86"/>
      <c r="R395" s="2"/>
      <c r="S395" s="391"/>
      <c r="T395" s="391"/>
      <c r="U395" s="391"/>
      <c r="V395" s="391"/>
      <c r="W395" s="391"/>
      <c r="X395" s="391"/>
      <c r="Y395" s="391"/>
      <c r="Z395" s="391"/>
      <c r="AA395" s="391"/>
      <c r="AB395" s="391"/>
      <c r="AC395" s="391"/>
      <c r="AE395" s="363" t="str">
        <f t="shared" si="17"/>
        <v/>
      </c>
      <c r="AF395" s="363" t="str">
        <f t="shared" si="18"/>
        <v>×</v>
      </c>
      <c r="AG395" s="472" t="e">
        <f>D395&amp;I395&amp;#REF!</f>
        <v>#REF!</v>
      </c>
      <c r="AH395" s="473" t="e">
        <f>IF(#REF!="○",F395,"")</f>
        <v>#REF!</v>
      </c>
    </row>
    <row r="396" spans="1:34" ht="36.75" customHeight="1">
      <c r="A396" s="375">
        <v>384</v>
      </c>
      <c r="B396" s="382" t="str">
        <f>IF(基本情報入力シート!B423="","",基本情報入力シート!B423)</f>
        <v/>
      </c>
      <c r="C396" s="390" t="str">
        <f>IF(基本情報入力シート!L423="","",基本情報入力シート!L423)</f>
        <v/>
      </c>
      <c r="D396" s="390" t="str">
        <f>IF(基本情報入力シート!Q423="","",基本情報入力シート!Q423)</f>
        <v/>
      </c>
      <c r="E396" s="390" t="str">
        <f>IF(基本情報入力シート!V423="","",基本情報入力シート!V423)</f>
        <v/>
      </c>
      <c r="F396" s="390" t="str">
        <f>IF(基本情報入力シート!W423="","",基本情報入力シート!W423)</f>
        <v/>
      </c>
      <c r="G396" s="390" t="str">
        <f>IF(基本情報入力シート!X423="","",基本情報入力シート!X423)</f>
        <v/>
      </c>
      <c r="H396" s="416" t="str">
        <f>IF(基本情報入力シート!Z423="","",基本情報入力シート!Z423)</f>
        <v/>
      </c>
      <c r="I396" s="418" t="str">
        <f>IF(基本情報入力シート!AE423&lt;&gt;"",基本情報入力シート!AE423,"")</f>
        <v/>
      </c>
      <c r="J396" s="424" t="str">
        <f>IF(基本情報入力シート!AA423="","",基本情報入力シート!AA423)</f>
        <v/>
      </c>
      <c r="K396" s="429" t="str">
        <f>IF(基本情報入力シート!AD423="","",基本情報入力シート!AD423)</f>
        <v/>
      </c>
      <c r="L396" s="435" t="str">
        <f>IF(G396="","",VLOOKUP(G396,'【参考】数式用'!$A$3:$C$46,3,FALSE))</f>
        <v/>
      </c>
      <c r="M396" s="442" t="str">
        <f t="shared" si="16"/>
        <v/>
      </c>
      <c r="N396" s="448"/>
      <c r="O396" s="448"/>
      <c r="P396" s="448"/>
      <c r="Q396" s="86"/>
      <c r="R396" s="2"/>
      <c r="S396" s="391"/>
      <c r="T396" s="391"/>
      <c r="U396" s="391"/>
      <c r="V396" s="391"/>
      <c r="W396" s="391"/>
      <c r="X396" s="391"/>
      <c r="Y396" s="391"/>
      <c r="Z396" s="391"/>
      <c r="AA396" s="391"/>
      <c r="AB396" s="391"/>
      <c r="AC396" s="391"/>
      <c r="AE396" s="363" t="str">
        <f t="shared" si="17"/>
        <v/>
      </c>
      <c r="AF396" s="363" t="str">
        <f t="shared" si="18"/>
        <v>×</v>
      </c>
      <c r="AG396" s="472" t="e">
        <f>D396&amp;I396&amp;#REF!</f>
        <v>#REF!</v>
      </c>
      <c r="AH396" s="473" t="e">
        <f>IF(#REF!="○",F396,"")</f>
        <v>#REF!</v>
      </c>
    </row>
    <row r="397" spans="1:34" ht="36.75" customHeight="1">
      <c r="A397" s="375">
        <v>385</v>
      </c>
      <c r="B397" s="382" t="str">
        <f>IF(基本情報入力シート!B424="","",基本情報入力シート!B424)</f>
        <v/>
      </c>
      <c r="C397" s="390" t="str">
        <f>IF(基本情報入力シート!L424="","",基本情報入力シート!L424)</f>
        <v/>
      </c>
      <c r="D397" s="390" t="str">
        <f>IF(基本情報入力シート!Q424="","",基本情報入力シート!Q424)</f>
        <v/>
      </c>
      <c r="E397" s="390" t="str">
        <f>IF(基本情報入力シート!V424="","",基本情報入力シート!V424)</f>
        <v/>
      </c>
      <c r="F397" s="390" t="str">
        <f>IF(基本情報入力シート!W424="","",基本情報入力シート!W424)</f>
        <v/>
      </c>
      <c r="G397" s="390" t="str">
        <f>IF(基本情報入力シート!X424="","",基本情報入力シート!X424)</f>
        <v/>
      </c>
      <c r="H397" s="416" t="str">
        <f>IF(基本情報入力シート!Z424="","",基本情報入力シート!Z424)</f>
        <v/>
      </c>
      <c r="I397" s="418" t="str">
        <f>IF(基本情報入力シート!AE424&lt;&gt;"",基本情報入力シート!AE424,"")</f>
        <v/>
      </c>
      <c r="J397" s="424" t="str">
        <f>IF(基本情報入力シート!AA424="","",基本情報入力シート!AA424)</f>
        <v/>
      </c>
      <c r="K397" s="429" t="str">
        <f>IF(基本情報入力シート!AD424="","",基本情報入力シート!AD424)</f>
        <v/>
      </c>
      <c r="L397" s="435" t="str">
        <f>IF(G397="","",VLOOKUP(G397,'【参考】数式用'!$A$3:$C$46,3,FALSE))</f>
        <v/>
      </c>
      <c r="M397" s="442" t="str">
        <f t="shared" ref="M397:M460" si="19">IFERROR(IF(I397="○",ROUNDDOWN(ROUNDDOWN(J397*K397,0)*L397,0),""),"単価未入力")</f>
        <v/>
      </c>
      <c r="N397" s="448"/>
      <c r="O397" s="448"/>
      <c r="P397" s="448"/>
      <c r="Q397" s="86"/>
      <c r="R397" s="2"/>
      <c r="S397" s="391"/>
      <c r="T397" s="391"/>
      <c r="U397" s="391"/>
      <c r="V397" s="391"/>
      <c r="W397" s="391"/>
      <c r="X397" s="391"/>
      <c r="Y397" s="391"/>
      <c r="Z397" s="391"/>
      <c r="AA397" s="391"/>
      <c r="AB397" s="391"/>
      <c r="AC397" s="391"/>
      <c r="AE397" s="363" t="str">
        <f t="shared" ref="AE397:AE460" si="20">IF(G397&lt;&gt;"","色付け","")</f>
        <v/>
      </c>
      <c r="AF397" s="363" t="str">
        <f t="shared" ref="AF397:AF460" si="21">IF(COUNTIF(N397:Q397,"○")=1,"○","×")</f>
        <v>×</v>
      </c>
      <c r="AG397" s="472" t="e">
        <f>D397&amp;I397&amp;#REF!</f>
        <v>#REF!</v>
      </c>
      <c r="AH397" s="473" t="e">
        <f>IF(#REF!="○",F397,"")</f>
        <v>#REF!</v>
      </c>
    </row>
    <row r="398" spans="1:34" ht="36.75" customHeight="1">
      <c r="A398" s="375">
        <v>386</v>
      </c>
      <c r="B398" s="382" t="str">
        <f>IF(基本情報入力シート!B425="","",基本情報入力シート!B425)</f>
        <v/>
      </c>
      <c r="C398" s="390" t="str">
        <f>IF(基本情報入力シート!L425="","",基本情報入力シート!L425)</f>
        <v/>
      </c>
      <c r="D398" s="390" t="str">
        <f>IF(基本情報入力シート!Q425="","",基本情報入力シート!Q425)</f>
        <v/>
      </c>
      <c r="E398" s="390" t="str">
        <f>IF(基本情報入力シート!V425="","",基本情報入力シート!V425)</f>
        <v/>
      </c>
      <c r="F398" s="390" t="str">
        <f>IF(基本情報入力シート!W425="","",基本情報入力シート!W425)</f>
        <v/>
      </c>
      <c r="G398" s="390" t="str">
        <f>IF(基本情報入力シート!X425="","",基本情報入力シート!X425)</f>
        <v/>
      </c>
      <c r="H398" s="416" t="str">
        <f>IF(基本情報入力シート!Z425="","",基本情報入力シート!Z425)</f>
        <v/>
      </c>
      <c r="I398" s="418" t="str">
        <f>IF(基本情報入力シート!AE425&lt;&gt;"",基本情報入力シート!AE425,"")</f>
        <v/>
      </c>
      <c r="J398" s="424" t="str">
        <f>IF(基本情報入力シート!AA425="","",基本情報入力シート!AA425)</f>
        <v/>
      </c>
      <c r="K398" s="429" t="str">
        <f>IF(基本情報入力シート!AD425="","",基本情報入力シート!AD425)</f>
        <v/>
      </c>
      <c r="L398" s="435" t="str">
        <f>IF(G398="","",VLOOKUP(G398,'【参考】数式用'!$A$3:$C$46,3,FALSE))</f>
        <v/>
      </c>
      <c r="M398" s="442" t="str">
        <f t="shared" si="19"/>
        <v/>
      </c>
      <c r="N398" s="448"/>
      <c r="O398" s="448"/>
      <c r="P398" s="448"/>
      <c r="Q398" s="86"/>
      <c r="R398" s="2"/>
      <c r="S398" s="391"/>
      <c r="T398" s="391"/>
      <c r="U398" s="391"/>
      <c r="V398" s="391"/>
      <c r="W398" s="391"/>
      <c r="X398" s="391"/>
      <c r="Y398" s="391"/>
      <c r="Z398" s="391"/>
      <c r="AA398" s="391"/>
      <c r="AB398" s="391"/>
      <c r="AC398" s="391"/>
      <c r="AE398" s="363" t="str">
        <f t="shared" si="20"/>
        <v/>
      </c>
      <c r="AF398" s="363" t="str">
        <f t="shared" si="21"/>
        <v>×</v>
      </c>
      <c r="AG398" s="472" t="e">
        <f>D398&amp;I398&amp;#REF!</f>
        <v>#REF!</v>
      </c>
      <c r="AH398" s="473" t="e">
        <f>IF(#REF!="○",F398,"")</f>
        <v>#REF!</v>
      </c>
    </row>
    <row r="399" spans="1:34" ht="36.75" customHeight="1">
      <c r="A399" s="375">
        <v>387</v>
      </c>
      <c r="B399" s="382" t="str">
        <f>IF(基本情報入力シート!B426="","",基本情報入力シート!B426)</f>
        <v/>
      </c>
      <c r="C399" s="390" t="str">
        <f>IF(基本情報入力シート!L426="","",基本情報入力シート!L426)</f>
        <v/>
      </c>
      <c r="D399" s="390" t="str">
        <f>IF(基本情報入力シート!Q426="","",基本情報入力シート!Q426)</f>
        <v/>
      </c>
      <c r="E399" s="390" t="str">
        <f>IF(基本情報入力シート!V426="","",基本情報入力シート!V426)</f>
        <v/>
      </c>
      <c r="F399" s="390" t="str">
        <f>IF(基本情報入力シート!W426="","",基本情報入力シート!W426)</f>
        <v/>
      </c>
      <c r="G399" s="390" t="str">
        <f>IF(基本情報入力シート!X426="","",基本情報入力シート!X426)</f>
        <v/>
      </c>
      <c r="H399" s="416" t="str">
        <f>IF(基本情報入力シート!Z426="","",基本情報入力シート!Z426)</f>
        <v/>
      </c>
      <c r="I399" s="418" t="str">
        <f>IF(基本情報入力シート!AE426&lt;&gt;"",基本情報入力シート!AE426,"")</f>
        <v/>
      </c>
      <c r="J399" s="424" t="str">
        <f>IF(基本情報入力シート!AA426="","",基本情報入力シート!AA426)</f>
        <v/>
      </c>
      <c r="K399" s="429" t="str">
        <f>IF(基本情報入力シート!AD426="","",基本情報入力シート!AD426)</f>
        <v/>
      </c>
      <c r="L399" s="435" t="str">
        <f>IF(G399="","",VLOOKUP(G399,'【参考】数式用'!$A$3:$C$46,3,FALSE))</f>
        <v/>
      </c>
      <c r="M399" s="442" t="str">
        <f t="shared" si="19"/>
        <v/>
      </c>
      <c r="N399" s="448"/>
      <c r="O399" s="448"/>
      <c r="P399" s="448"/>
      <c r="Q399" s="86"/>
      <c r="R399" s="2"/>
      <c r="S399" s="391"/>
      <c r="T399" s="391"/>
      <c r="U399" s="391"/>
      <c r="V399" s="391"/>
      <c r="W399" s="391"/>
      <c r="X399" s="391"/>
      <c r="Y399" s="391"/>
      <c r="Z399" s="391"/>
      <c r="AA399" s="391"/>
      <c r="AB399" s="391"/>
      <c r="AC399" s="391"/>
      <c r="AE399" s="363" t="str">
        <f t="shared" si="20"/>
        <v/>
      </c>
      <c r="AF399" s="363" t="str">
        <f t="shared" si="21"/>
        <v>×</v>
      </c>
      <c r="AG399" s="472" t="e">
        <f>D399&amp;I399&amp;#REF!</f>
        <v>#REF!</v>
      </c>
      <c r="AH399" s="473" t="e">
        <f>IF(#REF!="○",F399,"")</f>
        <v>#REF!</v>
      </c>
    </row>
    <row r="400" spans="1:34" ht="36.75" customHeight="1">
      <c r="A400" s="375">
        <v>388</v>
      </c>
      <c r="B400" s="382" t="str">
        <f>IF(基本情報入力シート!B427="","",基本情報入力シート!B427)</f>
        <v/>
      </c>
      <c r="C400" s="390" t="str">
        <f>IF(基本情報入力シート!L427="","",基本情報入力シート!L427)</f>
        <v/>
      </c>
      <c r="D400" s="390" t="str">
        <f>IF(基本情報入力シート!Q427="","",基本情報入力シート!Q427)</f>
        <v/>
      </c>
      <c r="E400" s="390" t="str">
        <f>IF(基本情報入力シート!V427="","",基本情報入力シート!V427)</f>
        <v/>
      </c>
      <c r="F400" s="390" t="str">
        <f>IF(基本情報入力シート!W427="","",基本情報入力シート!W427)</f>
        <v/>
      </c>
      <c r="G400" s="390" t="str">
        <f>IF(基本情報入力シート!X427="","",基本情報入力シート!X427)</f>
        <v/>
      </c>
      <c r="H400" s="416" t="str">
        <f>IF(基本情報入力シート!Z427="","",基本情報入力シート!Z427)</f>
        <v/>
      </c>
      <c r="I400" s="418" t="str">
        <f>IF(基本情報入力シート!AE427&lt;&gt;"",基本情報入力シート!AE427,"")</f>
        <v/>
      </c>
      <c r="J400" s="424" t="str">
        <f>IF(基本情報入力シート!AA427="","",基本情報入力シート!AA427)</f>
        <v/>
      </c>
      <c r="K400" s="429" t="str">
        <f>IF(基本情報入力シート!AD427="","",基本情報入力シート!AD427)</f>
        <v/>
      </c>
      <c r="L400" s="435" t="str">
        <f>IF(G400="","",VLOOKUP(G400,'【参考】数式用'!$A$3:$C$46,3,FALSE))</f>
        <v/>
      </c>
      <c r="M400" s="442" t="str">
        <f t="shared" si="19"/>
        <v/>
      </c>
      <c r="N400" s="448"/>
      <c r="O400" s="448"/>
      <c r="P400" s="448"/>
      <c r="Q400" s="86"/>
      <c r="R400" s="2"/>
      <c r="S400" s="391"/>
      <c r="T400" s="391"/>
      <c r="U400" s="391"/>
      <c r="V400" s="391"/>
      <c r="W400" s="391"/>
      <c r="X400" s="391"/>
      <c r="Y400" s="391"/>
      <c r="Z400" s="391"/>
      <c r="AA400" s="391"/>
      <c r="AB400" s="391"/>
      <c r="AC400" s="391"/>
      <c r="AE400" s="363" t="str">
        <f t="shared" si="20"/>
        <v/>
      </c>
      <c r="AF400" s="363" t="str">
        <f t="shared" si="21"/>
        <v>×</v>
      </c>
      <c r="AG400" s="472" t="e">
        <f>D400&amp;I400&amp;#REF!</f>
        <v>#REF!</v>
      </c>
      <c r="AH400" s="473" t="e">
        <f>IF(#REF!="○",F400,"")</f>
        <v>#REF!</v>
      </c>
    </row>
    <row r="401" spans="1:34" ht="36.75" customHeight="1">
      <c r="A401" s="375">
        <v>389</v>
      </c>
      <c r="B401" s="382" t="str">
        <f>IF(基本情報入力シート!B428="","",基本情報入力シート!B428)</f>
        <v/>
      </c>
      <c r="C401" s="390" t="str">
        <f>IF(基本情報入力シート!L428="","",基本情報入力シート!L428)</f>
        <v/>
      </c>
      <c r="D401" s="390" t="str">
        <f>IF(基本情報入力シート!Q428="","",基本情報入力シート!Q428)</f>
        <v/>
      </c>
      <c r="E401" s="390" t="str">
        <f>IF(基本情報入力シート!V428="","",基本情報入力シート!V428)</f>
        <v/>
      </c>
      <c r="F401" s="390" t="str">
        <f>IF(基本情報入力シート!W428="","",基本情報入力シート!W428)</f>
        <v/>
      </c>
      <c r="G401" s="390" t="str">
        <f>IF(基本情報入力シート!X428="","",基本情報入力シート!X428)</f>
        <v/>
      </c>
      <c r="H401" s="416" t="str">
        <f>IF(基本情報入力シート!Z428="","",基本情報入力シート!Z428)</f>
        <v/>
      </c>
      <c r="I401" s="418" t="str">
        <f>IF(基本情報入力シート!AE428&lt;&gt;"",基本情報入力シート!AE428,"")</f>
        <v/>
      </c>
      <c r="J401" s="424" t="str">
        <f>IF(基本情報入力シート!AA428="","",基本情報入力シート!AA428)</f>
        <v/>
      </c>
      <c r="K401" s="429" t="str">
        <f>IF(基本情報入力シート!AD428="","",基本情報入力シート!AD428)</f>
        <v/>
      </c>
      <c r="L401" s="435" t="str">
        <f>IF(G401="","",VLOOKUP(G401,'【参考】数式用'!$A$3:$C$46,3,FALSE))</f>
        <v/>
      </c>
      <c r="M401" s="442" t="str">
        <f t="shared" si="19"/>
        <v/>
      </c>
      <c r="N401" s="448"/>
      <c r="O401" s="448"/>
      <c r="P401" s="448"/>
      <c r="Q401" s="86"/>
      <c r="R401" s="2"/>
      <c r="S401" s="391"/>
      <c r="T401" s="391"/>
      <c r="U401" s="391"/>
      <c r="V401" s="391"/>
      <c r="W401" s="391"/>
      <c r="X401" s="391"/>
      <c r="Y401" s="391"/>
      <c r="Z401" s="391"/>
      <c r="AA401" s="391"/>
      <c r="AB401" s="391"/>
      <c r="AC401" s="391"/>
      <c r="AE401" s="363" t="str">
        <f t="shared" si="20"/>
        <v/>
      </c>
      <c r="AF401" s="363" t="str">
        <f t="shared" si="21"/>
        <v>×</v>
      </c>
      <c r="AG401" s="472" t="e">
        <f>D401&amp;I401&amp;#REF!</f>
        <v>#REF!</v>
      </c>
      <c r="AH401" s="473" t="e">
        <f>IF(#REF!="○",F401,"")</f>
        <v>#REF!</v>
      </c>
    </row>
    <row r="402" spans="1:34" ht="36.75" customHeight="1">
      <c r="A402" s="375">
        <v>390</v>
      </c>
      <c r="B402" s="382" t="str">
        <f>IF(基本情報入力シート!B429="","",基本情報入力シート!B429)</f>
        <v/>
      </c>
      <c r="C402" s="390" t="str">
        <f>IF(基本情報入力シート!L429="","",基本情報入力シート!L429)</f>
        <v/>
      </c>
      <c r="D402" s="390" t="str">
        <f>IF(基本情報入力シート!Q429="","",基本情報入力シート!Q429)</f>
        <v/>
      </c>
      <c r="E402" s="390" t="str">
        <f>IF(基本情報入力シート!V429="","",基本情報入力シート!V429)</f>
        <v/>
      </c>
      <c r="F402" s="390" t="str">
        <f>IF(基本情報入力シート!W429="","",基本情報入力シート!W429)</f>
        <v/>
      </c>
      <c r="G402" s="390" t="str">
        <f>IF(基本情報入力シート!X429="","",基本情報入力シート!X429)</f>
        <v/>
      </c>
      <c r="H402" s="416" t="str">
        <f>IF(基本情報入力シート!Z429="","",基本情報入力シート!Z429)</f>
        <v/>
      </c>
      <c r="I402" s="418" t="str">
        <f>IF(基本情報入力シート!AE429&lt;&gt;"",基本情報入力シート!AE429,"")</f>
        <v/>
      </c>
      <c r="J402" s="424" t="str">
        <f>IF(基本情報入力シート!AA429="","",基本情報入力シート!AA429)</f>
        <v/>
      </c>
      <c r="K402" s="429" t="str">
        <f>IF(基本情報入力シート!AD429="","",基本情報入力シート!AD429)</f>
        <v/>
      </c>
      <c r="L402" s="435" t="str">
        <f>IF(G402="","",VLOOKUP(G402,'【参考】数式用'!$A$3:$C$46,3,FALSE))</f>
        <v/>
      </c>
      <c r="M402" s="442" t="str">
        <f t="shared" si="19"/>
        <v/>
      </c>
      <c r="N402" s="448"/>
      <c r="O402" s="448"/>
      <c r="P402" s="448"/>
      <c r="Q402" s="86"/>
      <c r="R402" s="2"/>
      <c r="S402" s="391"/>
      <c r="T402" s="391"/>
      <c r="U402" s="391"/>
      <c r="V402" s="391"/>
      <c r="W402" s="391"/>
      <c r="X402" s="391"/>
      <c r="Y402" s="391"/>
      <c r="Z402" s="391"/>
      <c r="AA402" s="391"/>
      <c r="AB402" s="391"/>
      <c r="AC402" s="391"/>
      <c r="AE402" s="363" t="str">
        <f t="shared" si="20"/>
        <v/>
      </c>
      <c r="AF402" s="363" t="str">
        <f t="shared" si="21"/>
        <v>×</v>
      </c>
      <c r="AG402" s="472" t="e">
        <f>D402&amp;I402&amp;#REF!</f>
        <v>#REF!</v>
      </c>
      <c r="AH402" s="473" t="e">
        <f>IF(#REF!="○",F402,"")</f>
        <v>#REF!</v>
      </c>
    </row>
    <row r="403" spans="1:34" ht="36.75" customHeight="1">
      <c r="A403" s="375">
        <v>391</v>
      </c>
      <c r="B403" s="382" t="str">
        <f>IF(基本情報入力シート!B430="","",基本情報入力シート!B430)</f>
        <v/>
      </c>
      <c r="C403" s="390" t="str">
        <f>IF(基本情報入力シート!L430="","",基本情報入力シート!L430)</f>
        <v/>
      </c>
      <c r="D403" s="390" t="str">
        <f>IF(基本情報入力シート!Q430="","",基本情報入力シート!Q430)</f>
        <v/>
      </c>
      <c r="E403" s="390" t="str">
        <f>IF(基本情報入力シート!V430="","",基本情報入力シート!V430)</f>
        <v/>
      </c>
      <c r="F403" s="390" t="str">
        <f>IF(基本情報入力シート!W430="","",基本情報入力シート!W430)</f>
        <v/>
      </c>
      <c r="G403" s="390" t="str">
        <f>IF(基本情報入力シート!X430="","",基本情報入力シート!X430)</f>
        <v/>
      </c>
      <c r="H403" s="416" t="str">
        <f>IF(基本情報入力シート!Z430="","",基本情報入力シート!Z430)</f>
        <v/>
      </c>
      <c r="I403" s="418" t="str">
        <f>IF(基本情報入力シート!AE430&lt;&gt;"",基本情報入力シート!AE430,"")</f>
        <v/>
      </c>
      <c r="J403" s="424" t="str">
        <f>IF(基本情報入力シート!AA430="","",基本情報入力シート!AA430)</f>
        <v/>
      </c>
      <c r="K403" s="429" t="str">
        <f>IF(基本情報入力シート!AD430="","",基本情報入力シート!AD430)</f>
        <v/>
      </c>
      <c r="L403" s="435" t="str">
        <f>IF(G403="","",VLOOKUP(G403,'【参考】数式用'!$A$3:$C$46,3,FALSE))</f>
        <v/>
      </c>
      <c r="M403" s="442" t="str">
        <f t="shared" si="19"/>
        <v/>
      </c>
      <c r="N403" s="448"/>
      <c r="O403" s="448"/>
      <c r="P403" s="448"/>
      <c r="Q403" s="86"/>
      <c r="R403" s="2"/>
      <c r="S403" s="391"/>
      <c r="T403" s="391"/>
      <c r="U403" s="391"/>
      <c r="V403" s="391"/>
      <c r="W403" s="391"/>
      <c r="X403" s="391"/>
      <c r="Y403" s="391"/>
      <c r="Z403" s="391"/>
      <c r="AA403" s="391"/>
      <c r="AB403" s="391"/>
      <c r="AC403" s="391"/>
      <c r="AE403" s="363" t="str">
        <f t="shared" si="20"/>
        <v/>
      </c>
      <c r="AF403" s="363" t="str">
        <f t="shared" si="21"/>
        <v>×</v>
      </c>
      <c r="AG403" s="472" t="e">
        <f>D403&amp;I403&amp;#REF!</f>
        <v>#REF!</v>
      </c>
      <c r="AH403" s="473" t="e">
        <f>IF(#REF!="○",F403,"")</f>
        <v>#REF!</v>
      </c>
    </row>
    <row r="404" spans="1:34" ht="36.75" customHeight="1">
      <c r="A404" s="375">
        <v>392</v>
      </c>
      <c r="B404" s="382" t="str">
        <f>IF(基本情報入力シート!B431="","",基本情報入力シート!B431)</f>
        <v/>
      </c>
      <c r="C404" s="390" t="str">
        <f>IF(基本情報入力シート!L431="","",基本情報入力シート!L431)</f>
        <v/>
      </c>
      <c r="D404" s="390" t="str">
        <f>IF(基本情報入力シート!Q431="","",基本情報入力シート!Q431)</f>
        <v/>
      </c>
      <c r="E404" s="390" t="str">
        <f>IF(基本情報入力シート!V431="","",基本情報入力シート!V431)</f>
        <v/>
      </c>
      <c r="F404" s="390" t="str">
        <f>IF(基本情報入力シート!W431="","",基本情報入力シート!W431)</f>
        <v/>
      </c>
      <c r="G404" s="390" t="str">
        <f>IF(基本情報入力シート!X431="","",基本情報入力シート!X431)</f>
        <v/>
      </c>
      <c r="H404" s="416" t="str">
        <f>IF(基本情報入力シート!Z431="","",基本情報入力シート!Z431)</f>
        <v/>
      </c>
      <c r="I404" s="418" t="str">
        <f>IF(基本情報入力シート!AE431&lt;&gt;"",基本情報入力シート!AE431,"")</f>
        <v/>
      </c>
      <c r="J404" s="424" t="str">
        <f>IF(基本情報入力シート!AA431="","",基本情報入力シート!AA431)</f>
        <v/>
      </c>
      <c r="K404" s="429" t="str">
        <f>IF(基本情報入力シート!AD431="","",基本情報入力シート!AD431)</f>
        <v/>
      </c>
      <c r="L404" s="435" t="str">
        <f>IF(G404="","",VLOOKUP(G404,'【参考】数式用'!$A$3:$C$46,3,FALSE))</f>
        <v/>
      </c>
      <c r="M404" s="442" t="str">
        <f t="shared" si="19"/>
        <v/>
      </c>
      <c r="N404" s="448"/>
      <c r="O404" s="448"/>
      <c r="P404" s="448"/>
      <c r="Q404" s="86"/>
      <c r="R404" s="2"/>
      <c r="S404" s="391"/>
      <c r="T404" s="391"/>
      <c r="U404" s="391"/>
      <c r="V404" s="391"/>
      <c r="W404" s="391"/>
      <c r="X404" s="391"/>
      <c r="Y404" s="391"/>
      <c r="Z404" s="391"/>
      <c r="AA404" s="391"/>
      <c r="AB404" s="391"/>
      <c r="AC404" s="391"/>
      <c r="AE404" s="363" t="str">
        <f t="shared" si="20"/>
        <v/>
      </c>
      <c r="AF404" s="363" t="str">
        <f t="shared" si="21"/>
        <v>×</v>
      </c>
      <c r="AG404" s="472" t="e">
        <f>D404&amp;I404&amp;#REF!</f>
        <v>#REF!</v>
      </c>
      <c r="AH404" s="473" t="e">
        <f>IF(#REF!="○",F404,"")</f>
        <v>#REF!</v>
      </c>
    </row>
    <row r="405" spans="1:34" ht="36.75" customHeight="1">
      <c r="A405" s="375">
        <v>393</v>
      </c>
      <c r="B405" s="382" t="str">
        <f>IF(基本情報入力シート!B432="","",基本情報入力シート!B432)</f>
        <v/>
      </c>
      <c r="C405" s="390" t="str">
        <f>IF(基本情報入力シート!L432="","",基本情報入力シート!L432)</f>
        <v/>
      </c>
      <c r="D405" s="390" t="str">
        <f>IF(基本情報入力シート!Q432="","",基本情報入力シート!Q432)</f>
        <v/>
      </c>
      <c r="E405" s="390" t="str">
        <f>IF(基本情報入力シート!V432="","",基本情報入力シート!V432)</f>
        <v/>
      </c>
      <c r="F405" s="390" t="str">
        <f>IF(基本情報入力シート!W432="","",基本情報入力シート!W432)</f>
        <v/>
      </c>
      <c r="G405" s="390" t="str">
        <f>IF(基本情報入力シート!X432="","",基本情報入力シート!X432)</f>
        <v/>
      </c>
      <c r="H405" s="416" t="str">
        <f>IF(基本情報入力シート!Z432="","",基本情報入力シート!Z432)</f>
        <v/>
      </c>
      <c r="I405" s="418" t="str">
        <f>IF(基本情報入力シート!AE432&lt;&gt;"",基本情報入力シート!AE432,"")</f>
        <v/>
      </c>
      <c r="J405" s="424" t="str">
        <f>IF(基本情報入力シート!AA432="","",基本情報入力シート!AA432)</f>
        <v/>
      </c>
      <c r="K405" s="429" t="str">
        <f>IF(基本情報入力シート!AD432="","",基本情報入力シート!AD432)</f>
        <v/>
      </c>
      <c r="L405" s="435" t="str">
        <f>IF(G405="","",VLOOKUP(G405,'【参考】数式用'!$A$3:$C$46,3,FALSE))</f>
        <v/>
      </c>
      <c r="M405" s="442" t="str">
        <f t="shared" si="19"/>
        <v/>
      </c>
      <c r="N405" s="448"/>
      <c r="O405" s="448"/>
      <c r="P405" s="448"/>
      <c r="Q405" s="86"/>
      <c r="R405" s="2"/>
      <c r="S405" s="391"/>
      <c r="T405" s="391"/>
      <c r="U405" s="391"/>
      <c r="V405" s="391"/>
      <c r="W405" s="391"/>
      <c r="X405" s="391"/>
      <c r="Y405" s="391"/>
      <c r="Z405" s="391"/>
      <c r="AA405" s="391"/>
      <c r="AB405" s="391"/>
      <c r="AC405" s="391"/>
      <c r="AE405" s="363" t="str">
        <f t="shared" si="20"/>
        <v/>
      </c>
      <c r="AF405" s="363" t="str">
        <f t="shared" si="21"/>
        <v>×</v>
      </c>
      <c r="AG405" s="472" t="e">
        <f>D405&amp;I405&amp;#REF!</f>
        <v>#REF!</v>
      </c>
      <c r="AH405" s="473" t="e">
        <f>IF(#REF!="○",F405,"")</f>
        <v>#REF!</v>
      </c>
    </row>
    <row r="406" spans="1:34" ht="36.75" customHeight="1">
      <c r="A406" s="375">
        <v>394</v>
      </c>
      <c r="B406" s="382" t="str">
        <f>IF(基本情報入力シート!B433="","",基本情報入力シート!B433)</f>
        <v/>
      </c>
      <c r="C406" s="390" t="str">
        <f>IF(基本情報入力シート!L433="","",基本情報入力シート!L433)</f>
        <v/>
      </c>
      <c r="D406" s="390" t="str">
        <f>IF(基本情報入力シート!Q433="","",基本情報入力シート!Q433)</f>
        <v/>
      </c>
      <c r="E406" s="390" t="str">
        <f>IF(基本情報入力シート!V433="","",基本情報入力シート!V433)</f>
        <v/>
      </c>
      <c r="F406" s="390" t="str">
        <f>IF(基本情報入力シート!W433="","",基本情報入力シート!W433)</f>
        <v/>
      </c>
      <c r="G406" s="390" t="str">
        <f>IF(基本情報入力シート!X433="","",基本情報入力シート!X433)</f>
        <v/>
      </c>
      <c r="H406" s="416" t="str">
        <f>IF(基本情報入力シート!Z433="","",基本情報入力シート!Z433)</f>
        <v/>
      </c>
      <c r="I406" s="418" t="str">
        <f>IF(基本情報入力シート!AE433&lt;&gt;"",基本情報入力シート!AE433,"")</f>
        <v/>
      </c>
      <c r="J406" s="424" t="str">
        <f>IF(基本情報入力シート!AA433="","",基本情報入力シート!AA433)</f>
        <v/>
      </c>
      <c r="K406" s="429" t="str">
        <f>IF(基本情報入力シート!AD433="","",基本情報入力シート!AD433)</f>
        <v/>
      </c>
      <c r="L406" s="435" t="str">
        <f>IF(G406="","",VLOOKUP(G406,'【参考】数式用'!$A$3:$C$46,3,FALSE))</f>
        <v/>
      </c>
      <c r="M406" s="442" t="str">
        <f t="shared" si="19"/>
        <v/>
      </c>
      <c r="N406" s="448"/>
      <c r="O406" s="448"/>
      <c r="P406" s="448"/>
      <c r="Q406" s="86"/>
      <c r="R406" s="2"/>
      <c r="S406" s="391"/>
      <c r="T406" s="391"/>
      <c r="U406" s="391"/>
      <c r="V406" s="391"/>
      <c r="W406" s="391"/>
      <c r="X406" s="391"/>
      <c r="Y406" s="391"/>
      <c r="Z406" s="391"/>
      <c r="AA406" s="391"/>
      <c r="AB406" s="391"/>
      <c r="AC406" s="391"/>
      <c r="AE406" s="363" t="str">
        <f t="shared" si="20"/>
        <v/>
      </c>
      <c r="AF406" s="363" t="str">
        <f t="shared" si="21"/>
        <v>×</v>
      </c>
      <c r="AG406" s="472" t="e">
        <f>D406&amp;I406&amp;#REF!</f>
        <v>#REF!</v>
      </c>
      <c r="AH406" s="473" t="e">
        <f>IF(#REF!="○",F406,"")</f>
        <v>#REF!</v>
      </c>
    </row>
    <row r="407" spans="1:34" ht="36.75" customHeight="1">
      <c r="A407" s="375">
        <v>395</v>
      </c>
      <c r="B407" s="382" t="str">
        <f>IF(基本情報入力シート!B434="","",基本情報入力シート!B434)</f>
        <v/>
      </c>
      <c r="C407" s="390" t="str">
        <f>IF(基本情報入力シート!L434="","",基本情報入力シート!L434)</f>
        <v/>
      </c>
      <c r="D407" s="390" t="str">
        <f>IF(基本情報入力シート!Q434="","",基本情報入力シート!Q434)</f>
        <v/>
      </c>
      <c r="E407" s="390" t="str">
        <f>IF(基本情報入力シート!V434="","",基本情報入力シート!V434)</f>
        <v/>
      </c>
      <c r="F407" s="390" t="str">
        <f>IF(基本情報入力シート!W434="","",基本情報入力シート!W434)</f>
        <v/>
      </c>
      <c r="G407" s="390" t="str">
        <f>IF(基本情報入力シート!X434="","",基本情報入力シート!X434)</f>
        <v/>
      </c>
      <c r="H407" s="416" t="str">
        <f>IF(基本情報入力シート!Z434="","",基本情報入力シート!Z434)</f>
        <v/>
      </c>
      <c r="I407" s="418" t="str">
        <f>IF(基本情報入力シート!AE434&lt;&gt;"",基本情報入力シート!AE434,"")</f>
        <v/>
      </c>
      <c r="J407" s="424" t="str">
        <f>IF(基本情報入力シート!AA434="","",基本情報入力シート!AA434)</f>
        <v/>
      </c>
      <c r="K407" s="429" t="str">
        <f>IF(基本情報入力シート!AD434="","",基本情報入力シート!AD434)</f>
        <v/>
      </c>
      <c r="L407" s="435" t="str">
        <f>IF(G407="","",VLOOKUP(G407,'【参考】数式用'!$A$3:$C$46,3,FALSE))</f>
        <v/>
      </c>
      <c r="M407" s="442" t="str">
        <f t="shared" si="19"/>
        <v/>
      </c>
      <c r="N407" s="448"/>
      <c r="O407" s="448"/>
      <c r="P407" s="448"/>
      <c r="Q407" s="86"/>
      <c r="R407" s="2"/>
      <c r="S407" s="391"/>
      <c r="T407" s="391"/>
      <c r="U407" s="391"/>
      <c r="V407" s="391"/>
      <c r="W407" s="391"/>
      <c r="X407" s="391"/>
      <c r="Y407" s="391"/>
      <c r="Z407" s="391"/>
      <c r="AA407" s="391"/>
      <c r="AB407" s="391"/>
      <c r="AC407" s="391"/>
      <c r="AE407" s="363" t="str">
        <f t="shared" si="20"/>
        <v/>
      </c>
      <c r="AF407" s="363" t="str">
        <f t="shared" si="21"/>
        <v>×</v>
      </c>
      <c r="AG407" s="472" t="e">
        <f>D407&amp;I407&amp;#REF!</f>
        <v>#REF!</v>
      </c>
      <c r="AH407" s="473" t="e">
        <f>IF(#REF!="○",F407,"")</f>
        <v>#REF!</v>
      </c>
    </row>
    <row r="408" spans="1:34" ht="36.75" customHeight="1">
      <c r="A408" s="375">
        <v>396</v>
      </c>
      <c r="B408" s="382" t="str">
        <f>IF(基本情報入力シート!B435="","",基本情報入力シート!B435)</f>
        <v/>
      </c>
      <c r="C408" s="390" t="str">
        <f>IF(基本情報入力シート!L435="","",基本情報入力シート!L435)</f>
        <v/>
      </c>
      <c r="D408" s="390" t="str">
        <f>IF(基本情報入力シート!Q435="","",基本情報入力シート!Q435)</f>
        <v/>
      </c>
      <c r="E408" s="390" t="str">
        <f>IF(基本情報入力シート!V435="","",基本情報入力シート!V435)</f>
        <v/>
      </c>
      <c r="F408" s="390" t="str">
        <f>IF(基本情報入力シート!W435="","",基本情報入力シート!W435)</f>
        <v/>
      </c>
      <c r="G408" s="390" t="str">
        <f>IF(基本情報入力シート!X435="","",基本情報入力シート!X435)</f>
        <v/>
      </c>
      <c r="H408" s="416" t="str">
        <f>IF(基本情報入力シート!Z435="","",基本情報入力シート!Z435)</f>
        <v/>
      </c>
      <c r="I408" s="418" t="str">
        <f>IF(基本情報入力シート!AE435&lt;&gt;"",基本情報入力シート!AE435,"")</f>
        <v/>
      </c>
      <c r="J408" s="424" t="str">
        <f>IF(基本情報入力シート!AA435="","",基本情報入力シート!AA435)</f>
        <v/>
      </c>
      <c r="K408" s="429" t="str">
        <f>IF(基本情報入力シート!AD435="","",基本情報入力シート!AD435)</f>
        <v/>
      </c>
      <c r="L408" s="435" t="str">
        <f>IF(G408="","",VLOOKUP(G408,'【参考】数式用'!$A$3:$C$46,3,FALSE))</f>
        <v/>
      </c>
      <c r="M408" s="442" t="str">
        <f t="shared" si="19"/>
        <v/>
      </c>
      <c r="N408" s="448"/>
      <c r="O408" s="448"/>
      <c r="P408" s="448"/>
      <c r="Q408" s="86"/>
      <c r="R408" s="2"/>
      <c r="S408" s="391"/>
      <c r="T408" s="391"/>
      <c r="U408" s="391"/>
      <c r="V408" s="391"/>
      <c r="W408" s="391"/>
      <c r="X408" s="391"/>
      <c r="Y408" s="391"/>
      <c r="Z408" s="391"/>
      <c r="AA408" s="391"/>
      <c r="AB408" s="391"/>
      <c r="AC408" s="391"/>
      <c r="AE408" s="363" t="str">
        <f t="shared" si="20"/>
        <v/>
      </c>
      <c r="AF408" s="363" t="str">
        <f t="shared" si="21"/>
        <v>×</v>
      </c>
      <c r="AG408" s="472" t="e">
        <f>D408&amp;I408&amp;#REF!</f>
        <v>#REF!</v>
      </c>
      <c r="AH408" s="473" t="e">
        <f>IF(#REF!="○",F408,"")</f>
        <v>#REF!</v>
      </c>
    </row>
    <row r="409" spans="1:34" ht="36.75" customHeight="1">
      <c r="A409" s="375">
        <v>397</v>
      </c>
      <c r="B409" s="382" t="str">
        <f>IF(基本情報入力シート!B436="","",基本情報入力シート!B436)</f>
        <v/>
      </c>
      <c r="C409" s="390" t="str">
        <f>IF(基本情報入力シート!L436="","",基本情報入力シート!L436)</f>
        <v/>
      </c>
      <c r="D409" s="390" t="str">
        <f>IF(基本情報入力シート!Q436="","",基本情報入力シート!Q436)</f>
        <v/>
      </c>
      <c r="E409" s="390" t="str">
        <f>IF(基本情報入力シート!V436="","",基本情報入力シート!V436)</f>
        <v/>
      </c>
      <c r="F409" s="390" t="str">
        <f>IF(基本情報入力シート!W436="","",基本情報入力シート!W436)</f>
        <v/>
      </c>
      <c r="G409" s="390" t="str">
        <f>IF(基本情報入力シート!X436="","",基本情報入力シート!X436)</f>
        <v/>
      </c>
      <c r="H409" s="416" t="str">
        <f>IF(基本情報入力シート!Z436="","",基本情報入力シート!Z436)</f>
        <v/>
      </c>
      <c r="I409" s="418" t="str">
        <f>IF(基本情報入力シート!AE436&lt;&gt;"",基本情報入力シート!AE436,"")</f>
        <v/>
      </c>
      <c r="J409" s="424" t="str">
        <f>IF(基本情報入力シート!AA436="","",基本情報入力シート!AA436)</f>
        <v/>
      </c>
      <c r="K409" s="429" t="str">
        <f>IF(基本情報入力シート!AD436="","",基本情報入力シート!AD436)</f>
        <v/>
      </c>
      <c r="L409" s="435" t="str">
        <f>IF(G409="","",VLOOKUP(G409,'【参考】数式用'!$A$3:$C$46,3,FALSE))</f>
        <v/>
      </c>
      <c r="M409" s="442" t="str">
        <f t="shared" si="19"/>
        <v/>
      </c>
      <c r="N409" s="448"/>
      <c r="O409" s="448"/>
      <c r="P409" s="448"/>
      <c r="Q409" s="86"/>
      <c r="R409" s="2"/>
      <c r="S409" s="391"/>
      <c r="T409" s="391"/>
      <c r="U409" s="391"/>
      <c r="V409" s="391"/>
      <c r="W409" s="391"/>
      <c r="X409" s="391"/>
      <c r="Y409" s="391"/>
      <c r="Z409" s="391"/>
      <c r="AA409" s="391"/>
      <c r="AB409" s="391"/>
      <c r="AC409" s="391"/>
      <c r="AE409" s="363" t="str">
        <f t="shared" si="20"/>
        <v/>
      </c>
      <c r="AF409" s="363" t="str">
        <f t="shared" si="21"/>
        <v>×</v>
      </c>
      <c r="AG409" s="472" t="e">
        <f>D409&amp;I409&amp;#REF!</f>
        <v>#REF!</v>
      </c>
      <c r="AH409" s="473" t="e">
        <f>IF(#REF!="○",F409,"")</f>
        <v>#REF!</v>
      </c>
    </row>
    <row r="410" spans="1:34" ht="36.75" customHeight="1">
      <c r="A410" s="375">
        <v>398</v>
      </c>
      <c r="B410" s="382" t="str">
        <f>IF(基本情報入力シート!B437="","",基本情報入力シート!B437)</f>
        <v/>
      </c>
      <c r="C410" s="390" t="str">
        <f>IF(基本情報入力シート!L437="","",基本情報入力シート!L437)</f>
        <v/>
      </c>
      <c r="D410" s="390" t="str">
        <f>IF(基本情報入力シート!Q437="","",基本情報入力シート!Q437)</f>
        <v/>
      </c>
      <c r="E410" s="390" t="str">
        <f>IF(基本情報入力シート!V437="","",基本情報入力シート!V437)</f>
        <v/>
      </c>
      <c r="F410" s="390" t="str">
        <f>IF(基本情報入力シート!W437="","",基本情報入力シート!W437)</f>
        <v/>
      </c>
      <c r="G410" s="390" t="str">
        <f>IF(基本情報入力シート!X437="","",基本情報入力シート!X437)</f>
        <v/>
      </c>
      <c r="H410" s="416" t="str">
        <f>IF(基本情報入力シート!Z437="","",基本情報入力シート!Z437)</f>
        <v/>
      </c>
      <c r="I410" s="418" t="str">
        <f>IF(基本情報入力シート!AE437&lt;&gt;"",基本情報入力シート!AE437,"")</f>
        <v/>
      </c>
      <c r="J410" s="424" t="str">
        <f>IF(基本情報入力シート!AA437="","",基本情報入力シート!AA437)</f>
        <v/>
      </c>
      <c r="K410" s="429" t="str">
        <f>IF(基本情報入力シート!AD437="","",基本情報入力シート!AD437)</f>
        <v/>
      </c>
      <c r="L410" s="435" t="str">
        <f>IF(G410="","",VLOOKUP(G410,'【参考】数式用'!$A$3:$C$46,3,FALSE))</f>
        <v/>
      </c>
      <c r="M410" s="442" t="str">
        <f t="shared" si="19"/>
        <v/>
      </c>
      <c r="N410" s="448"/>
      <c r="O410" s="448"/>
      <c r="P410" s="448"/>
      <c r="Q410" s="86"/>
      <c r="R410" s="2"/>
      <c r="S410" s="391"/>
      <c r="T410" s="391"/>
      <c r="U410" s="391"/>
      <c r="V410" s="391"/>
      <c r="W410" s="391"/>
      <c r="X410" s="391"/>
      <c r="Y410" s="391"/>
      <c r="Z410" s="391"/>
      <c r="AA410" s="391"/>
      <c r="AB410" s="391"/>
      <c r="AC410" s="391"/>
      <c r="AE410" s="363" t="str">
        <f t="shared" si="20"/>
        <v/>
      </c>
      <c r="AF410" s="363" t="str">
        <f t="shared" si="21"/>
        <v>×</v>
      </c>
      <c r="AG410" s="472" t="e">
        <f>D410&amp;I410&amp;#REF!</f>
        <v>#REF!</v>
      </c>
      <c r="AH410" s="473" t="e">
        <f>IF(#REF!="○",F410,"")</f>
        <v>#REF!</v>
      </c>
    </row>
    <row r="411" spans="1:34" ht="36.75" customHeight="1">
      <c r="A411" s="375">
        <v>399</v>
      </c>
      <c r="B411" s="382" t="str">
        <f>IF(基本情報入力シート!B438="","",基本情報入力シート!B438)</f>
        <v/>
      </c>
      <c r="C411" s="390" t="str">
        <f>IF(基本情報入力シート!L438="","",基本情報入力シート!L438)</f>
        <v/>
      </c>
      <c r="D411" s="390" t="str">
        <f>IF(基本情報入力シート!Q438="","",基本情報入力シート!Q438)</f>
        <v/>
      </c>
      <c r="E411" s="390" t="str">
        <f>IF(基本情報入力シート!V438="","",基本情報入力シート!V438)</f>
        <v/>
      </c>
      <c r="F411" s="390" t="str">
        <f>IF(基本情報入力シート!W438="","",基本情報入力シート!W438)</f>
        <v/>
      </c>
      <c r="G411" s="390" t="str">
        <f>IF(基本情報入力シート!X438="","",基本情報入力シート!X438)</f>
        <v/>
      </c>
      <c r="H411" s="416" t="str">
        <f>IF(基本情報入力シート!Z438="","",基本情報入力シート!Z438)</f>
        <v/>
      </c>
      <c r="I411" s="418" t="str">
        <f>IF(基本情報入力シート!AE438&lt;&gt;"",基本情報入力シート!AE438,"")</f>
        <v/>
      </c>
      <c r="J411" s="424" t="str">
        <f>IF(基本情報入力シート!AA438="","",基本情報入力シート!AA438)</f>
        <v/>
      </c>
      <c r="K411" s="429" t="str">
        <f>IF(基本情報入力シート!AD438="","",基本情報入力シート!AD438)</f>
        <v/>
      </c>
      <c r="L411" s="435" t="str">
        <f>IF(G411="","",VLOOKUP(G411,'【参考】数式用'!$A$3:$C$46,3,FALSE))</f>
        <v/>
      </c>
      <c r="M411" s="442" t="str">
        <f t="shared" si="19"/>
        <v/>
      </c>
      <c r="N411" s="448"/>
      <c r="O411" s="448"/>
      <c r="P411" s="448"/>
      <c r="Q411" s="86"/>
      <c r="R411" s="2"/>
      <c r="S411" s="391"/>
      <c r="T411" s="391"/>
      <c r="U411" s="391"/>
      <c r="V411" s="391"/>
      <c r="W411" s="391"/>
      <c r="X411" s="391"/>
      <c r="Y411" s="391"/>
      <c r="Z411" s="391"/>
      <c r="AA411" s="391"/>
      <c r="AB411" s="391"/>
      <c r="AC411" s="391"/>
      <c r="AE411" s="363" t="str">
        <f t="shared" si="20"/>
        <v/>
      </c>
      <c r="AF411" s="363" t="str">
        <f t="shared" si="21"/>
        <v>×</v>
      </c>
      <c r="AG411" s="472" t="e">
        <f>D411&amp;I411&amp;#REF!</f>
        <v>#REF!</v>
      </c>
      <c r="AH411" s="473" t="e">
        <f>IF(#REF!="○",F411,"")</f>
        <v>#REF!</v>
      </c>
    </row>
    <row r="412" spans="1:34" ht="36.75" customHeight="1">
      <c r="A412" s="375">
        <v>400</v>
      </c>
      <c r="B412" s="382" t="str">
        <f>IF(基本情報入力シート!B439="","",基本情報入力シート!B439)</f>
        <v/>
      </c>
      <c r="C412" s="390" t="str">
        <f>IF(基本情報入力シート!L439="","",基本情報入力シート!L439)</f>
        <v/>
      </c>
      <c r="D412" s="390" t="str">
        <f>IF(基本情報入力シート!Q439="","",基本情報入力シート!Q439)</f>
        <v/>
      </c>
      <c r="E412" s="390" t="str">
        <f>IF(基本情報入力シート!V439="","",基本情報入力シート!V439)</f>
        <v/>
      </c>
      <c r="F412" s="390" t="str">
        <f>IF(基本情報入力シート!W439="","",基本情報入力シート!W439)</f>
        <v/>
      </c>
      <c r="G412" s="390" t="str">
        <f>IF(基本情報入力シート!X439="","",基本情報入力シート!X439)</f>
        <v/>
      </c>
      <c r="H412" s="416" t="str">
        <f>IF(基本情報入力シート!Z439="","",基本情報入力シート!Z439)</f>
        <v/>
      </c>
      <c r="I412" s="418" t="str">
        <f>IF(基本情報入力シート!AE439&lt;&gt;"",基本情報入力シート!AE439,"")</f>
        <v/>
      </c>
      <c r="J412" s="424" t="str">
        <f>IF(基本情報入力シート!AA439="","",基本情報入力シート!AA439)</f>
        <v/>
      </c>
      <c r="K412" s="429" t="str">
        <f>IF(基本情報入力シート!AD439="","",基本情報入力シート!AD439)</f>
        <v/>
      </c>
      <c r="L412" s="435" t="str">
        <f>IF(G412="","",VLOOKUP(G412,'【参考】数式用'!$A$3:$C$46,3,FALSE))</f>
        <v/>
      </c>
      <c r="M412" s="442" t="str">
        <f t="shared" si="19"/>
        <v/>
      </c>
      <c r="N412" s="448"/>
      <c r="O412" s="448"/>
      <c r="P412" s="448"/>
      <c r="Q412" s="86"/>
      <c r="R412" s="2"/>
      <c r="S412" s="391"/>
      <c r="T412" s="391"/>
      <c r="U412" s="391"/>
      <c r="V412" s="391"/>
      <c r="W412" s="391"/>
      <c r="X412" s="391"/>
      <c r="Y412" s="391"/>
      <c r="Z412" s="391"/>
      <c r="AA412" s="391"/>
      <c r="AB412" s="391"/>
      <c r="AC412" s="391"/>
      <c r="AE412" s="363" t="str">
        <f t="shared" si="20"/>
        <v/>
      </c>
      <c r="AF412" s="363" t="str">
        <f t="shared" si="21"/>
        <v>×</v>
      </c>
      <c r="AG412" s="472" t="e">
        <f>D412&amp;I412&amp;#REF!</f>
        <v>#REF!</v>
      </c>
      <c r="AH412" s="473" t="e">
        <f>IF(#REF!="○",F412,"")</f>
        <v>#REF!</v>
      </c>
    </row>
    <row r="413" spans="1:34" ht="36.75" customHeight="1">
      <c r="A413" s="375">
        <v>401</v>
      </c>
      <c r="B413" s="382" t="str">
        <f>IF(基本情報入力シート!B440="","",基本情報入力シート!B440)</f>
        <v/>
      </c>
      <c r="C413" s="390" t="str">
        <f>IF(基本情報入力シート!L440="","",基本情報入力シート!L440)</f>
        <v/>
      </c>
      <c r="D413" s="390" t="str">
        <f>IF(基本情報入力シート!Q440="","",基本情報入力シート!Q440)</f>
        <v/>
      </c>
      <c r="E413" s="390" t="str">
        <f>IF(基本情報入力シート!V440="","",基本情報入力シート!V440)</f>
        <v/>
      </c>
      <c r="F413" s="390" t="str">
        <f>IF(基本情報入力シート!W440="","",基本情報入力シート!W440)</f>
        <v/>
      </c>
      <c r="G413" s="390" t="str">
        <f>IF(基本情報入力シート!X440="","",基本情報入力シート!X440)</f>
        <v/>
      </c>
      <c r="H413" s="416" t="str">
        <f>IF(基本情報入力シート!Z440="","",基本情報入力シート!Z440)</f>
        <v/>
      </c>
      <c r="I413" s="418" t="str">
        <f>IF(基本情報入力シート!AE440&lt;&gt;"",基本情報入力シート!AE440,"")</f>
        <v/>
      </c>
      <c r="J413" s="424" t="str">
        <f>IF(基本情報入力シート!AA440="","",基本情報入力シート!AA440)</f>
        <v/>
      </c>
      <c r="K413" s="429" t="str">
        <f>IF(基本情報入力シート!AD440="","",基本情報入力シート!AD440)</f>
        <v/>
      </c>
      <c r="L413" s="435" t="str">
        <f>IF(G413="","",VLOOKUP(G413,'【参考】数式用'!$A$3:$C$46,3,FALSE))</f>
        <v/>
      </c>
      <c r="M413" s="442" t="str">
        <f t="shared" si="19"/>
        <v/>
      </c>
      <c r="N413" s="448"/>
      <c r="O413" s="448"/>
      <c r="P413" s="448"/>
      <c r="Q413" s="86"/>
      <c r="R413" s="2"/>
      <c r="S413" s="391"/>
      <c r="T413" s="391"/>
      <c r="U413" s="391"/>
      <c r="V413" s="391"/>
      <c r="W413" s="391"/>
      <c r="X413" s="391"/>
      <c r="Y413" s="391"/>
      <c r="Z413" s="391"/>
      <c r="AA413" s="391"/>
      <c r="AB413" s="391"/>
      <c r="AC413" s="391"/>
      <c r="AE413" s="363" t="str">
        <f t="shared" si="20"/>
        <v/>
      </c>
      <c r="AF413" s="363" t="str">
        <f t="shared" si="21"/>
        <v>×</v>
      </c>
      <c r="AG413" s="472" t="e">
        <f>D413&amp;I413&amp;#REF!</f>
        <v>#REF!</v>
      </c>
      <c r="AH413" s="473" t="e">
        <f>IF(#REF!="○",F413,"")</f>
        <v>#REF!</v>
      </c>
    </row>
    <row r="414" spans="1:34" ht="36.75" customHeight="1">
      <c r="A414" s="375">
        <v>402</v>
      </c>
      <c r="B414" s="382" t="str">
        <f>IF(基本情報入力シート!B441="","",基本情報入力シート!B441)</f>
        <v/>
      </c>
      <c r="C414" s="390" t="str">
        <f>IF(基本情報入力シート!L441="","",基本情報入力シート!L441)</f>
        <v/>
      </c>
      <c r="D414" s="390" t="str">
        <f>IF(基本情報入力シート!Q441="","",基本情報入力シート!Q441)</f>
        <v/>
      </c>
      <c r="E414" s="390" t="str">
        <f>IF(基本情報入力シート!V441="","",基本情報入力シート!V441)</f>
        <v/>
      </c>
      <c r="F414" s="390" t="str">
        <f>IF(基本情報入力シート!W441="","",基本情報入力シート!W441)</f>
        <v/>
      </c>
      <c r="G414" s="390" t="str">
        <f>IF(基本情報入力シート!X441="","",基本情報入力シート!X441)</f>
        <v/>
      </c>
      <c r="H414" s="416" t="str">
        <f>IF(基本情報入力シート!Z441="","",基本情報入力シート!Z441)</f>
        <v/>
      </c>
      <c r="I414" s="418" t="str">
        <f>IF(基本情報入力シート!AE441&lt;&gt;"",基本情報入力シート!AE441,"")</f>
        <v/>
      </c>
      <c r="J414" s="424" t="str">
        <f>IF(基本情報入力シート!AA441="","",基本情報入力シート!AA441)</f>
        <v/>
      </c>
      <c r="K414" s="429" t="str">
        <f>IF(基本情報入力シート!AD441="","",基本情報入力シート!AD441)</f>
        <v/>
      </c>
      <c r="L414" s="435" t="str">
        <f>IF(G414="","",VLOOKUP(G414,'【参考】数式用'!$A$3:$C$46,3,FALSE))</f>
        <v/>
      </c>
      <c r="M414" s="442" t="str">
        <f t="shared" si="19"/>
        <v/>
      </c>
      <c r="N414" s="448"/>
      <c r="O414" s="448"/>
      <c r="P414" s="448"/>
      <c r="Q414" s="86"/>
      <c r="R414" s="2"/>
      <c r="S414" s="391"/>
      <c r="T414" s="391"/>
      <c r="U414" s="391"/>
      <c r="V414" s="391"/>
      <c r="W414" s="391"/>
      <c r="X414" s="391"/>
      <c r="Y414" s="391"/>
      <c r="Z414" s="391"/>
      <c r="AA414" s="391"/>
      <c r="AB414" s="391"/>
      <c r="AC414" s="391"/>
      <c r="AE414" s="363" t="str">
        <f t="shared" si="20"/>
        <v/>
      </c>
      <c r="AF414" s="363" t="str">
        <f t="shared" si="21"/>
        <v>×</v>
      </c>
      <c r="AG414" s="472" t="e">
        <f>D414&amp;I414&amp;#REF!</f>
        <v>#REF!</v>
      </c>
      <c r="AH414" s="473" t="e">
        <f>IF(#REF!="○",F414,"")</f>
        <v>#REF!</v>
      </c>
    </row>
    <row r="415" spans="1:34" ht="36.75" customHeight="1">
      <c r="A415" s="375">
        <v>403</v>
      </c>
      <c r="B415" s="382" t="str">
        <f>IF(基本情報入力シート!B442="","",基本情報入力シート!B442)</f>
        <v/>
      </c>
      <c r="C415" s="390" t="str">
        <f>IF(基本情報入力シート!L442="","",基本情報入力シート!L442)</f>
        <v/>
      </c>
      <c r="D415" s="390" t="str">
        <f>IF(基本情報入力シート!Q442="","",基本情報入力シート!Q442)</f>
        <v/>
      </c>
      <c r="E415" s="390" t="str">
        <f>IF(基本情報入力シート!V442="","",基本情報入力シート!V442)</f>
        <v/>
      </c>
      <c r="F415" s="390" t="str">
        <f>IF(基本情報入力シート!W442="","",基本情報入力シート!W442)</f>
        <v/>
      </c>
      <c r="G415" s="390" t="str">
        <f>IF(基本情報入力シート!X442="","",基本情報入力シート!X442)</f>
        <v/>
      </c>
      <c r="H415" s="416" t="str">
        <f>IF(基本情報入力シート!Z442="","",基本情報入力シート!Z442)</f>
        <v/>
      </c>
      <c r="I415" s="418" t="str">
        <f>IF(基本情報入力シート!AE442&lt;&gt;"",基本情報入力シート!AE442,"")</f>
        <v/>
      </c>
      <c r="J415" s="424" t="str">
        <f>IF(基本情報入力シート!AA442="","",基本情報入力シート!AA442)</f>
        <v/>
      </c>
      <c r="K415" s="429" t="str">
        <f>IF(基本情報入力シート!AD442="","",基本情報入力シート!AD442)</f>
        <v/>
      </c>
      <c r="L415" s="435" t="str">
        <f>IF(G415="","",VLOOKUP(G415,'【参考】数式用'!$A$3:$C$46,3,FALSE))</f>
        <v/>
      </c>
      <c r="M415" s="442" t="str">
        <f t="shared" si="19"/>
        <v/>
      </c>
      <c r="N415" s="448"/>
      <c r="O415" s="448"/>
      <c r="P415" s="448"/>
      <c r="Q415" s="86"/>
      <c r="R415" s="2"/>
      <c r="S415" s="391"/>
      <c r="T415" s="391"/>
      <c r="U415" s="391"/>
      <c r="V415" s="391"/>
      <c r="W415" s="391"/>
      <c r="X415" s="391"/>
      <c r="Y415" s="391"/>
      <c r="Z415" s="391"/>
      <c r="AA415" s="391"/>
      <c r="AB415" s="391"/>
      <c r="AC415" s="391"/>
      <c r="AE415" s="363" t="str">
        <f t="shared" si="20"/>
        <v/>
      </c>
      <c r="AF415" s="363" t="str">
        <f t="shared" si="21"/>
        <v>×</v>
      </c>
      <c r="AG415" s="472" t="e">
        <f>D415&amp;I415&amp;#REF!</f>
        <v>#REF!</v>
      </c>
      <c r="AH415" s="473" t="e">
        <f>IF(#REF!="○",F415,"")</f>
        <v>#REF!</v>
      </c>
    </row>
    <row r="416" spans="1:34" ht="36.75" customHeight="1">
      <c r="A416" s="375">
        <v>404</v>
      </c>
      <c r="B416" s="382" t="str">
        <f>IF(基本情報入力シート!B443="","",基本情報入力シート!B443)</f>
        <v/>
      </c>
      <c r="C416" s="390" t="str">
        <f>IF(基本情報入力シート!L443="","",基本情報入力シート!L443)</f>
        <v/>
      </c>
      <c r="D416" s="390" t="str">
        <f>IF(基本情報入力シート!Q443="","",基本情報入力シート!Q443)</f>
        <v/>
      </c>
      <c r="E416" s="390" t="str">
        <f>IF(基本情報入力シート!V443="","",基本情報入力シート!V443)</f>
        <v/>
      </c>
      <c r="F416" s="390" t="str">
        <f>IF(基本情報入力シート!W443="","",基本情報入力シート!W443)</f>
        <v/>
      </c>
      <c r="G416" s="390" t="str">
        <f>IF(基本情報入力シート!X443="","",基本情報入力シート!X443)</f>
        <v/>
      </c>
      <c r="H416" s="416" t="str">
        <f>IF(基本情報入力シート!Z443="","",基本情報入力シート!Z443)</f>
        <v/>
      </c>
      <c r="I416" s="418" t="str">
        <f>IF(基本情報入力シート!AE443&lt;&gt;"",基本情報入力シート!AE443,"")</f>
        <v/>
      </c>
      <c r="J416" s="424" t="str">
        <f>IF(基本情報入力シート!AA443="","",基本情報入力シート!AA443)</f>
        <v/>
      </c>
      <c r="K416" s="429" t="str">
        <f>IF(基本情報入力シート!AD443="","",基本情報入力シート!AD443)</f>
        <v/>
      </c>
      <c r="L416" s="435" t="str">
        <f>IF(G416="","",VLOOKUP(G416,'【参考】数式用'!$A$3:$C$46,3,FALSE))</f>
        <v/>
      </c>
      <c r="M416" s="442" t="str">
        <f t="shared" si="19"/>
        <v/>
      </c>
      <c r="N416" s="448"/>
      <c r="O416" s="448"/>
      <c r="P416" s="448"/>
      <c r="Q416" s="86"/>
      <c r="R416" s="2"/>
      <c r="S416" s="391"/>
      <c r="T416" s="391"/>
      <c r="U416" s="391"/>
      <c r="V416" s="391"/>
      <c r="W416" s="391"/>
      <c r="X416" s="391"/>
      <c r="Y416" s="391"/>
      <c r="Z416" s="391"/>
      <c r="AA416" s="391"/>
      <c r="AB416" s="391"/>
      <c r="AC416" s="391"/>
      <c r="AE416" s="363" t="str">
        <f t="shared" si="20"/>
        <v/>
      </c>
      <c r="AF416" s="363" t="str">
        <f t="shared" si="21"/>
        <v>×</v>
      </c>
      <c r="AG416" s="472" t="e">
        <f>D416&amp;I416&amp;#REF!</f>
        <v>#REF!</v>
      </c>
      <c r="AH416" s="473" t="e">
        <f>IF(#REF!="○",F416,"")</f>
        <v>#REF!</v>
      </c>
    </row>
    <row r="417" spans="1:34" ht="36.75" customHeight="1">
      <c r="A417" s="375">
        <v>405</v>
      </c>
      <c r="B417" s="382" t="str">
        <f>IF(基本情報入力シート!B444="","",基本情報入力シート!B444)</f>
        <v/>
      </c>
      <c r="C417" s="390" t="str">
        <f>IF(基本情報入力シート!L444="","",基本情報入力シート!L444)</f>
        <v/>
      </c>
      <c r="D417" s="390" t="str">
        <f>IF(基本情報入力シート!Q444="","",基本情報入力シート!Q444)</f>
        <v/>
      </c>
      <c r="E417" s="390" t="str">
        <f>IF(基本情報入力シート!V444="","",基本情報入力シート!V444)</f>
        <v/>
      </c>
      <c r="F417" s="390" t="str">
        <f>IF(基本情報入力シート!W444="","",基本情報入力シート!W444)</f>
        <v/>
      </c>
      <c r="G417" s="390" t="str">
        <f>IF(基本情報入力シート!X444="","",基本情報入力シート!X444)</f>
        <v/>
      </c>
      <c r="H417" s="416" t="str">
        <f>IF(基本情報入力シート!Z444="","",基本情報入力シート!Z444)</f>
        <v/>
      </c>
      <c r="I417" s="418" t="str">
        <f>IF(基本情報入力シート!AE444&lt;&gt;"",基本情報入力シート!AE444,"")</f>
        <v/>
      </c>
      <c r="J417" s="424" t="str">
        <f>IF(基本情報入力シート!AA444="","",基本情報入力シート!AA444)</f>
        <v/>
      </c>
      <c r="K417" s="429" t="str">
        <f>IF(基本情報入力シート!AD444="","",基本情報入力シート!AD444)</f>
        <v/>
      </c>
      <c r="L417" s="435" t="str">
        <f>IF(G417="","",VLOOKUP(G417,'【参考】数式用'!$A$3:$C$46,3,FALSE))</f>
        <v/>
      </c>
      <c r="M417" s="442" t="str">
        <f t="shared" si="19"/>
        <v/>
      </c>
      <c r="N417" s="448"/>
      <c r="O417" s="448"/>
      <c r="P417" s="448"/>
      <c r="Q417" s="86"/>
      <c r="R417" s="2"/>
      <c r="S417" s="391"/>
      <c r="T417" s="391"/>
      <c r="U417" s="391"/>
      <c r="V417" s="391"/>
      <c r="W417" s="391"/>
      <c r="X417" s="391"/>
      <c r="Y417" s="391"/>
      <c r="Z417" s="391"/>
      <c r="AA417" s="391"/>
      <c r="AB417" s="391"/>
      <c r="AC417" s="391"/>
      <c r="AE417" s="363" t="str">
        <f t="shared" si="20"/>
        <v/>
      </c>
      <c r="AF417" s="363" t="str">
        <f t="shared" si="21"/>
        <v>×</v>
      </c>
      <c r="AG417" s="472" t="e">
        <f>D417&amp;I417&amp;#REF!</f>
        <v>#REF!</v>
      </c>
      <c r="AH417" s="473" t="e">
        <f>IF(#REF!="○",F417,"")</f>
        <v>#REF!</v>
      </c>
    </row>
    <row r="418" spans="1:34" ht="36.75" customHeight="1">
      <c r="A418" s="375">
        <v>406</v>
      </c>
      <c r="B418" s="382" t="str">
        <f>IF(基本情報入力シート!B445="","",基本情報入力シート!B445)</f>
        <v/>
      </c>
      <c r="C418" s="390" t="str">
        <f>IF(基本情報入力シート!L445="","",基本情報入力シート!L445)</f>
        <v/>
      </c>
      <c r="D418" s="390" t="str">
        <f>IF(基本情報入力シート!Q445="","",基本情報入力シート!Q445)</f>
        <v/>
      </c>
      <c r="E418" s="390" t="str">
        <f>IF(基本情報入力シート!V445="","",基本情報入力シート!V445)</f>
        <v/>
      </c>
      <c r="F418" s="390" t="str">
        <f>IF(基本情報入力シート!W445="","",基本情報入力シート!W445)</f>
        <v/>
      </c>
      <c r="G418" s="390" t="str">
        <f>IF(基本情報入力シート!X445="","",基本情報入力シート!X445)</f>
        <v/>
      </c>
      <c r="H418" s="416" t="str">
        <f>IF(基本情報入力シート!Z445="","",基本情報入力シート!Z445)</f>
        <v/>
      </c>
      <c r="I418" s="418" t="str">
        <f>IF(基本情報入力シート!AE445&lt;&gt;"",基本情報入力シート!AE445,"")</f>
        <v/>
      </c>
      <c r="J418" s="424" t="str">
        <f>IF(基本情報入力シート!AA445="","",基本情報入力シート!AA445)</f>
        <v/>
      </c>
      <c r="K418" s="429" t="str">
        <f>IF(基本情報入力シート!AD445="","",基本情報入力シート!AD445)</f>
        <v/>
      </c>
      <c r="L418" s="435" t="str">
        <f>IF(G418="","",VLOOKUP(G418,'【参考】数式用'!$A$3:$C$46,3,FALSE))</f>
        <v/>
      </c>
      <c r="M418" s="442" t="str">
        <f t="shared" si="19"/>
        <v/>
      </c>
      <c r="N418" s="448"/>
      <c r="O418" s="448"/>
      <c r="P418" s="448"/>
      <c r="Q418" s="86"/>
      <c r="R418" s="2"/>
      <c r="S418" s="391"/>
      <c r="T418" s="391"/>
      <c r="U418" s="391"/>
      <c r="V418" s="391"/>
      <c r="W418" s="391"/>
      <c r="X418" s="391"/>
      <c r="Y418" s="391"/>
      <c r="Z418" s="391"/>
      <c r="AA418" s="391"/>
      <c r="AB418" s="391"/>
      <c r="AC418" s="391"/>
      <c r="AE418" s="363" t="str">
        <f t="shared" si="20"/>
        <v/>
      </c>
      <c r="AF418" s="363" t="str">
        <f t="shared" si="21"/>
        <v>×</v>
      </c>
      <c r="AG418" s="472" t="e">
        <f>D418&amp;I418&amp;#REF!</f>
        <v>#REF!</v>
      </c>
      <c r="AH418" s="473" t="e">
        <f>IF(#REF!="○",F418,"")</f>
        <v>#REF!</v>
      </c>
    </row>
    <row r="419" spans="1:34" ht="36.75" customHeight="1">
      <c r="A419" s="375">
        <v>407</v>
      </c>
      <c r="B419" s="382" t="str">
        <f>IF(基本情報入力シート!B446="","",基本情報入力シート!B446)</f>
        <v/>
      </c>
      <c r="C419" s="390" t="str">
        <f>IF(基本情報入力シート!L446="","",基本情報入力シート!L446)</f>
        <v/>
      </c>
      <c r="D419" s="390" t="str">
        <f>IF(基本情報入力シート!Q446="","",基本情報入力シート!Q446)</f>
        <v/>
      </c>
      <c r="E419" s="390" t="str">
        <f>IF(基本情報入力シート!V446="","",基本情報入力シート!V446)</f>
        <v/>
      </c>
      <c r="F419" s="390" t="str">
        <f>IF(基本情報入力シート!W446="","",基本情報入力シート!W446)</f>
        <v/>
      </c>
      <c r="G419" s="390" t="str">
        <f>IF(基本情報入力シート!X446="","",基本情報入力シート!X446)</f>
        <v/>
      </c>
      <c r="H419" s="416" t="str">
        <f>IF(基本情報入力シート!Z446="","",基本情報入力シート!Z446)</f>
        <v/>
      </c>
      <c r="I419" s="418" t="str">
        <f>IF(基本情報入力シート!AE446&lt;&gt;"",基本情報入力シート!AE446,"")</f>
        <v/>
      </c>
      <c r="J419" s="424" t="str">
        <f>IF(基本情報入力シート!AA446="","",基本情報入力シート!AA446)</f>
        <v/>
      </c>
      <c r="K419" s="429" t="str">
        <f>IF(基本情報入力シート!AD446="","",基本情報入力シート!AD446)</f>
        <v/>
      </c>
      <c r="L419" s="435" t="str">
        <f>IF(G419="","",VLOOKUP(G419,'【参考】数式用'!$A$3:$C$46,3,FALSE))</f>
        <v/>
      </c>
      <c r="M419" s="442" t="str">
        <f t="shared" si="19"/>
        <v/>
      </c>
      <c r="N419" s="448"/>
      <c r="O419" s="448"/>
      <c r="P419" s="448"/>
      <c r="Q419" s="86"/>
      <c r="R419" s="2"/>
      <c r="S419" s="391"/>
      <c r="T419" s="391"/>
      <c r="U419" s="391"/>
      <c r="V419" s="391"/>
      <c r="W419" s="391"/>
      <c r="X419" s="391"/>
      <c r="Y419" s="391"/>
      <c r="Z419" s="391"/>
      <c r="AA419" s="391"/>
      <c r="AB419" s="391"/>
      <c r="AC419" s="391"/>
      <c r="AE419" s="363" t="str">
        <f t="shared" si="20"/>
        <v/>
      </c>
      <c r="AF419" s="363" t="str">
        <f t="shared" si="21"/>
        <v>×</v>
      </c>
      <c r="AG419" s="472" t="e">
        <f>D419&amp;I419&amp;#REF!</f>
        <v>#REF!</v>
      </c>
      <c r="AH419" s="473" t="e">
        <f>IF(#REF!="○",F419,"")</f>
        <v>#REF!</v>
      </c>
    </row>
    <row r="420" spans="1:34" ht="36.75" customHeight="1">
      <c r="A420" s="375">
        <v>408</v>
      </c>
      <c r="B420" s="382" t="str">
        <f>IF(基本情報入力シート!B447="","",基本情報入力シート!B447)</f>
        <v/>
      </c>
      <c r="C420" s="390" t="str">
        <f>IF(基本情報入力シート!L447="","",基本情報入力シート!L447)</f>
        <v/>
      </c>
      <c r="D420" s="390" t="str">
        <f>IF(基本情報入力シート!Q447="","",基本情報入力シート!Q447)</f>
        <v/>
      </c>
      <c r="E420" s="390" t="str">
        <f>IF(基本情報入力シート!V447="","",基本情報入力シート!V447)</f>
        <v/>
      </c>
      <c r="F420" s="390" t="str">
        <f>IF(基本情報入力シート!W447="","",基本情報入力シート!W447)</f>
        <v/>
      </c>
      <c r="G420" s="390" t="str">
        <f>IF(基本情報入力シート!X447="","",基本情報入力シート!X447)</f>
        <v/>
      </c>
      <c r="H420" s="416" t="str">
        <f>IF(基本情報入力シート!Z447="","",基本情報入力シート!Z447)</f>
        <v/>
      </c>
      <c r="I420" s="418" t="str">
        <f>IF(基本情報入力シート!AE447&lt;&gt;"",基本情報入力シート!AE447,"")</f>
        <v/>
      </c>
      <c r="J420" s="424" t="str">
        <f>IF(基本情報入力シート!AA447="","",基本情報入力シート!AA447)</f>
        <v/>
      </c>
      <c r="K420" s="429" t="str">
        <f>IF(基本情報入力シート!AD447="","",基本情報入力シート!AD447)</f>
        <v/>
      </c>
      <c r="L420" s="435" t="str">
        <f>IF(G420="","",VLOOKUP(G420,'【参考】数式用'!$A$3:$C$46,3,FALSE))</f>
        <v/>
      </c>
      <c r="M420" s="442" t="str">
        <f t="shared" si="19"/>
        <v/>
      </c>
      <c r="N420" s="448"/>
      <c r="O420" s="448"/>
      <c r="P420" s="448"/>
      <c r="Q420" s="86"/>
      <c r="R420" s="2"/>
      <c r="S420" s="391"/>
      <c r="T420" s="391"/>
      <c r="U420" s="391"/>
      <c r="V420" s="391"/>
      <c r="W420" s="391"/>
      <c r="X420" s="391"/>
      <c r="Y420" s="391"/>
      <c r="Z420" s="391"/>
      <c r="AA420" s="391"/>
      <c r="AB420" s="391"/>
      <c r="AC420" s="391"/>
      <c r="AE420" s="363" t="str">
        <f t="shared" si="20"/>
        <v/>
      </c>
      <c r="AF420" s="363" t="str">
        <f t="shared" si="21"/>
        <v>×</v>
      </c>
      <c r="AG420" s="472" t="e">
        <f>D420&amp;I420&amp;#REF!</f>
        <v>#REF!</v>
      </c>
      <c r="AH420" s="473" t="e">
        <f>IF(#REF!="○",F420,"")</f>
        <v>#REF!</v>
      </c>
    </row>
    <row r="421" spans="1:34" ht="36.75" customHeight="1">
      <c r="A421" s="375">
        <v>409</v>
      </c>
      <c r="B421" s="382" t="str">
        <f>IF(基本情報入力シート!B448="","",基本情報入力シート!B448)</f>
        <v/>
      </c>
      <c r="C421" s="390" t="str">
        <f>IF(基本情報入力シート!L448="","",基本情報入力シート!L448)</f>
        <v/>
      </c>
      <c r="D421" s="390" t="str">
        <f>IF(基本情報入力シート!Q448="","",基本情報入力シート!Q448)</f>
        <v/>
      </c>
      <c r="E421" s="390" t="str">
        <f>IF(基本情報入力シート!V448="","",基本情報入力シート!V448)</f>
        <v/>
      </c>
      <c r="F421" s="390" t="str">
        <f>IF(基本情報入力シート!W448="","",基本情報入力シート!W448)</f>
        <v/>
      </c>
      <c r="G421" s="390" t="str">
        <f>IF(基本情報入力シート!X448="","",基本情報入力シート!X448)</f>
        <v/>
      </c>
      <c r="H421" s="416" t="str">
        <f>IF(基本情報入力シート!Z448="","",基本情報入力シート!Z448)</f>
        <v/>
      </c>
      <c r="I421" s="418" t="str">
        <f>IF(基本情報入力シート!AE448&lt;&gt;"",基本情報入力シート!AE448,"")</f>
        <v/>
      </c>
      <c r="J421" s="424" t="str">
        <f>IF(基本情報入力シート!AA448="","",基本情報入力シート!AA448)</f>
        <v/>
      </c>
      <c r="K421" s="429" t="str">
        <f>IF(基本情報入力シート!AD448="","",基本情報入力シート!AD448)</f>
        <v/>
      </c>
      <c r="L421" s="435" t="str">
        <f>IF(G421="","",VLOOKUP(G421,'【参考】数式用'!$A$3:$C$46,3,FALSE))</f>
        <v/>
      </c>
      <c r="M421" s="442" t="str">
        <f t="shared" si="19"/>
        <v/>
      </c>
      <c r="N421" s="448"/>
      <c r="O421" s="448"/>
      <c r="P421" s="448"/>
      <c r="Q421" s="86"/>
      <c r="R421" s="2"/>
      <c r="S421" s="391"/>
      <c r="T421" s="391"/>
      <c r="U421" s="391"/>
      <c r="V421" s="391"/>
      <c r="W421" s="391"/>
      <c r="X421" s="391"/>
      <c r="Y421" s="391"/>
      <c r="Z421" s="391"/>
      <c r="AA421" s="391"/>
      <c r="AB421" s="391"/>
      <c r="AC421" s="391"/>
      <c r="AE421" s="363" t="str">
        <f t="shared" si="20"/>
        <v/>
      </c>
      <c r="AF421" s="363" t="str">
        <f t="shared" si="21"/>
        <v>×</v>
      </c>
      <c r="AG421" s="472" t="e">
        <f>D421&amp;I421&amp;#REF!</f>
        <v>#REF!</v>
      </c>
      <c r="AH421" s="473" t="e">
        <f>IF(#REF!="○",F421,"")</f>
        <v>#REF!</v>
      </c>
    </row>
    <row r="422" spans="1:34" ht="36.75" customHeight="1">
      <c r="A422" s="375">
        <v>410</v>
      </c>
      <c r="B422" s="382" t="str">
        <f>IF(基本情報入力シート!B449="","",基本情報入力シート!B449)</f>
        <v/>
      </c>
      <c r="C422" s="390" t="str">
        <f>IF(基本情報入力シート!L449="","",基本情報入力シート!L449)</f>
        <v/>
      </c>
      <c r="D422" s="390" t="str">
        <f>IF(基本情報入力シート!Q449="","",基本情報入力シート!Q449)</f>
        <v/>
      </c>
      <c r="E422" s="390" t="str">
        <f>IF(基本情報入力シート!V449="","",基本情報入力シート!V449)</f>
        <v/>
      </c>
      <c r="F422" s="390" t="str">
        <f>IF(基本情報入力シート!W449="","",基本情報入力シート!W449)</f>
        <v/>
      </c>
      <c r="G422" s="390" t="str">
        <f>IF(基本情報入力シート!X449="","",基本情報入力シート!X449)</f>
        <v/>
      </c>
      <c r="H422" s="416" t="str">
        <f>IF(基本情報入力シート!Z449="","",基本情報入力シート!Z449)</f>
        <v/>
      </c>
      <c r="I422" s="418" t="str">
        <f>IF(基本情報入力シート!AE449&lt;&gt;"",基本情報入力シート!AE449,"")</f>
        <v/>
      </c>
      <c r="J422" s="424" t="str">
        <f>IF(基本情報入力シート!AA449="","",基本情報入力シート!AA449)</f>
        <v/>
      </c>
      <c r="K422" s="429" t="str">
        <f>IF(基本情報入力シート!AD449="","",基本情報入力シート!AD449)</f>
        <v/>
      </c>
      <c r="L422" s="435" t="str">
        <f>IF(G422="","",VLOOKUP(G422,'【参考】数式用'!$A$3:$C$46,3,FALSE))</f>
        <v/>
      </c>
      <c r="M422" s="442" t="str">
        <f t="shared" si="19"/>
        <v/>
      </c>
      <c r="N422" s="448"/>
      <c r="O422" s="448"/>
      <c r="P422" s="448"/>
      <c r="Q422" s="86"/>
      <c r="R422" s="2"/>
      <c r="S422" s="391"/>
      <c r="T422" s="391"/>
      <c r="U422" s="391"/>
      <c r="V422" s="391"/>
      <c r="W422" s="391"/>
      <c r="X422" s="391"/>
      <c r="Y422" s="391"/>
      <c r="Z422" s="391"/>
      <c r="AA422" s="391"/>
      <c r="AB422" s="391"/>
      <c r="AC422" s="391"/>
      <c r="AE422" s="363" t="str">
        <f t="shared" si="20"/>
        <v/>
      </c>
      <c r="AF422" s="363" t="str">
        <f t="shared" si="21"/>
        <v>×</v>
      </c>
      <c r="AG422" s="472" t="e">
        <f>D422&amp;I422&amp;#REF!</f>
        <v>#REF!</v>
      </c>
      <c r="AH422" s="473" t="e">
        <f>IF(#REF!="○",F422,"")</f>
        <v>#REF!</v>
      </c>
    </row>
    <row r="423" spans="1:34" ht="36.75" customHeight="1">
      <c r="A423" s="375">
        <v>411</v>
      </c>
      <c r="B423" s="382" t="str">
        <f>IF(基本情報入力シート!B450="","",基本情報入力シート!B450)</f>
        <v/>
      </c>
      <c r="C423" s="390" t="str">
        <f>IF(基本情報入力シート!L450="","",基本情報入力シート!L450)</f>
        <v/>
      </c>
      <c r="D423" s="390" t="str">
        <f>IF(基本情報入力シート!Q450="","",基本情報入力シート!Q450)</f>
        <v/>
      </c>
      <c r="E423" s="390" t="str">
        <f>IF(基本情報入力シート!V450="","",基本情報入力シート!V450)</f>
        <v/>
      </c>
      <c r="F423" s="390" t="str">
        <f>IF(基本情報入力シート!W450="","",基本情報入力シート!W450)</f>
        <v/>
      </c>
      <c r="G423" s="390" t="str">
        <f>IF(基本情報入力シート!X450="","",基本情報入力シート!X450)</f>
        <v/>
      </c>
      <c r="H423" s="416" t="str">
        <f>IF(基本情報入力シート!Z450="","",基本情報入力シート!Z450)</f>
        <v/>
      </c>
      <c r="I423" s="418" t="str">
        <f>IF(基本情報入力シート!AE450&lt;&gt;"",基本情報入力シート!AE450,"")</f>
        <v/>
      </c>
      <c r="J423" s="424" t="str">
        <f>IF(基本情報入力シート!AA450="","",基本情報入力シート!AA450)</f>
        <v/>
      </c>
      <c r="K423" s="429" t="str">
        <f>IF(基本情報入力シート!AD450="","",基本情報入力シート!AD450)</f>
        <v/>
      </c>
      <c r="L423" s="435" t="str">
        <f>IF(G423="","",VLOOKUP(G423,'【参考】数式用'!$A$3:$C$46,3,FALSE))</f>
        <v/>
      </c>
      <c r="M423" s="442" t="str">
        <f t="shared" si="19"/>
        <v/>
      </c>
      <c r="N423" s="448"/>
      <c r="O423" s="448"/>
      <c r="P423" s="448"/>
      <c r="Q423" s="86"/>
      <c r="R423" s="2"/>
      <c r="S423" s="391"/>
      <c r="T423" s="391"/>
      <c r="U423" s="391"/>
      <c r="V423" s="391"/>
      <c r="W423" s="391"/>
      <c r="X423" s="391"/>
      <c r="Y423" s="391"/>
      <c r="Z423" s="391"/>
      <c r="AA423" s="391"/>
      <c r="AB423" s="391"/>
      <c r="AC423" s="391"/>
      <c r="AE423" s="363" t="str">
        <f t="shared" si="20"/>
        <v/>
      </c>
      <c r="AF423" s="363" t="str">
        <f t="shared" si="21"/>
        <v>×</v>
      </c>
      <c r="AG423" s="472" t="e">
        <f>D423&amp;I423&amp;#REF!</f>
        <v>#REF!</v>
      </c>
      <c r="AH423" s="473" t="e">
        <f>IF(#REF!="○",F423,"")</f>
        <v>#REF!</v>
      </c>
    </row>
    <row r="424" spans="1:34" ht="36.75" customHeight="1">
      <c r="A424" s="375">
        <v>412</v>
      </c>
      <c r="B424" s="382" t="str">
        <f>IF(基本情報入力シート!B451="","",基本情報入力シート!B451)</f>
        <v/>
      </c>
      <c r="C424" s="390" t="str">
        <f>IF(基本情報入力シート!L451="","",基本情報入力シート!L451)</f>
        <v/>
      </c>
      <c r="D424" s="390" t="str">
        <f>IF(基本情報入力シート!Q451="","",基本情報入力シート!Q451)</f>
        <v/>
      </c>
      <c r="E424" s="390" t="str">
        <f>IF(基本情報入力シート!V451="","",基本情報入力シート!V451)</f>
        <v/>
      </c>
      <c r="F424" s="390" t="str">
        <f>IF(基本情報入力シート!W451="","",基本情報入力シート!W451)</f>
        <v/>
      </c>
      <c r="G424" s="390" t="str">
        <f>IF(基本情報入力シート!X451="","",基本情報入力シート!X451)</f>
        <v/>
      </c>
      <c r="H424" s="416" t="str">
        <f>IF(基本情報入力シート!Z451="","",基本情報入力シート!Z451)</f>
        <v/>
      </c>
      <c r="I424" s="418" t="str">
        <f>IF(基本情報入力シート!AE451&lt;&gt;"",基本情報入力シート!AE451,"")</f>
        <v/>
      </c>
      <c r="J424" s="424" t="str">
        <f>IF(基本情報入力シート!AA451="","",基本情報入力シート!AA451)</f>
        <v/>
      </c>
      <c r="K424" s="429" t="str">
        <f>IF(基本情報入力シート!AD451="","",基本情報入力シート!AD451)</f>
        <v/>
      </c>
      <c r="L424" s="435" t="str">
        <f>IF(G424="","",VLOOKUP(G424,'【参考】数式用'!$A$3:$C$46,3,FALSE))</f>
        <v/>
      </c>
      <c r="M424" s="442" t="str">
        <f t="shared" si="19"/>
        <v/>
      </c>
      <c r="N424" s="448"/>
      <c r="O424" s="448"/>
      <c r="P424" s="448"/>
      <c r="Q424" s="86"/>
      <c r="R424" s="2"/>
      <c r="S424" s="391"/>
      <c r="T424" s="391"/>
      <c r="U424" s="391"/>
      <c r="V424" s="391"/>
      <c r="W424" s="391"/>
      <c r="X424" s="391"/>
      <c r="Y424" s="391"/>
      <c r="Z424" s="391"/>
      <c r="AA424" s="391"/>
      <c r="AB424" s="391"/>
      <c r="AC424" s="391"/>
      <c r="AE424" s="363" t="str">
        <f t="shared" si="20"/>
        <v/>
      </c>
      <c r="AF424" s="363" t="str">
        <f t="shared" si="21"/>
        <v>×</v>
      </c>
      <c r="AG424" s="472" t="e">
        <f>D424&amp;I424&amp;#REF!</f>
        <v>#REF!</v>
      </c>
      <c r="AH424" s="473" t="e">
        <f>IF(#REF!="○",F424,"")</f>
        <v>#REF!</v>
      </c>
    </row>
    <row r="425" spans="1:34" ht="36.75" customHeight="1">
      <c r="A425" s="375">
        <v>413</v>
      </c>
      <c r="B425" s="382" t="str">
        <f>IF(基本情報入力シート!B452="","",基本情報入力シート!B452)</f>
        <v/>
      </c>
      <c r="C425" s="390" t="str">
        <f>IF(基本情報入力シート!L452="","",基本情報入力シート!L452)</f>
        <v/>
      </c>
      <c r="D425" s="390" t="str">
        <f>IF(基本情報入力シート!Q452="","",基本情報入力シート!Q452)</f>
        <v/>
      </c>
      <c r="E425" s="390" t="str">
        <f>IF(基本情報入力シート!V452="","",基本情報入力シート!V452)</f>
        <v/>
      </c>
      <c r="F425" s="390" t="str">
        <f>IF(基本情報入力シート!W452="","",基本情報入力シート!W452)</f>
        <v/>
      </c>
      <c r="G425" s="390" t="str">
        <f>IF(基本情報入力シート!X452="","",基本情報入力シート!X452)</f>
        <v/>
      </c>
      <c r="H425" s="416" t="str">
        <f>IF(基本情報入力シート!Z452="","",基本情報入力シート!Z452)</f>
        <v/>
      </c>
      <c r="I425" s="418" t="str">
        <f>IF(基本情報入力シート!AE452&lt;&gt;"",基本情報入力シート!AE452,"")</f>
        <v/>
      </c>
      <c r="J425" s="424" t="str">
        <f>IF(基本情報入力シート!AA452="","",基本情報入力シート!AA452)</f>
        <v/>
      </c>
      <c r="K425" s="429" t="str">
        <f>IF(基本情報入力シート!AD452="","",基本情報入力シート!AD452)</f>
        <v/>
      </c>
      <c r="L425" s="435" t="str">
        <f>IF(G425="","",VLOOKUP(G425,'【参考】数式用'!$A$3:$C$46,3,FALSE))</f>
        <v/>
      </c>
      <c r="M425" s="442" t="str">
        <f t="shared" si="19"/>
        <v/>
      </c>
      <c r="N425" s="448"/>
      <c r="O425" s="448"/>
      <c r="P425" s="448"/>
      <c r="Q425" s="86"/>
      <c r="R425" s="2"/>
      <c r="S425" s="391"/>
      <c r="T425" s="391"/>
      <c r="U425" s="391"/>
      <c r="V425" s="391"/>
      <c r="W425" s="391"/>
      <c r="X425" s="391"/>
      <c r="Y425" s="391"/>
      <c r="Z425" s="391"/>
      <c r="AA425" s="391"/>
      <c r="AB425" s="391"/>
      <c r="AC425" s="391"/>
      <c r="AE425" s="363" t="str">
        <f t="shared" si="20"/>
        <v/>
      </c>
      <c r="AF425" s="363" t="str">
        <f t="shared" si="21"/>
        <v>×</v>
      </c>
      <c r="AG425" s="472" t="e">
        <f>D425&amp;I425&amp;#REF!</f>
        <v>#REF!</v>
      </c>
      <c r="AH425" s="473" t="e">
        <f>IF(#REF!="○",F425,"")</f>
        <v>#REF!</v>
      </c>
    </row>
    <row r="426" spans="1:34" ht="36.75" customHeight="1">
      <c r="A426" s="375">
        <v>414</v>
      </c>
      <c r="B426" s="382" t="str">
        <f>IF(基本情報入力シート!B453="","",基本情報入力シート!B453)</f>
        <v/>
      </c>
      <c r="C426" s="390" t="str">
        <f>IF(基本情報入力シート!L453="","",基本情報入力シート!L453)</f>
        <v/>
      </c>
      <c r="D426" s="390" t="str">
        <f>IF(基本情報入力シート!Q453="","",基本情報入力シート!Q453)</f>
        <v/>
      </c>
      <c r="E426" s="390" t="str">
        <f>IF(基本情報入力シート!V453="","",基本情報入力シート!V453)</f>
        <v/>
      </c>
      <c r="F426" s="390" t="str">
        <f>IF(基本情報入力シート!W453="","",基本情報入力シート!W453)</f>
        <v/>
      </c>
      <c r="G426" s="390" t="str">
        <f>IF(基本情報入力シート!X453="","",基本情報入力シート!X453)</f>
        <v/>
      </c>
      <c r="H426" s="416" t="str">
        <f>IF(基本情報入力シート!Z453="","",基本情報入力シート!Z453)</f>
        <v/>
      </c>
      <c r="I426" s="418" t="str">
        <f>IF(基本情報入力シート!AE453&lt;&gt;"",基本情報入力シート!AE453,"")</f>
        <v/>
      </c>
      <c r="J426" s="424" t="str">
        <f>IF(基本情報入力シート!AA453="","",基本情報入力シート!AA453)</f>
        <v/>
      </c>
      <c r="K426" s="429" t="str">
        <f>IF(基本情報入力シート!AD453="","",基本情報入力シート!AD453)</f>
        <v/>
      </c>
      <c r="L426" s="435" t="str">
        <f>IF(G426="","",VLOOKUP(G426,'【参考】数式用'!$A$3:$C$46,3,FALSE))</f>
        <v/>
      </c>
      <c r="M426" s="442" t="str">
        <f t="shared" si="19"/>
        <v/>
      </c>
      <c r="N426" s="448"/>
      <c r="O426" s="448"/>
      <c r="P426" s="448"/>
      <c r="Q426" s="86"/>
      <c r="R426" s="2"/>
      <c r="S426" s="391"/>
      <c r="T426" s="391"/>
      <c r="U426" s="391"/>
      <c r="V426" s="391"/>
      <c r="W426" s="391"/>
      <c r="X426" s="391"/>
      <c r="Y426" s="391"/>
      <c r="Z426" s="391"/>
      <c r="AA426" s="391"/>
      <c r="AB426" s="391"/>
      <c r="AC426" s="391"/>
      <c r="AE426" s="363" t="str">
        <f t="shared" si="20"/>
        <v/>
      </c>
      <c r="AF426" s="363" t="str">
        <f t="shared" si="21"/>
        <v>×</v>
      </c>
      <c r="AG426" s="472" t="e">
        <f>D426&amp;I426&amp;#REF!</f>
        <v>#REF!</v>
      </c>
      <c r="AH426" s="473" t="e">
        <f>IF(#REF!="○",F426,"")</f>
        <v>#REF!</v>
      </c>
    </row>
    <row r="427" spans="1:34" ht="36.75" customHeight="1">
      <c r="A427" s="375">
        <v>415</v>
      </c>
      <c r="B427" s="382" t="str">
        <f>IF(基本情報入力シート!B454="","",基本情報入力シート!B454)</f>
        <v/>
      </c>
      <c r="C427" s="390" t="str">
        <f>IF(基本情報入力シート!L454="","",基本情報入力シート!L454)</f>
        <v/>
      </c>
      <c r="D427" s="390" t="str">
        <f>IF(基本情報入力シート!Q454="","",基本情報入力シート!Q454)</f>
        <v/>
      </c>
      <c r="E427" s="390" t="str">
        <f>IF(基本情報入力シート!V454="","",基本情報入力シート!V454)</f>
        <v/>
      </c>
      <c r="F427" s="390" t="str">
        <f>IF(基本情報入力シート!W454="","",基本情報入力シート!W454)</f>
        <v/>
      </c>
      <c r="G427" s="390" t="str">
        <f>IF(基本情報入力シート!X454="","",基本情報入力シート!X454)</f>
        <v/>
      </c>
      <c r="H427" s="416" t="str">
        <f>IF(基本情報入力シート!Z454="","",基本情報入力シート!Z454)</f>
        <v/>
      </c>
      <c r="I427" s="418" t="str">
        <f>IF(基本情報入力シート!AE454&lt;&gt;"",基本情報入力シート!AE454,"")</f>
        <v/>
      </c>
      <c r="J427" s="424" t="str">
        <f>IF(基本情報入力シート!AA454="","",基本情報入力シート!AA454)</f>
        <v/>
      </c>
      <c r="K427" s="429" t="str">
        <f>IF(基本情報入力シート!AD454="","",基本情報入力シート!AD454)</f>
        <v/>
      </c>
      <c r="L427" s="435" t="str">
        <f>IF(G427="","",VLOOKUP(G427,'【参考】数式用'!$A$3:$C$46,3,FALSE))</f>
        <v/>
      </c>
      <c r="M427" s="442" t="str">
        <f t="shared" si="19"/>
        <v/>
      </c>
      <c r="N427" s="448"/>
      <c r="O427" s="448"/>
      <c r="P427" s="448"/>
      <c r="Q427" s="86"/>
      <c r="R427" s="2"/>
      <c r="S427" s="391"/>
      <c r="T427" s="391"/>
      <c r="U427" s="391"/>
      <c r="V427" s="391"/>
      <c r="W427" s="391"/>
      <c r="X427" s="391"/>
      <c r="Y427" s="391"/>
      <c r="Z427" s="391"/>
      <c r="AA427" s="391"/>
      <c r="AB427" s="391"/>
      <c r="AC427" s="391"/>
      <c r="AE427" s="363" t="str">
        <f t="shared" si="20"/>
        <v/>
      </c>
      <c r="AF427" s="363" t="str">
        <f t="shared" si="21"/>
        <v>×</v>
      </c>
      <c r="AG427" s="472" t="e">
        <f>D427&amp;I427&amp;#REF!</f>
        <v>#REF!</v>
      </c>
      <c r="AH427" s="473" t="e">
        <f>IF(#REF!="○",F427,"")</f>
        <v>#REF!</v>
      </c>
    </row>
    <row r="428" spans="1:34" ht="36.75" customHeight="1">
      <c r="A428" s="375">
        <v>416</v>
      </c>
      <c r="B428" s="382" t="str">
        <f>IF(基本情報入力シート!B455="","",基本情報入力シート!B455)</f>
        <v/>
      </c>
      <c r="C428" s="390" t="str">
        <f>IF(基本情報入力シート!L455="","",基本情報入力シート!L455)</f>
        <v/>
      </c>
      <c r="D428" s="390" t="str">
        <f>IF(基本情報入力シート!Q455="","",基本情報入力シート!Q455)</f>
        <v/>
      </c>
      <c r="E428" s="390" t="str">
        <f>IF(基本情報入力シート!V455="","",基本情報入力シート!V455)</f>
        <v/>
      </c>
      <c r="F428" s="390" t="str">
        <f>IF(基本情報入力シート!W455="","",基本情報入力シート!W455)</f>
        <v/>
      </c>
      <c r="G428" s="390" t="str">
        <f>IF(基本情報入力シート!X455="","",基本情報入力シート!X455)</f>
        <v/>
      </c>
      <c r="H428" s="416" t="str">
        <f>IF(基本情報入力シート!Z455="","",基本情報入力シート!Z455)</f>
        <v/>
      </c>
      <c r="I428" s="418" t="str">
        <f>IF(基本情報入力シート!AE455&lt;&gt;"",基本情報入力シート!AE455,"")</f>
        <v/>
      </c>
      <c r="J428" s="424" t="str">
        <f>IF(基本情報入力シート!AA455="","",基本情報入力シート!AA455)</f>
        <v/>
      </c>
      <c r="K428" s="429" t="str">
        <f>IF(基本情報入力シート!AD455="","",基本情報入力シート!AD455)</f>
        <v/>
      </c>
      <c r="L428" s="435" t="str">
        <f>IF(G428="","",VLOOKUP(G428,'【参考】数式用'!$A$3:$C$46,3,FALSE))</f>
        <v/>
      </c>
      <c r="M428" s="442" t="str">
        <f t="shared" si="19"/>
        <v/>
      </c>
      <c r="N428" s="448"/>
      <c r="O428" s="448"/>
      <c r="P428" s="448"/>
      <c r="Q428" s="86"/>
      <c r="R428" s="2"/>
      <c r="S428" s="391"/>
      <c r="T428" s="391"/>
      <c r="U428" s="391"/>
      <c r="V428" s="391"/>
      <c r="W428" s="391"/>
      <c r="X428" s="391"/>
      <c r="Y428" s="391"/>
      <c r="Z428" s="391"/>
      <c r="AA428" s="391"/>
      <c r="AB428" s="391"/>
      <c r="AC428" s="391"/>
      <c r="AE428" s="363" t="str">
        <f t="shared" si="20"/>
        <v/>
      </c>
      <c r="AF428" s="363" t="str">
        <f t="shared" si="21"/>
        <v>×</v>
      </c>
      <c r="AG428" s="472" t="e">
        <f>D428&amp;I428&amp;#REF!</f>
        <v>#REF!</v>
      </c>
      <c r="AH428" s="473" t="e">
        <f>IF(#REF!="○",F428,"")</f>
        <v>#REF!</v>
      </c>
    </row>
    <row r="429" spans="1:34" ht="36.75" customHeight="1">
      <c r="A429" s="375">
        <v>417</v>
      </c>
      <c r="B429" s="382" t="str">
        <f>IF(基本情報入力シート!B456="","",基本情報入力シート!B456)</f>
        <v/>
      </c>
      <c r="C429" s="390" t="str">
        <f>IF(基本情報入力シート!L456="","",基本情報入力シート!L456)</f>
        <v/>
      </c>
      <c r="D429" s="390" t="str">
        <f>IF(基本情報入力シート!Q456="","",基本情報入力シート!Q456)</f>
        <v/>
      </c>
      <c r="E429" s="390" t="str">
        <f>IF(基本情報入力シート!V456="","",基本情報入力シート!V456)</f>
        <v/>
      </c>
      <c r="F429" s="390" t="str">
        <f>IF(基本情報入力シート!W456="","",基本情報入力シート!W456)</f>
        <v/>
      </c>
      <c r="G429" s="390" t="str">
        <f>IF(基本情報入力シート!X456="","",基本情報入力シート!X456)</f>
        <v/>
      </c>
      <c r="H429" s="416" t="str">
        <f>IF(基本情報入力シート!Z456="","",基本情報入力シート!Z456)</f>
        <v/>
      </c>
      <c r="I429" s="418" t="str">
        <f>IF(基本情報入力シート!AE456&lt;&gt;"",基本情報入力シート!AE456,"")</f>
        <v/>
      </c>
      <c r="J429" s="424" t="str">
        <f>IF(基本情報入力シート!AA456="","",基本情報入力シート!AA456)</f>
        <v/>
      </c>
      <c r="K429" s="429" t="str">
        <f>IF(基本情報入力シート!AD456="","",基本情報入力シート!AD456)</f>
        <v/>
      </c>
      <c r="L429" s="435" t="str">
        <f>IF(G429="","",VLOOKUP(G429,'【参考】数式用'!$A$3:$C$46,3,FALSE))</f>
        <v/>
      </c>
      <c r="M429" s="442" t="str">
        <f t="shared" si="19"/>
        <v/>
      </c>
      <c r="N429" s="448"/>
      <c r="O429" s="448"/>
      <c r="P429" s="448"/>
      <c r="Q429" s="86"/>
      <c r="R429" s="2"/>
      <c r="S429" s="391"/>
      <c r="T429" s="391"/>
      <c r="U429" s="391"/>
      <c r="V429" s="391"/>
      <c r="W429" s="391"/>
      <c r="X429" s="391"/>
      <c r="Y429" s="391"/>
      <c r="Z429" s="391"/>
      <c r="AA429" s="391"/>
      <c r="AB429" s="391"/>
      <c r="AC429" s="391"/>
      <c r="AE429" s="363" t="str">
        <f t="shared" si="20"/>
        <v/>
      </c>
      <c r="AF429" s="363" t="str">
        <f t="shared" si="21"/>
        <v>×</v>
      </c>
      <c r="AG429" s="472" t="e">
        <f>D429&amp;I429&amp;#REF!</f>
        <v>#REF!</v>
      </c>
      <c r="AH429" s="473" t="e">
        <f>IF(#REF!="○",F429,"")</f>
        <v>#REF!</v>
      </c>
    </row>
    <row r="430" spans="1:34" ht="36.75" customHeight="1">
      <c r="A430" s="375">
        <v>418</v>
      </c>
      <c r="B430" s="382" t="str">
        <f>IF(基本情報入力シート!B457="","",基本情報入力シート!B457)</f>
        <v/>
      </c>
      <c r="C430" s="390" t="str">
        <f>IF(基本情報入力シート!L457="","",基本情報入力シート!L457)</f>
        <v/>
      </c>
      <c r="D430" s="390" t="str">
        <f>IF(基本情報入力シート!Q457="","",基本情報入力シート!Q457)</f>
        <v/>
      </c>
      <c r="E430" s="390" t="str">
        <f>IF(基本情報入力シート!V457="","",基本情報入力シート!V457)</f>
        <v/>
      </c>
      <c r="F430" s="390" t="str">
        <f>IF(基本情報入力シート!W457="","",基本情報入力シート!W457)</f>
        <v/>
      </c>
      <c r="G430" s="390" t="str">
        <f>IF(基本情報入力シート!X457="","",基本情報入力シート!X457)</f>
        <v/>
      </c>
      <c r="H430" s="416" t="str">
        <f>IF(基本情報入力シート!Z457="","",基本情報入力シート!Z457)</f>
        <v/>
      </c>
      <c r="I430" s="418" t="str">
        <f>IF(基本情報入力シート!AE457&lt;&gt;"",基本情報入力シート!AE457,"")</f>
        <v/>
      </c>
      <c r="J430" s="424" t="str">
        <f>IF(基本情報入力シート!AA457="","",基本情報入力シート!AA457)</f>
        <v/>
      </c>
      <c r="K430" s="429" t="str">
        <f>IF(基本情報入力シート!AD457="","",基本情報入力シート!AD457)</f>
        <v/>
      </c>
      <c r="L430" s="435" t="str">
        <f>IF(G430="","",VLOOKUP(G430,'【参考】数式用'!$A$3:$C$46,3,FALSE))</f>
        <v/>
      </c>
      <c r="M430" s="442" t="str">
        <f t="shared" si="19"/>
        <v/>
      </c>
      <c r="N430" s="448"/>
      <c r="O430" s="448"/>
      <c r="P430" s="448"/>
      <c r="Q430" s="86"/>
      <c r="R430" s="2"/>
      <c r="S430" s="391"/>
      <c r="T430" s="391"/>
      <c r="U430" s="391"/>
      <c r="V430" s="391"/>
      <c r="W430" s="391"/>
      <c r="X430" s="391"/>
      <c r="Y430" s="391"/>
      <c r="Z430" s="391"/>
      <c r="AA430" s="391"/>
      <c r="AB430" s="391"/>
      <c r="AC430" s="391"/>
      <c r="AE430" s="363" t="str">
        <f t="shared" si="20"/>
        <v/>
      </c>
      <c r="AF430" s="363" t="str">
        <f t="shared" si="21"/>
        <v>×</v>
      </c>
      <c r="AG430" s="472" t="e">
        <f>D430&amp;I430&amp;#REF!</f>
        <v>#REF!</v>
      </c>
      <c r="AH430" s="473" t="e">
        <f>IF(#REF!="○",F430,"")</f>
        <v>#REF!</v>
      </c>
    </row>
    <row r="431" spans="1:34" ht="36.75" customHeight="1">
      <c r="A431" s="375">
        <v>419</v>
      </c>
      <c r="B431" s="382" t="str">
        <f>IF(基本情報入力シート!B458="","",基本情報入力シート!B458)</f>
        <v/>
      </c>
      <c r="C431" s="390" t="str">
        <f>IF(基本情報入力シート!L458="","",基本情報入力シート!L458)</f>
        <v/>
      </c>
      <c r="D431" s="390" t="str">
        <f>IF(基本情報入力シート!Q458="","",基本情報入力シート!Q458)</f>
        <v/>
      </c>
      <c r="E431" s="390" t="str">
        <f>IF(基本情報入力シート!V458="","",基本情報入力シート!V458)</f>
        <v/>
      </c>
      <c r="F431" s="390" t="str">
        <f>IF(基本情報入力シート!W458="","",基本情報入力シート!W458)</f>
        <v/>
      </c>
      <c r="G431" s="390" t="str">
        <f>IF(基本情報入力シート!X458="","",基本情報入力シート!X458)</f>
        <v/>
      </c>
      <c r="H431" s="416" t="str">
        <f>IF(基本情報入力シート!Z458="","",基本情報入力シート!Z458)</f>
        <v/>
      </c>
      <c r="I431" s="418" t="str">
        <f>IF(基本情報入力シート!AE458&lt;&gt;"",基本情報入力シート!AE458,"")</f>
        <v/>
      </c>
      <c r="J431" s="424" t="str">
        <f>IF(基本情報入力シート!AA458="","",基本情報入力シート!AA458)</f>
        <v/>
      </c>
      <c r="K431" s="429" t="str">
        <f>IF(基本情報入力シート!AD458="","",基本情報入力シート!AD458)</f>
        <v/>
      </c>
      <c r="L431" s="435" t="str">
        <f>IF(G431="","",VLOOKUP(G431,'【参考】数式用'!$A$3:$C$46,3,FALSE))</f>
        <v/>
      </c>
      <c r="M431" s="442" t="str">
        <f t="shared" si="19"/>
        <v/>
      </c>
      <c r="N431" s="448"/>
      <c r="O431" s="448"/>
      <c r="P431" s="448"/>
      <c r="Q431" s="86"/>
      <c r="R431" s="2"/>
      <c r="S431" s="391"/>
      <c r="T431" s="391"/>
      <c r="U431" s="391"/>
      <c r="V431" s="391"/>
      <c r="W431" s="391"/>
      <c r="X431" s="391"/>
      <c r="Y431" s="391"/>
      <c r="Z431" s="391"/>
      <c r="AA431" s="391"/>
      <c r="AB431" s="391"/>
      <c r="AC431" s="391"/>
      <c r="AE431" s="363" t="str">
        <f t="shared" si="20"/>
        <v/>
      </c>
      <c r="AF431" s="363" t="str">
        <f t="shared" si="21"/>
        <v>×</v>
      </c>
      <c r="AG431" s="472" t="e">
        <f>D431&amp;I431&amp;#REF!</f>
        <v>#REF!</v>
      </c>
      <c r="AH431" s="473" t="e">
        <f>IF(#REF!="○",F431,"")</f>
        <v>#REF!</v>
      </c>
    </row>
    <row r="432" spans="1:34" ht="36.75" customHeight="1">
      <c r="A432" s="375">
        <v>420</v>
      </c>
      <c r="B432" s="382" t="str">
        <f>IF(基本情報入力シート!B459="","",基本情報入力シート!B459)</f>
        <v/>
      </c>
      <c r="C432" s="390" t="str">
        <f>IF(基本情報入力シート!L459="","",基本情報入力シート!L459)</f>
        <v/>
      </c>
      <c r="D432" s="390" t="str">
        <f>IF(基本情報入力シート!Q459="","",基本情報入力シート!Q459)</f>
        <v/>
      </c>
      <c r="E432" s="390" t="str">
        <f>IF(基本情報入力シート!V459="","",基本情報入力シート!V459)</f>
        <v/>
      </c>
      <c r="F432" s="390" t="str">
        <f>IF(基本情報入力シート!W459="","",基本情報入力シート!W459)</f>
        <v/>
      </c>
      <c r="G432" s="390" t="str">
        <f>IF(基本情報入力シート!X459="","",基本情報入力シート!X459)</f>
        <v/>
      </c>
      <c r="H432" s="416" t="str">
        <f>IF(基本情報入力シート!Z459="","",基本情報入力シート!Z459)</f>
        <v/>
      </c>
      <c r="I432" s="418" t="str">
        <f>IF(基本情報入力シート!AE459&lt;&gt;"",基本情報入力シート!AE459,"")</f>
        <v/>
      </c>
      <c r="J432" s="424" t="str">
        <f>IF(基本情報入力シート!AA459="","",基本情報入力シート!AA459)</f>
        <v/>
      </c>
      <c r="K432" s="429" t="str">
        <f>IF(基本情報入力シート!AD459="","",基本情報入力シート!AD459)</f>
        <v/>
      </c>
      <c r="L432" s="435" t="str">
        <f>IF(G432="","",VLOOKUP(G432,'【参考】数式用'!$A$3:$C$46,3,FALSE))</f>
        <v/>
      </c>
      <c r="M432" s="442" t="str">
        <f t="shared" si="19"/>
        <v/>
      </c>
      <c r="N432" s="448"/>
      <c r="O432" s="448"/>
      <c r="P432" s="448"/>
      <c r="Q432" s="86"/>
      <c r="R432" s="2"/>
      <c r="S432" s="391"/>
      <c r="T432" s="391"/>
      <c r="U432" s="391"/>
      <c r="V432" s="391"/>
      <c r="W432" s="391"/>
      <c r="X432" s="391"/>
      <c r="Y432" s="391"/>
      <c r="Z432" s="391"/>
      <c r="AA432" s="391"/>
      <c r="AB432" s="391"/>
      <c r="AC432" s="391"/>
      <c r="AE432" s="363" t="str">
        <f t="shared" si="20"/>
        <v/>
      </c>
      <c r="AF432" s="363" t="str">
        <f t="shared" si="21"/>
        <v>×</v>
      </c>
      <c r="AG432" s="472" t="e">
        <f>D432&amp;I432&amp;#REF!</f>
        <v>#REF!</v>
      </c>
      <c r="AH432" s="473" t="e">
        <f>IF(#REF!="○",F432,"")</f>
        <v>#REF!</v>
      </c>
    </row>
    <row r="433" spans="1:34" ht="36.75" customHeight="1">
      <c r="A433" s="375">
        <v>421</v>
      </c>
      <c r="B433" s="382" t="str">
        <f>IF(基本情報入力シート!B460="","",基本情報入力シート!B460)</f>
        <v/>
      </c>
      <c r="C433" s="390" t="str">
        <f>IF(基本情報入力シート!L460="","",基本情報入力シート!L460)</f>
        <v/>
      </c>
      <c r="D433" s="390" t="str">
        <f>IF(基本情報入力シート!Q460="","",基本情報入力シート!Q460)</f>
        <v/>
      </c>
      <c r="E433" s="390" t="str">
        <f>IF(基本情報入力シート!V460="","",基本情報入力シート!V460)</f>
        <v/>
      </c>
      <c r="F433" s="390" t="str">
        <f>IF(基本情報入力シート!W460="","",基本情報入力シート!W460)</f>
        <v/>
      </c>
      <c r="G433" s="390" t="str">
        <f>IF(基本情報入力シート!X460="","",基本情報入力シート!X460)</f>
        <v/>
      </c>
      <c r="H433" s="416" t="str">
        <f>IF(基本情報入力シート!Z460="","",基本情報入力シート!Z460)</f>
        <v/>
      </c>
      <c r="I433" s="418" t="str">
        <f>IF(基本情報入力シート!AE460&lt;&gt;"",基本情報入力シート!AE460,"")</f>
        <v/>
      </c>
      <c r="J433" s="424" t="str">
        <f>IF(基本情報入力シート!AA460="","",基本情報入力シート!AA460)</f>
        <v/>
      </c>
      <c r="K433" s="429" t="str">
        <f>IF(基本情報入力シート!AD460="","",基本情報入力シート!AD460)</f>
        <v/>
      </c>
      <c r="L433" s="435" t="str">
        <f>IF(G433="","",VLOOKUP(G433,'【参考】数式用'!$A$3:$C$46,3,FALSE))</f>
        <v/>
      </c>
      <c r="M433" s="442" t="str">
        <f t="shared" si="19"/>
        <v/>
      </c>
      <c r="N433" s="448"/>
      <c r="O433" s="448"/>
      <c r="P433" s="448"/>
      <c r="Q433" s="86"/>
      <c r="R433" s="2"/>
      <c r="S433" s="391"/>
      <c r="T433" s="391"/>
      <c r="U433" s="391"/>
      <c r="V433" s="391"/>
      <c r="W433" s="391"/>
      <c r="X433" s="391"/>
      <c r="Y433" s="391"/>
      <c r="Z433" s="391"/>
      <c r="AA433" s="391"/>
      <c r="AB433" s="391"/>
      <c r="AC433" s="391"/>
      <c r="AE433" s="363" t="str">
        <f t="shared" si="20"/>
        <v/>
      </c>
      <c r="AF433" s="363" t="str">
        <f t="shared" si="21"/>
        <v>×</v>
      </c>
      <c r="AG433" s="472" t="e">
        <f>D433&amp;I433&amp;#REF!</f>
        <v>#REF!</v>
      </c>
      <c r="AH433" s="473" t="e">
        <f>IF(#REF!="○",F433,"")</f>
        <v>#REF!</v>
      </c>
    </row>
    <row r="434" spans="1:34" ht="36.75" customHeight="1">
      <c r="A434" s="375">
        <v>422</v>
      </c>
      <c r="B434" s="382" t="str">
        <f>IF(基本情報入力シート!B461="","",基本情報入力シート!B461)</f>
        <v/>
      </c>
      <c r="C434" s="390" t="str">
        <f>IF(基本情報入力シート!L461="","",基本情報入力シート!L461)</f>
        <v/>
      </c>
      <c r="D434" s="390" t="str">
        <f>IF(基本情報入力シート!Q461="","",基本情報入力シート!Q461)</f>
        <v/>
      </c>
      <c r="E434" s="390" t="str">
        <f>IF(基本情報入力シート!V461="","",基本情報入力シート!V461)</f>
        <v/>
      </c>
      <c r="F434" s="390" t="str">
        <f>IF(基本情報入力シート!W461="","",基本情報入力シート!W461)</f>
        <v/>
      </c>
      <c r="G434" s="390" t="str">
        <f>IF(基本情報入力シート!X461="","",基本情報入力シート!X461)</f>
        <v/>
      </c>
      <c r="H434" s="416" t="str">
        <f>IF(基本情報入力シート!Z461="","",基本情報入力シート!Z461)</f>
        <v/>
      </c>
      <c r="I434" s="418" t="str">
        <f>IF(基本情報入力シート!AE461&lt;&gt;"",基本情報入力シート!AE461,"")</f>
        <v/>
      </c>
      <c r="J434" s="424" t="str">
        <f>IF(基本情報入力シート!AA461="","",基本情報入力シート!AA461)</f>
        <v/>
      </c>
      <c r="K434" s="429" t="str">
        <f>IF(基本情報入力シート!AD461="","",基本情報入力シート!AD461)</f>
        <v/>
      </c>
      <c r="L434" s="435" t="str">
        <f>IF(G434="","",VLOOKUP(G434,'【参考】数式用'!$A$3:$C$46,3,FALSE))</f>
        <v/>
      </c>
      <c r="M434" s="442" t="str">
        <f t="shared" si="19"/>
        <v/>
      </c>
      <c r="N434" s="448"/>
      <c r="O434" s="448"/>
      <c r="P434" s="448"/>
      <c r="Q434" s="86"/>
      <c r="R434" s="2"/>
      <c r="S434" s="391"/>
      <c r="T434" s="391"/>
      <c r="U434" s="391"/>
      <c r="V434" s="391"/>
      <c r="W434" s="391"/>
      <c r="X434" s="391"/>
      <c r="Y434" s="391"/>
      <c r="Z434" s="391"/>
      <c r="AA434" s="391"/>
      <c r="AB434" s="391"/>
      <c r="AC434" s="391"/>
      <c r="AE434" s="363" t="str">
        <f t="shared" si="20"/>
        <v/>
      </c>
      <c r="AF434" s="363" t="str">
        <f t="shared" si="21"/>
        <v>×</v>
      </c>
      <c r="AG434" s="472" t="e">
        <f>D434&amp;I434&amp;#REF!</f>
        <v>#REF!</v>
      </c>
      <c r="AH434" s="473" t="e">
        <f>IF(#REF!="○",F434,"")</f>
        <v>#REF!</v>
      </c>
    </row>
    <row r="435" spans="1:34" ht="36.75" customHeight="1">
      <c r="A435" s="375">
        <v>423</v>
      </c>
      <c r="B435" s="382" t="str">
        <f>IF(基本情報入力シート!B462="","",基本情報入力シート!B462)</f>
        <v/>
      </c>
      <c r="C435" s="390" t="str">
        <f>IF(基本情報入力シート!L462="","",基本情報入力シート!L462)</f>
        <v/>
      </c>
      <c r="D435" s="390" t="str">
        <f>IF(基本情報入力シート!Q462="","",基本情報入力シート!Q462)</f>
        <v/>
      </c>
      <c r="E435" s="390" t="str">
        <f>IF(基本情報入力シート!V462="","",基本情報入力シート!V462)</f>
        <v/>
      </c>
      <c r="F435" s="390" t="str">
        <f>IF(基本情報入力シート!W462="","",基本情報入力シート!W462)</f>
        <v/>
      </c>
      <c r="G435" s="390" t="str">
        <f>IF(基本情報入力シート!X462="","",基本情報入力シート!X462)</f>
        <v/>
      </c>
      <c r="H435" s="416" t="str">
        <f>IF(基本情報入力シート!Z462="","",基本情報入力シート!Z462)</f>
        <v/>
      </c>
      <c r="I435" s="418" t="str">
        <f>IF(基本情報入力シート!AE462&lt;&gt;"",基本情報入力シート!AE462,"")</f>
        <v/>
      </c>
      <c r="J435" s="424" t="str">
        <f>IF(基本情報入力シート!AA462="","",基本情報入力シート!AA462)</f>
        <v/>
      </c>
      <c r="K435" s="429" t="str">
        <f>IF(基本情報入力シート!AD462="","",基本情報入力シート!AD462)</f>
        <v/>
      </c>
      <c r="L435" s="435" t="str">
        <f>IF(G435="","",VLOOKUP(G435,'【参考】数式用'!$A$3:$C$46,3,FALSE))</f>
        <v/>
      </c>
      <c r="M435" s="442" t="str">
        <f t="shared" si="19"/>
        <v/>
      </c>
      <c r="N435" s="448"/>
      <c r="O435" s="448"/>
      <c r="P435" s="448"/>
      <c r="Q435" s="86"/>
      <c r="R435" s="2"/>
      <c r="S435" s="391"/>
      <c r="T435" s="391"/>
      <c r="U435" s="391"/>
      <c r="V435" s="391"/>
      <c r="W435" s="391"/>
      <c r="X435" s="391"/>
      <c r="Y435" s="391"/>
      <c r="Z435" s="391"/>
      <c r="AA435" s="391"/>
      <c r="AB435" s="391"/>
      <c r="AC435" s="391"/>
      <c r="AE435" s="363" t="str">
        <f t="shared" si="20"/>
        <v/>
      </c>
      <c r="AF435" s="363" t="str">
        <f t="shared" si="21"/>
        <v>×</v>
      </c>
      <c r="AG435" s="472" t="e">
        <f>D435&amp;I435&amp;#REF!</f>
        <v>#REF!</v>
      </c>
      <c r="AH435" s="473" t="e">
        <f>IF(#REF!="○",F435,"")</f>
        <v>#REF!</v>
      </c>
    </row>
    <row r="436" spans="1:34" ht="36.75" customHeight="1">
      <c r="A436" s="375">
        <v>424</v>
      </c>
      <c r="B436" s="382" t="str">
        <f>IF(基本情報入力シート!B463="","",基本情報入力シート!B463)</f>
        <v/>
      </c>
      <c r="C436" s="390" t="str">
        <f>IF(基本情報入力シート!L463="","",基本情報入力シート!L463)</f>
        <v/>
      </c>
      <c r="D436" s="390" t="str">
        <f>IF(基本情報入力シート!Q463="","",基本情報入力シート!Q463)</f>
        <v/>
      </c>
      <c r="E436" s="390" t="str">
        <f>IF(基本情報入力シート!V463="","",基本情報入力シート!V463)</f>
        <v/>
      </c>
      <c r="F436" s="390" t="str">
        <f>IF(基本情報入力シート!W463="","",基本情報入力シート!W463)</f>
        <v/>
      </c>
      <c r="G436" s="390" t="str">
        <f>IF(基本情報入力シート!X463="","",基本情報入力シート!X463)</f>
        <v/>
      </c>
      <c r="H436" s="416" t="str">
        <f>IF(基本情報入力シート!Z463="","",基本情報入力シート!Z463)</f>
        <v/>
      </c>
      <c r="I436" s="418" t="str">
        <f>IF(基本情報入力シート!AE463&lt;&gt;"",基本情報入力シート!AE463,"")</f>
        <v/>
      </c>
      <c r="J436" s="424" t="str">
        <f>IF(基本情報入力シート!AA463="","",基本情報入力シート!AA463)</f>
        <v/>
      </c>
      <c r="K436" s="429" t="str">
        <f>IF(基本情報入力シート!AD463="","",基本情報入力シート!AD463)</f>
        <v/>
      </c>
      <c r="L436" s="435" t="str">
        <f>IF(G436="","",VLOOKUP(G436,'【参考】数式用'!$A$3:$C$46,3,FALSE))</f>
        <v/>
      </c>
      <c r="M436" s="442" t="str">
        <f t="shared" si="19"/>
        <v/>
      </c>
      <c r="N436" s="448"/>
      <c r="O436" s="448"/>
      <c r="P436" s="448"/>
      <c r="Q436" s="86"/>
      <c r="R436" s="2"/>
      <c r="S436" s="391"/>
      <c r="T436" s="391"/>
      <c r="U436" s="391"/>
      <c r="V436" s="391"/>
      <c r="W436" s="391"/>
      <c r="X436" s="391"/>
      <c r="Y436" s="391"/>
      <c r="Z436" s="391"/>
      <c r="AA436" s="391"/>
      <c r="AB436" s="391"/>
      <c r="AC436" s="391"/>
      <c r="AE436" s="363" t="str">
        <f t="shared" si="20"/>
        <v/>
      </c>
      <c r="AF436" s="363" t="str">
        <f t="shared" si="21"/>
        <v>×</v>
      </c>
      <c r="AG436" s="472" t="e">
        <f>D436&amp;I436&amp;#REF!</f>
        <v>#REF!</v>
      </c>
      <c r="AH436" s="473" t="e">
        <f>IF(#REF!="○",F436,"")</f>
        <v>#REF!</v>
      </c>
    </row>
    <row r="437" spans="1:34" ht="36.75" customHeight="1">
      <c r="A437" s="375">
        <v>425</v>
      </c>
      <c r="B437" s="382" t="str">
        <f>IF(基本情報入力シート!B464="","",基本情報入力シート!B464)</f>
        <v/>
      </c>
      <c r="C437" s="390" t="str">
        <f>IF(基本情報入力シート!L464="","",基本情報入力シート!L464)</f>
        <v/>
      </c>
      <c r="D437" s="390" t="str">
        <f>IF(基本情報入力シート!Q464="","",基本情報入力シート!Q464)</f>
        <v/>
      </c>
      <c r="E437" s="390" t="str">
        <f>IF(基本情報入力シート!V464="","",基本情報入力シート!V464)</f>
        <v/>
      </c>
      <c r="F437" s="390" t="str">
        <f>IF(基本情報入力シート!W464="","",基本情報入力シート!W464)</f>
        <v/>
      </c>
      <c r="G437" s="390" t="str">
        <f>IF(基本情報入力シート!X464="","",基本情報入力シート!X464)</f>
        <v/>
      </c>
      <c r="H437" s="416" t="str">
        <f>IF(基本情報入力シート!Z464="","",基本情報入力シート!Z464)</f>
        <v/>
      </c>
      <c r="I437" s="418" t="str">
        <f>IF(基本情報入力シート!AE464&lt;&gt;"",基本情報入力シート!AE464,"")</f>
        <v/>
      </c>
      <c r="J437" s="424" t="str">
        <f>IF(基本情報入力シート!AA464="","",基本情報入力シート!AA464)</f>
        <v/>
      </c>
      <c r="K437" s="429" t="str">
        <f>IF(基本情報入力シート!AD464="","",基本情報入力シート!AD464)</f>
        <v/>
      </c>
      <c r="L437" s="435" t="str">
        <f>IF(G437="","",VLOOKUP(G437,'【参考】数式用'!$A$3:$C$46,3,FALSE))</f>
        <v/>
      </c>
      <c r="M437" s="442" t="str">
        <f t="shared" si="19"/>
        <v/>
      </c>
      <c r="N437" s="448"/>
      <c r="O437" s="448"/>
      <c r="P437" s="448"/>
      <c r="Q437" s="86"/>
      <c r="R437" s="2"/>
      <c r="S437" s="391"/>
      <c r="T437" s="391"/>
      <c r="U437" s="391"/>
      <c r="V437" s="391"/>
      <c r="W437" s="391"/>
      <c r="X437" s="391"/>
      <c r="Y437" s="391"/>
      <c r="Z437" s="391"/>
      <c r="AA437" s="391"/>
      <c r="AB437" s="391"/>
      <c r="AC437" s="391"/>
      <c r="AE437" s="363" t="str">
        <f t="shared" si="20"/>
        <v/>
      </c>
      <c r="AF437" s="363" t="str">
        <f t="shared" si="21"/>
        <v>×</v>
      </c>
      <c r="AG437" s="472" t="e">
        <f>D437&amp;I437&amp;#REF!</f>
        <v>#REF!</v>
      </c>
      <c r="AH437" s="473" t="e">
        <f>IF(#REF!="○",F437,"")</f>
        <v>#REF!</v>
      </c>
    </row>
    <row r="438" spans="1:34" ht="36.75" customHeight="1">
      <c r="A438" s="375">
        <v>426</v>
      </c>
      <c r="B438" s="382" t="str">
        <f>IF(基本情報入力シート!B465="","",基本情報入力シート!B465)</f>
        <v/>
      </c>
      <c r="C438" s="390" t="str">
        <f>IF(基本情報入力シート!L465="","",基本情報入力シート!L465)</f>
        <v/>
      </c>
      <c r="D438" s="390" t="str">
        <f>IF(基本情報入力シート!Q465="","",基本情報入力シート!Q465)</f>
        <v/>
      </c>
      <c r="E438" s="390" t="str">
        <f>IF(基本情報入力シート!V465="","",基本情報入力シート!V465)</f>
        <v/>
      </c>
      <c r="F438" s="390" t="str">
        <f>IF(基本情報入力シート!W465="","",基本情報入力シート!W465)</f>
        <v/>
      </c>
      <c r="G438" s="390" t="str">
        <f>IF(基本情報入力シート!X465="","",基本情報入力シート!X465)</f>
        <v/>
      </c>
      <c r="H438" s="416" t="str">
        <f>IF(基本情報入力シート!Z465="","",基本情報入力シート!Z465)</f>
        <v/>
      </c>
      <c r="I438" s="418" t="str">
        <f>IF(基本情報入力シート!AE465&lt;&gt;"",基本情報入力シート!AE465,"")</f>
        <v/>
      </c>
      <c r="J438" s="424" t="str">
        <f>IF(基本情報入力シート!AA465="","",基本情報入力シート!AA465)</f>
        <v/>
      </c>
      <c r="K438" s="429" t="str">
        <f>IF(基本情報入力シート!AD465="","",基本情報入力シート!AD465)</f>
        <v/>
      </c>
      <c r="L438" s="435" t="str">
        <f>IF(G438="","",VLOOKUP(G438,'【参考】数式用'!$A$3:$C$46,3,FALSE))</f>
        <v/>
      </c>
      <c r="M438" s="442" t="str">
        <f t="shared" si="19"/>
        <v/>
      </c>
      <c r="N438" s="448"/>
      <c r="O438" s="448"/>
      <c r="P438" s="448"/>
      <c r="Q438" s="86"/>
      <c r="R438" s="2"/>
      <c r="S438" s="391"/>
      <c r="T438" s="391"/>
      <c r="U438" s="391"/>
      <c r="V438" s="391"/>
      <c r="W438" s="391"/>
      <c r="X438" s="391"/>
      <c r="Y438" s="391"/>
      <c r="Z438" s="391"/>
      <c r="AA438" s="391"/>
      <c r="AB438" s="391"/>
      <c r="AC438" s="391"/>
      <c r="AE438" s="363" t="str">
        <f t="shared" si="20"/>
        <v/>
      </c>
      <c r="AF438" s="363" t="str">
        <f t="shared" si="21"/>
        <v>×</v>
      </c>
      <c r="AG438" s="472" t="e">
        <f>D438&amp;I438&amp;#REF!</f>
        <v>#REF!</v>
      </c>
      <c r="AH438" s="473" t="e">
        <f>IF(#REF!="○",F438,"")</f>
        <v>#REF!</v>
      </c>
    </row>
    <row r="439" spans="1:34" ht="36.75" customHeight="1">
      <c r="A439" s="375">
        <v>427</v>
      </c>
      <c r="B439" s="382" t="str">
        <f>IF(基本情報入力シート!B466="","",基本情報入力シート!B466)</f>
        <v/>
      </c>
      <c r="C439" s="390" t="str">
        <f>IF(基本情報入力シート!L466="","",基本情報入力シート!L466)</f>
        <v/>
      </c>
      <c r="D439" s="390" t="str">
        <f>IF(基本情報入力シート!Q466="","",基本情報入力シート!Q466)</f>
        <v/>
      </c>
      <c r="E439" s="390" t="str">
        <f>IF(基本情報入力シート!V466="","",基本情報入力シート!V466)</f>
        <v/>
      </c>
      <c r="F439" s="390" t="str">
        <f>IF(基本情報入力シート!W466="","",基本情報入力シート!W466)</f>
        <v/>
      </c>
      <c r="G439" s="390" t="str">
        <f>IF(基本情報入力シート!X466="","",基本情報入力シート!X466)</f>
        <v/>
      </c>
      <c r="H439" s="416" t="str">
        <f>IF(基本情報入力シート!Z466="","",基本情報入力シート!Z466)</f>
        <v/>
      </c>
      <c r="I439" s="418" t="str">
        <f>IF(基本情報入力シート!AE466&lt;&gt;"",基本情報入力シート!AE466,"")</f>
        <v/>
      </c>
      <c r="J439" s="424" t="str">
        <f>IF(基本情報入力シート!AA466="","",基本情報入力シート!AA466)</f>
        <v/>
      </c>
      <c r="K439" s="429" t="str">
        <f>IF(基本情報入力シート!AD466="","",基本情報入力シート!AD466)</f>
        <v/>
      </c>
      <c r="L439" s="435" t="str">
        <f>IF(G439="","",VLOOKUP(G439,'【参考】数式用'!$A$3:$C$46,3,FALSE))</f>
        <v/>
      </c>
      <c r="M439" s="442" t="str">
        <f t="shared" si="19"/>
        <v/>
      </c>
      <c r="N439" s="448"/>
      <c r="O439" s="448"/>
      <c r="P439" s="448"/>
      <c r="Q439" s="86"/>
      <c r="R439" s="2"/>
      <c r="S439" s="391"/>
      <c r="T439" s="391"/>
      <c r="U439" s="391"/>
      <c r="V439" s="391"/>
      <c r="W439" s="391"/>
      <c r="X439" s="391"/>
      <c r="Y439" s="391"/>
      <c r="Z439" s="391"/>
      <c r="AA439" s="391"/>
      <c r="AB439" s="391"/>
      <c r="AC439" s="391"/>
      <c r="AE439" s="363" t="str">
        <f t="shared" si="20"/>
        <v/>
      </c>
      <c r="AF439" s="363" t="str">
        <f t="shared" si="21"/>
        <v>×</v>
      </c>
      <c r="AG439" s="472" t="e">
        <f>D439&amp;I439&amp;#REF!</f>
        <v>#REF!</v>
      </c>
      <c r="AH439" s="473" t="e">
        <f>IF(#REF!="○",F439,"")</f>
        <v>#REF!</v>
      </c>
    </row>
    <row r="440" spans="1:34" ht="36.75" customHeight="1">
      <c r="A440" s="375">
        <v>428</v>
      </c>
      <c r="B440" s="382" t="str">
        <f>IF(基本情報入力シート!B467="","",基本情報入力シート!B467)</f>
        <v/>
      </c>
      <c r="C440" s="390" t="str">
        <f>IF(基本情報入力シート!L467="","",基本情報入力シート!L467)</f>
        <v/>
      </c>
      <c r="D440" s="390" t="str">
        <f>IF(基本情報入力シート!Q467="","",基本情報入力シート!Q467)</f>
        <v/>
      </c>
      <c r="E440" s="390" t="str">
        <f>IF(基本情報入力シート!V467="","",基本情報入力シート!V467)</f>
        <v/>
      </c>
      <c r="F440" s="390" t="str">
        <f>IF(基本情報入力シート!W467="","",基本情報入力シート!W467)</f>
        <v/>
      </c>
      <c r="G440" s="390" t="str">
        <f>IF(基本情報入力シート!X467="","",基本情報入力シート!X467)</f>
        <v/>
      </c>
      <c r="H440" s="416" t="str">
        <f>IF(基本情報入力シート!Z467="","",基本情報入力シート!Z467)</f>
        <v/>
      </c>
      <c r="I440" s="418" t="str">
        <f>IF(基本情報入力シート!AE467&lt;&gt;"",基本情報入力シート!AE467,"")</f>
        <v/>
      </c>
      <c r="J440" s="424" t="str">
        <f>IF(基本情報入力シート!AA467="","",基本情報入力シート!AA467)</f>
        <v/>
      </c>
      <c r="K440" s="429" t="str">
        <f>IF(基本情報入力シート!AD467="","",基本情報入力シート!AD467)</f>
        <v/>
      </c>
      <c r="L440" s="435" t="str">
        <f>IF(G440="","",VLOOKUP(G440,'【参考】数式用'!$A$3:$C$46,3,FALSE))</f>
        <v/>
      </c>
      <c r="M440" s="442" t="str">
        <f t="shared" si="19"/>
        <v/>
      </c>
      <c r="N440" s="448"/>
      <c r="O440" s="448"/>
      <c r="P440" s="448"/>
      <c r="Q440" s="86"/>
      <c r="R440" s="2"/>
      <c r="S440" s="391"/>
      <c r="T440" s="391"/>
      <c r="U440" s="391"/>
      <c r="V440" s="391"/>
      <c r="W440" s="391"/>
      <c r="X440" s="391"/>
      <c r="Y440" s="391"/>
      <c r="Z440" s="391"/>
      <c r="AA440" s="391"/>
      <c r="AB440" s="391"/>
      <c r="AC440" s="391"/>
      <c r="AE440" s="363" t="str">
        <f t="shared" si="20"/>
        <v/>
      </c>
      <c r="AF440" s="363" t="str">
        <f t="shared" si="21"/>
        <v>×</v>
      </c>
      <c r="AG440" s="472" t="e">
        <f>D440&amp;I440&amp;#REF!</f>
        <v>#REF!</v>
      </c>
      <c r="AH440" s="473" t="e">
        <f>IF(#REF!="○",F440,"")</f>
        <v>#REF!</v>
      </c>
    </row>
    <row r="441" spans="1:34" ht="36.75" customHeight="1">
      <c r="A441" s="375">
        <v>429</v>
      </c>
      <c r="B441" s="382" t="str">
        <f>IF(基本情報入力シート!B468="","",基本情報入力シート!B468)</f>
        <v/>
      </c>
      <c r="C441" s="390" t="str">
        <f>IF(基本情報入力シート!L468="","",基本情報入力シート!L468)</f>
        <v/>
      </c>
      <c r="D441" s="390" t="str">
        <f>IF(基本情報入力シート!Q468="","",基本情報入力シート!Q468)</f>
        <v/>
      </c>
      <c r="E441" s="390" t="str">
        <f>IF(基本情報入力シート!V468="","",基本情報入力シート!V468)</f>
        <v/>
      </c>
      <c r="F441" s="390" t="str">
        <f>IF(基本情報入力シート!W468="","",基本情報入力シート!W468)</f>
        <v/>
      </c>
      <c r="G441" s="390" t="str">
        <f>IF(基本情報入力シート!X468="","",基本情報入力シート!X468)</f>
        <v/>
      </c>
      <c r="H441" s="416" t="str">
        <f>IF(基本情報入力シート!Z468="","",基本情報入力シート!Z468)</f>
        <v/>
      </c>
      <c r="I441" s="418" t="str">
        <f>IF(基本情報入力シート!AE468&lt;&gt;"",基本情報入力シート!AE468,"")</f>
        <v/>
      </c>
      <c r="J441" s="424" t="str">
        <f>IF(基本情報入力シート!AA468="","",基本情報入力シート!AA468)</f>
        <v/>
      </c>
      <c r="K441" s="429" t="str">
        <f>IF(基本情報入力シート!AD468="","",基本情報入力シート!AD468)</f>
        <v/>
      </c>
      <c r="L441" s="435" t="str">
        <f>IF(G441="","",VLOOKUP(G441,'【参考】数式用'!$A$3:$C$46,3,FALSE))</f>
        <v/>
      </c>
      <c r="M441" s="442" t="str">
        <f t="shared" si="19"/>
        <v/>
      </c>
      <c r="N441" s="448"/>
      <c r="O441" s="448"/>
      <c r="P441" s="448"/>
      <c r="Q441" s="86"/>
      <c r="R441" s="2"/>
      <c r="S441" s="391"/>
      <c r="T441" s="391"/>
      <c r="U441" s="391"/>
      <c r="V441" s="391"/>
      <c r="W441" s="391"/>
      <c r="X441" s="391"/>
      <c r="Y441" s="391"/>
      <c r="Z441" s="391"/>
      <c r="AA441" s="391"/>
      <c r="AB441" s="391"/>
      <c r="AC441" s="391"/>
      <c r="AE441" s="363" t="str">
        <f t="shared" si="20"/>
        <v/>
      </c>
      <c r="AF441" s="363" t="str">
        <f t="shared" si="21"/>
        <v>×</v>
      </c>
      <c r="AG441" s="472" t="e">
        <f>D441&amp;I441&amp;#REF!</f>
        <v>#REF!</v>
      </c>
      <c r="AH441" s="473" t="e">
        <f>IF(#REF!="○",F441,"")</f>
        <v>#REF!</v>
      </c>
    </row>
    <row r="442" spans="1:34" ht="36.75" customHeight="1">
      <c r="A442" s="375">
        <v>430</v>
      </c>
      <c r="B442" s="382" t="str">
        <f>IF(基本情報入力シート!B469="","",基本情報入力シート!B469)</f>
        <v/>
      </c>
      <c r="C442" s="390" t="str">
        <f>IF(基本情報入力シート!L469="","",基本情報入力シート!L469)</f>
        <v/>
      </c>
      <c r="D442" s="390" t="str">
        <f>IF(基本情報入力シート!Q469="","",基本情報入力シート!Q469)</f>
        <v/>
      </c>
      <c r="E442" s="390" t="str">
        <f>IF(基本情報入力シート!V469="","",基本情報入力シート!V469)</f>
        <v/>
      </c>
      <c r="F442" s="390" t="str">
        <f>IF(基本情報入力シート!W469="","",基本情報入力シート!W469)</f>
        <v/>
      </c>
      <c r="G442" s="390" t="str">
        <f>IF(基本情報入力シート!X469="","",基本情報入力シート!X469)</f>
        <v/>
      </c>
      <c r="H442" s="416" t="str">
        <f>IF(基本情報入力シート!Z469="","",基本情報入力シート!Z469)</f>
        <v/>
      </c>
      <c r="I442" s="418" t="str">
        <f>IF(基本情報入力シート!AE469&lt;&gt;"",基本情報入力シート!AE469,"")</f>
        <v/>
      </c>
      <c r="J442" s="424" t="str">
        <f>IF(基本情報入力シート!AA469="","",基本情報入力シート!AA469)</f>
        <v/>
      </c>
      <c r="K442" s="429" t="str">
        <f>IF(基本情報入力シート!AD469="","",基本情報入力シート!AD469)</f>
        <v/>
      </c>
      <c r="L442" s="435" t="str">
        <f>IF(G442="","",VLOOKUP(G442,'【参考】数式用'!$A$3:$C$46,3,FALSE))</f>
        <v/>
      </c>
      <c r="M442" s="442" t="str">
        <f t="shared" si="19"/>
        <v/>
      </c>
      <c r="N442" s="448"/>
      <c r="O442" s="448"/>
      <c r="P442" s="448"/>
      <c r="Q442" s="86"/>
      <c r="R442" s="2"/>
      <c r="S442" s="391"/>
      <c r="T442" s="391"/>
      <c r="U442" s="391"/>
      <c r="V442" s="391"/>
      <c r="W442" s="391"/>
      <c r="X442" s="391"/>
      <c r="Y442" s="391"/>
      <c r="Z442" s="391"/>
      <c r="AA442" s="391"/>
      <c r="AB442" s="391"/>
      <c r="AC442" s="391"/>
      <c r="AE442" s="363" t="str">
        <f t="shared" si="20"/>
        <v/>
      </c>
      <c r="AF442" s="363" t="str">
        <f t="shared" si="21"/>
        <v>×</v>
      </c>
      <c r="AG442" s="472" t="e">
        <f>D442&amp;I442&amp;#REF!</f>
        <v>#REF!</v>
      </c>
      <c r="AH442" s="473" t="e">
        <f>IF(#REF!="○",F442,"")</f>
        <v>#REF!</v>
      </c>
    </row>
    <row r="443" spans="1:34" ht="36.75" customHeight="1">
      <c r="A443" s="375">
        <v>431</v>
      </c>
      <c r="B443" s="382" t="str">
        <f>IF(基本情報入力シート!B470="","",基本情報入力シート!B470)</f>
        <v/>
      </c>
      <c r="C443" s="390" t="str">
        <f>IF(基本情報入力シート!L470="","",基本情報入力シート!L470)</f>
        <v/>
      </c>
      <c r="D443" s="390" t="str">
        <f>IF(基本情報入力シート!Q470="","",基本情報入力シート!Q470)</f>
        <v/>
      </c>
      <c r="E443" s="390" t="str">
        <f>IF(基本情報入力シート!V470="","",基本情報入力シート!V470)</f>
        <v/>
      </c>
      <c r="F443" s="390" t="str">
        <f>IF(基本情報入力シート!W470="","",基本情報入力シート!W470)</f>
        <v/>
      </c>
      <c r="G443" s="390" t="str">
        <f>IF(基本情報入力シート!X470="","",基本情報入力シート!X470)</f>
        <v/>
      </c>
      <c r="H443" s="416" t="str">
        <f>IF(基本情報入力シート!Z470="","",基本情報入力シート!Z470)</f>
        <v/>
      </c>
      <c r="I443" s="418" t="str">
        <f>IF(基本情報入力シート!AE470&lt;&gt;"",基本情報入力シート!AE470,"")</f>
        <v/>
      </c>
      <c r="J443" s="424" t="str">
        <f>IF(基本情報入力シート!AA470="","",基本情報入力シート!AA470)</f>
        <v/>
      </c>
      <c r="K443" s="429" t="str">
        <f>IF(基本情報入力シート!AD470="","",基本情報入力シート!AD470)</f>
        <v/>
      </c>
      <c r="L443" s="435" t="str">
        <f>IF(G443="","",VLOOKUP(G443,'【参考】数式用'!$A$3:$C$46,3,FALSE))</f>
        <v/>
      </c>
      <c r="M443" s="442" t="str">
        <f t="shared" si="19"/>
        <v/>
      </c>
      <c r="N443" s="448"/>
      <c r="O443" s="448"/>
      <c r="P443" s="448"/>
      <c r="Q443" s="86"/>
      <c r="R443" s="2"/>
      <c r="S443" s="391"/>
      <c r="T443" s="391"/>
      <c r="U443" s="391"/>
      <c r="V443" s="391"/>
      <c r="W443" s="391"/>
      <c r="X443" s="391"/>
      <c r="Y443" s="391"/>
      <c r="Z443" s="391"/>
      <c r="AA443" s="391"/>
      <c r="AB443" s="391"/>
      <c r="AC443" s="391"/>
      <c r="AE443" s="363" t="str">
        <f t="shared" si="20"/>
        <v/>
      </c>
      <c r="AF443" s="363" t="str">
        <f t="shared" si="21"/>
        <v>×</v>
      </c>
      <c r="AG443" s="472" t="e">
        <f>D443&amp;I443&amp;#REF!</f>
        <v>#REF!</v>
      </c>
      <c r="AH443" s="473" t="e">
        <f>IF(#REF!="○",F443,"")</f>
        <v>#REF!</v>
      </c>
    </row>
    <row r="444" spans="1:34" ht="36.75" customHeight="1">
      <c r="A444" s="375">
        <v>432</v>
      </c>
      <c r="B444" s="382" t="str">
        <f>IF(基本情報入力シート!B471="","",基本情報入力シート!B471)</f>
        <v/>
      </c>
      <c r="C444" s="390" t="str">
        <f>IF(基本情報入力シート!L471="","",基本情報入力シート!L471)</f>
        <v/>
      </c>
      <c r="D444" s="390" t="str">
        <f>IF(基本情報入力シート!Q471="","",基本情報入力シート!Q471)</f>
        <v/>
      </c>
      <c r="E444" s="390" t="str">
        <f>IF(基本情報入力シート!V471="","",基本情報入力シート!V471)</f>
        <v/>
      </c>
      <c r="F444" s="390" t="str">
        <f>IF(基本情報入力シート!W471="","",基本情報入力シート!W471)</f>
        <v/>
      </c>
      <c r="G444" s="390" t="str">
        <f>IF(基本情報入力シート!X471="","",基本情報入力シート!X471)</f>
        <v/>
      </c>
      <c r="H444" s="416" t="str">
        <f>IF(基本情報入力シート!Z471="","",基本情報入力シート!Z471)</f>
        <v/>
      </c>
      <c r="I444" s="418" t="str">
        <f>IF(基本情報入力シート!AE471&lt;&gt;"",基本情報入力シート!AE471,"")</f>
        <v/>
      </c>
      <c r="J444" s="424" t="str">
        <f>IF(基本情報入力シート!AA471="","",基本情報入力シート!AA471)</f>
        <v/>
      </c>
      <c r="K444" s="429" t="str">
        <f>IF(基本情報入力シート!AD471="","",基本情報入力シート!AD471)</f>
        <v/>
      </c>
      <c r="L444" s="435" t="str">
        <f>IF(G444="","",VLOOKUP(G444,'【参考】数式用'!$A$3:$C$46,3,FALSE))</f>
        <v/>
      </c>
      <c r="M444" s="442" t="str">
        <f t="shared" si="19"/>
        <v/>
      </c>
      <c r="N444" s="448"/>
      <c r="O444" s="448"/>
      <c r="P444" s="448"/>
      <c r="Q444" s="86"/>
      <c r="R444" s="2"/>
      <c r="S444" s="391"/>
      <c r="T444" s="391"/>
      <c r="U444" s="391"/>
      <c r="V444" s="391"/>
      <c r="W444" s="391"/>
      <c r="X444" s="391"/>
      <c r="Y444" s="391"/>
      <c r="Z444" s="391"/>
      <c r="AA444" s="391"/>
      <c r="AB444" s="391"/>
      <c r="AC444" s="391"/>
      <c r="AE444" s="363" t="str">
        <f t="shared" si="20"/>
        <v/>
      </c>
      <c r="AF444" s="363" t="str">
        <f t="shared" si="21"/>
        <v>×</v>
      </c>
      <c r="AG444" s="472" t="e">
        <f>D444&amp;I444&amp;#REF!</f>
        <v>#REF!</v>
      </c>
      <c r="AH444" s="473" t="e">
        <f>IF(#REF!="○",F444,"")</f>
        <v>#REF!</v>
      </c>
    </row>
    <row r="445" spans="1:34" ht="36.75" customHeight="1">
      <c r="A445" s="375">
        <v>433</v>
      </c>
      <c r="B445" s="382" t="str">
        <f>IF(基本情報入力シート!B472="","",基本情報入力シート!B472)</f>
        <v/>
      </c>
      <c r="C445" s="390" t="str">
        <f>IF(基本情報入力シート!L472="","",基本情報入力シート!L472)</f>
        <v/>
      </c>
      <c r="D445" s="390" t="str">
        <f>IF(基本情報入力シート!Q472="","",基本情報入力シート!Q472)</f>
        <v/>
      </c>
      <c r="E445" s="390" t="str">
        <f>IF(基本情報入力シート!V472="","",基本情報入力シート!V472)</f>
        <v/>
      </c>
      <c r="F445" s="390" t="str">
        <f>IF(基本情報入力シート!W472="","",基本情報入力シート!W472)</f>
        <v/>
      </c>
      <c r="G445" s="390" t="str">
        <f>IF(基本情報入力シート!X472="","",基本情報入力シート!X472)</f>
        <v/>
      </c>
      <c r="H445" s="416" t="str">
        <f>IF(基本情報入力シート!Z472="","",基本情報入力シート!Z472)</f>
        <v/>
      </c>
      <c r="I445" s="418" t="str">
        <f>IF(基本情報入力シート!AE472&lt;&gt;"",基本情報入力シート!AE472,"")</f>
        <v/>
      </c>
      <c r="J445" s="424" t="str">
        <f>IF(基本情報入力シート!AA472="","",基本情報入力シート!AA472)</f>
        <v/>
      </c>
      <c r="K445" s="429" t="str">
        <f>IF(基本情報入力シート!AD472="","",基本情報入力シート!AD472)</f>
        <v/>
      </c>
      <c r="L445" s="435" t="str">
        <f>IF(G445="","",VLOOKUP(G445,'【参考】数式用'!$A$3:$C$46,3,FALSE))</f>
        <v/>
      </c>
      <c r="M445" s="442" t="str">
        <f t="shared" si="19"/>
        <v/>
      </c>
      <c r="N445" s="448"/>
      <c r="O445" s="448"/>
      <c r="P445" s="448"/>
      <c r="Q445" s="86"/>
      <c r="R445" s="2"/>
      <c r="S445" s="391"/>
      <c r="T445" s="391"/>
      <c r="U445" s="391"/>
      <c r="V445" s="391"/>
      <c r="W445" s="391"/>
      <c r="X445" s="391"/>
      <c r="Y445" s="391"/>
      <c r="Z445" s="391"/>
      <c r="AA445" s="391"/>
      <c r="AB445" s="391"/>
      <c r="AC445" s="391"/>
      <c r="AE445" s="363" t="str">
        <f t="shared" si="20"/>
        <v/>
      </c>
      <c r="AF445" s="363" t="str">
        <f t="shared" si="21"/>
        <v>×</v>
      </c>
      <c r="AG445" s="472" t="e">
        <f>D445&amp;I445&amp;#REF!</f>
        <v>#REF!</v>
      </c>
      <c r="AH445" s="473" t="e">
        <f>IF(#REF!="○",F445,"")</f>
        <v>#REF!</v>
      </c>
    </row>
    <row r="446" spans="1:34" ht="36.75" customHeight="1">
      <c r="A446" s="375">
        <v>434</v>
      </c>
      <c r="B446" s="382" t="str">
        <f>IF(基本情報入力シート!B473="","",基本情報入力シート!B473)</f>
        <v/>
      </c>
      <c r="C446" s="390" t="str">
        <f>IF(基本情報入力シート!L473="","",基本情報入力シート!L473)</f>
        <v/>
      </c>
      <c r="D446" s="390" t="str">
        <f>IF(基本情報入力シート!Q473="","",基本情報入力シート!Q473)</f>
        <v/>
      </c>
      <c r="E446" s="390" t="str">
        <f>IF(基本情報入力シート!V473="","",基本情報入力シート!V473)</f>
        <v/>
      </c>
      <c r="F446" s="390" t="str">
        <f>IF(基本情報入力シート!W473="","",基本情報入力シート!W473)</f>
        <v/>
      </c>
      <c r="G446" s="390" t="str">
        <f>IF(基本情報入力シート!X473="","",基本情報入力シート!X473)</f>
        <v/>
      </c>
      <c r="H446" s="416" t="str">
        <f>IF(基本情報入力シート!Z473="","",基本情報入力シート!Z473)</f>
        <v/>
      </c>
      <c r="I446" s="418" t="str">
        <f>IF(基本情報入力シート!AE473&lt;&gt;"",基本情報入力シート!AE473,"")</f>
        <v/>
      </c>
      <c r="J446" s="424" t="str">
        <f>IF(基本情報入力シート!AA473="","",基本情報入力シート!AA473)</f>
        <v/>
      </c>
      <c r="K446" s="429" t="str">
        <f>IF(基本情報入力シート!AD473="","",基本情報入力シート!AD473)</f>
        <v/>
      </c>
      <c r="L446" s="435" t="str">
        <f>IF(G446="","",VLOOKUP(G446,'【参考】数式用'!$A$3:$C$46,3,FALSE))</f>
        <v/>
      </c>
      <c r="M446" s="442" t="str">
        <f t="shared" si="19"/>
        <v/>
      </c>
      <c r="N446" s="448"/>
      <c r="O446" s="448"/>
      <c r="P446" s="448"/>
      <c r="Q446" s="86"/>
      <c r="R446" s="2"/>
      <c r="S446" s="391"/>
      <c r="T446" s="391"/>
      <c r="U446" s="391"/>
      <c r="V446" s="391"/>
      <c r="W446" s="391"/>
      <c r="X446" s="391"/>
      <c r="Y446" s="391"/>
      <c r="Z446" s="391"/>
      <c r="AA446" s="391"/>
      <c r="AB446" s="391"/>
      <c r="AC446" s="391"/>
      <c r="AE446" s="363" t="str">
        <f t="shared" si="20"/>
        <v/>
      </c>
      <c r="AF446" s="363" t="str">
        <f t="shared" si="21"/>
        <v>×</v>
      </c>
      <c r="AG446" s="472" t="e">
        <f>D446&amp;I446&amp;#REF!</f>
        <v>#REF!</v>
      </c>
      <c r="AH446" s="473" t="e">
        <f>IF(#REF!="○",F446,"")</f>
        <v>#REF!</v>
      </c>
    </row>
    <row r="447" spans="1:34" ht="36.75" customHeight="1">
      <c r="A447" s="375">
        <v>435</v>
      </c>
      <c r="B447" s="382" t="str">
        <f>IF(基本情報入力シート!B474="","",基本情報入力シート!B474)</f>
        <v/>
      </c>
      <c r="C447" s="390" t="str">
        <f>IF(基本情報入力シート!L474="","",基本情報入力シート!L474)</f>
        <v/>
      </c>
      <c r="D447" s="390" t="str">
        <f>IF(基本情報入力シート!Q474="","",基本情報入力シート!Q474)</f>
        <v/>
      </c>
      <c r="E447" s="390" t="str">
        <f>IF(基本情報入力シート!V474="","",基本情報入力シート!V474)</f>
        <v/>
      </c>
      <c r="F447" s="390" t="str">
        <f>IF(基本情報入力シート!W474="","",基本情報入力シート!W474)</f>
        <v/>
      </c>
      <c r="G447" s="390" t="str">
        <f>IF(基本情報入力シート!X474="","",基本情報入力シート!X474)</f>
        <v/>
      </c>
      <c r="H447" s="416" t="str">
        <f>IF(基本情報入力シート!Z474="","",基本情報入力シート!Z474)</f>
        <v/>
      </c>
      <c r="I447" s="418" t="str">
        <f>IF(基本情報入力シート!AE474&lt;&gt;"",基本情報入力シート!AE474,"")</f>
        <v/>
      </c>
      <c r="J447" s="424" t="str">
        <f>IF(基本情報入力シート!AA474="","",基本情報入力シート!AA474)</f>
        <v/>
      </c>
      <c r="K447" s="429" t="str">
        <f>IF(基本情報入力シート!AD474="","",基本情報入力シート!AD474)</f>
        <v/>
      </c>
      <c r="L447" s="435" t="str">
        <f>IF(G447="","",VLOOKUP(G447,'【参考】数式用'!$A$3:$C$46,3,FALSE))</f>
        <v/>
      </c>
      <c r="M447" s="442" t="str">
        <f t="shared" si="19"/>
        <v/>
      </c>
      <c r="N447" s="448"/>
      <c r="O447" s="448"/>
      <c r="P447" s="448"/>
      <c r="Q447" s="86"/>
      <c r="R447" s="2"/>
      <c r="S447" s="391"/>
      <c r="T447" s="391"/>
      <c r="U447" s="391"/>
      <c r="V447" s="391"/>
      <c r="W447" s="391"/>
      <c r="X447" s="391"/>
      <c r="Y447" s="391"/>
      <c r="Z447" s="391"/>
      <c r="AA447" s="391"/>
      <c r="AB447" s="391"/>
      <c r="AC447" s="391"/>
      <c r="AE447" s="363" t="str">
        <f t="shared" si="20"/>
        <v/>
      </c>
      <c r="AF447" s="363" t="str">
        <f t="shared" si="21"/>
        <v>×</v>
      </c>
      <c r="AG447" s="472" t="e">
        <f>D447&amp;I447&amp;#REF!</f>
        <v>#REF!</v>
      </c>
      <c r="AH447" s="473" t="e">
        <f>IF(#REF!="○",F447,"")</f>
        <v>#REF!</v>
      </c>
    </row>
    <row r="448" spans="1:34" ht="36.75" customHeight="1">
      <c r="A448" s="375">
        <v>436</v>
      </c>
      <c r="B448" s="382" t="str">
        <f>IF(基本情報入力シート!B475="","",基本情報入力シート!B475)</f>
        <v/>
      </c>
      <c r="C448" s="390" t="str">
        <f>IF(基本情報入力シート!L475="","",基本情報入力シート!L475)</f>
        <v/>
      </c>
      <c r="D448" s="390" t="str">
        <f>IF(基本情報入力シート!Q475="","",基本情報入力シート!Q475)</f>
        <v/>
      </c>
      <c r="E448" s="390" t="str">
        <f>IF(基本情報入力シート!V475="","",基本情報入力シート!V475)</f>
        <v/>
      </c>
      <c r="F448" s="390" t="str">
        <f>IF(基本情報入力シート!W475="","",基本情報入力シート!W475)</f>
        <v/>
      </c>
      <c r="G448" s="390" t="str">
        <f>IF(基本情報入力シート!X475="","",基本情報入力シート!X475)</f>
        <v/>
      </c>
      <c r="H448" s="416" t="str">
        <f>IF(基本情報入力シート!Z475="","",基本情報入力シート!Z475)</f>
        <v/>
      </c>
      <c r="I448" s="418" t="str">
        <f>IF(基本情報入力シート!AE475&lt;&gt;"",基本情報入力シート!AE475,"")</f>
        <v/>
      </c>
      <c r="J448" s="424" t="str">
        <f>IF(基本情報入力シート!AA475="","",基本情報入力シート!AA475)</f>
        <v/>
      </c>
      <c r="K448" s="429" t="str">
        <f>IF(基本情報入力シート!AD475="","",基本情報入力シート!AD475)</f>
        <v/>
      </c>
      <c r="L448" s="435" t="str">
        <f>IF(G448="","",VLOOKUP(G448,'【参考】数式用'!$A$3:$C$46,3,FALSE))</f>
        <v/>
      </c>
      <c r="M448" s="442" t="str">
        <f t="shared" si="19"/>
        <v/>
      </c>
      <c r="N448" s="448"/>
      <c r="O448" s="448"/>
      <c r="P448" s="448"/>
      <c r="Q448" s="86"/>
      <c r="R448" s="2"/>
      <c r="S448" s="391"/>
      <c r="T448" s="391"/>
      <c r="U448" s="391"/>
      <c r="V448" s="391"/>
      <c r="W448" s="391"/>
      <c r="X448" s="391"/>
      <c r="Y448" s="391"/>
      <c r="Z448" s="391"/>
      <c r="AA448" s="391"/>
      <c r="AB448" s="391"/>
      <c r="AC448" s="391"/>
      <c r="AE448" s="363" t="str">
        <f t="shared" si="20"/>
        <v/>
      </c>
      <c r="AF448" s="363" t="str">
        <f t="shared" si="21"/>
        <v>×</v>
      </c>
      <c r="AG448" s="472" t="e">
        <f>D448&amp;I448&amp;#REF!</f>
        <v>#REF!</v>
      </c>
      <c r="AH448" s="473" t="e">
        <f>IF(#REF!="○",F448,"")</f>
        <v>#REF!</v>
      </c>
    </row>
    <row r="449" spans="1:34" ht="36.75" customHeight="1">
      <c r="A449" s="375">
        <v>437</v>
      </c>
      <c r="B449" s="382" t="str">
        <f>IF(基本情報入力シート!B476="","",基本情報入力シート!B476)</f>
        <v/>
      </c>
      <c r="C449" s="390" t="str">
        <f>IF(基本情報入力シート!L476="","",基本情報入力シート!L476)</f>
        <v/>
      </c>
      <c r="D449" s="390" t="str">
        <f>IF(基本情報入力シート!Q476="","",基本情報入力シート!Q476)</f>
        <v/>
      </c>
      <c r="E449" s="390" t="str">
        <f>IF(基本情報入力シート!V476="","",基本情報入力シート!V476)</f>
        <v/>
      </c>
      <c r="F449" s="390" t="str">
        <f>IF(基本情報入力シート!W476="","",基本情報入力シート!W476)</f>
        <v/>
      </c>
      <c r="G449" s="390" t="str">
        <f>IF(基本情報入力シート!X476="","",基本情報入力シート!X476)</f>
        <v/>
      </c>
      <c r="H449" s="416" t="str">
        <f>IF(基本情報入力シート!Z476="","",基本情報入力シート!Z476)</f>
        <v/>
      </c>
      <c r="I449" s="418" t="str">
        <f>IF(基本情報入力シート!AE476&lt;&gt;"",基本情報入力シート!AE476,"")</f>
        <v/>
      </c>
      <c r="J449" s="424" t="str">
        <f>IF(基本情報入力シート!AA476="","",基本情報入力シート!AA476)</f>
        <v/>
      </c>
      <c r="K449" s="429" t="str">
        <f>IF(基本情報入力シート!AD476="","",基本情報入力シート!AD476)</f>
        <v/>
      </c>
      <c r="L449" s="435" t="str">
        <f>IF(G449="","",VLOOKUP(G449,'【参考】数式用'!$A$3:$C$46,3,FALSE))</f>
        <v/>
      </c>
      <c r="M449" s="442" t="str">
        <f t="shared" si="19"/>
        <v/>
      </c>
      <c r="N449" s="448"/>
      <c r="O449" s="448"/>
      <c r="P449" s="448"/>
      <c r="Q449" s="86"/>
      <c r="R449" s="2"/>
      <c r="S449" s="391"/>
      <c r="T449" s="391"/>
      <c r="U449" s="391"/>
      <c r="V449" s="391"/>
      <c r="W449" s="391"/>
      <c r="X449" s="391"/>
      <c r="Y449" s="391"/>
      <c r="Z449" s="391"/>
      <c r="AA449" s="391"/>
      <c r="AB449" s="391"/>
      <c r="AC449" s="391"/>
      <c r="AE449" s="363" t="str">
        <f t="shared" si="20"/>
        <v/>
      </c>
      <c r="AF449" s="363" t="str">
        <f t="shared" si="21"/>
        <v>×</v>
      </c>
      <c r="AG449" s="472" t="e">
        <f>D449&amp;I449&amp;#REF!</f>
        <v>#REF!</v>
      </c>
      <c r="AH449" s="473" t="e">
        <f>IF(#REF!="○",F449,"")</f>
        <v>#REF!</v>
      </c>
    </row>
    <row r="450" spans="1:34" ht="36.75" customHeight="1">
      <c r="A450" s="375">
        <v>438</v>
      </c>
      <c r="B450" s="382" t="str">
        <f>IF(基本情報入力シート!B477="","",基本情報入力シート!B477)</f>
        <v/>
      </c>
      <c r="C450" s="390" t="str">
        <f>IF(基本情報入力シート!L477="","",基本情報入力シート!L477)</f>
        <v/>
      </c>
      <c r="D450" s="390" t="str">
        <f>IF(基本情報入力シート!Q477="","",基本情報入力シート!Q477)</f>
        <v/>
      </c>
      <c r="E450" s="390" t="str">
        <f>IF(基本情報入力シート!V477="","",基本情報入力シート!V477)</f>
        <v/>
      </c>
      <c r="F450" s="390" t="str">
        <f>IF(基本情報入力シート!W477="","",基本情報入力シート!W477)</f>
        <v/>
      </c>
      <c r="G450" s="390" t="str">
        <f>IF(基本情報入力シート!X477="","",基本情報入力シート!X477)</f>
        <v/>
      </c>
      <c r="H450" s="416" t="str">
        <f>IF(基本情報入力シート!Z477="","",基本情報入力シート!Z477)</f>
        <v/>
      </c>
      <c r="I450" s="418" t="str">
        <f>IF(基本情報入力シート!AE477&lt;&gt;"",基本情報入力シート!AE477,"")</f>
        <v/>
      </c>
      <c r="J450" s="424" t="str">
        <f>IF(基本情報入力シート!AA477="","",基本情報入力シート!AA477)</f>
        <v/>
      </c>
      <c r="K450" s="429" t="str">
        <f>IF(基本情報入力シート!AD477="","",基本情報入力シート!AD477)</f>
        <v/>
      </c>
      <c r="L450" s="435" t="str">
        <f>IF(G450="","",VLOOKUP(G450,'【参考】数式用'!$A$3:$C$46,3,FALSE))</f>
        <v/>
      </c>
      <c r="M450" s="442" t="str">
        <f t="shared" si="19"/>
        <v/>
      </c>
      <c r="N450" s="448"/>
      <c r="O450" s="448"/>
      <c r="P450" s="448"/>
      <c r="Q450" s="86"/>
      <c r="R450" s="2"/>
      <c r="S450" s="391"/>
      <c r="T450" s="391"/>
      <c r="U450" s="391"/>
      <c r="V450" s="391"/>
      <c r="W450" s="391"/>
      <c r="X450" s="391"/>
      <c r="Y450" s="391"/>
      <c r="Z450" s="391"/>
      <c r="AA450" s="391"/>
      <c r="AB450" s="391"/>
      <c r="AC450" s="391"/>
      <c r="AE450" s="363" t="str">
        <f t="shared" si="20"/>
        <v/>
      </c>
      <c r="AF450" s="363" t="str">
        <f t="shared" si="21"/>
        <v>×</v>
      </c>
      <c r="AG450" s="472" t="e">
        <f>D450&amp;I450&amp;#REF!</f>
        <v>#REF!</v>
      </c>
      <c r="AH450" s="473" t="e">
        <f>IF(#REF!="○",F450,"")</f>
        <v>#REF!</v>
      </c>
    </row>
    <row r="451" spans="1:34" ht="36.75" customHeight="1">
      <c r="A451" s="375">
        <v>439</v>
      </c>
      <c r="B451" s="382" t="str">
        <f>IF(基本情報入力シート!B478="","",基本情報入力シート!B478)</f>
        <v/>
      </c>
      <c r="C451" s="390" t="str">
        <f>IF(基本情報入力シート!L478="","",基本情報入力シート!L478)</f>
        <v/>
      </c>
      <c r="D451" s="390" t="str">
        <f>IF(基本情報入力シート!Q478="","",基本情報入力シート!Q478)</f>
        <v/>
      </c>
      <c r="E451" s="390" t="str">
        <f>IF(基本情報入力シート!V478="","",基本情報入力シート!V478)</f>
        <v/>
      </c>
      <c r="F451" s="390" t="str">
        <f>IF(基本情報入力シート!W478="","",基本情報入力シート!W478)</f>
        <v/>
      </c>
      <c r="G451" s="390" t="str">
        <f>IF(基本情報入力シート!X478="","",基本情報入力シート!X478)</f>
        <v/>
      </c>
      <c r="H451" s="416" t="str">
        <f>IF(基本情報入力シート!Z478="","",基本情報入力シート!Z478)</f>
        <v/>
      </c>
      <c r="I451" s="418" t="str">
        <f>IF(基本情報入力シート!AE478&lt;&gt;"",基本情報入力シート!AE478,"")</f>
        <v/>
      </c>
      <c r="J451" s="424" t="str">
        <f>IF(基本情報入力シート!AA478="","",基本情報入力シート!AA478)</f>
        <v/>
      </c>
      <c r="K451" s="429" t="str">
        <f>IF(基本情報入力シート!AD478="","",基本情報入力シート!AD478)</f>
        <v/>
      </c>
      <c r="L451" s="435" t="str">
        <f>IF(G451="","",VLOOKUP(G451,'【参考】数式用'!$A$3:$C$46,3,FALSE))</f>
        <v/>
      </c>
      <c r="M451" s="442" t="str">
        <f t="shared" si="19"/>
        <v/>
      </c>
      <c r="N451" s="448"/>
      <c r="O451" s="448"/>
      <c r="P451" s="448"/>
      <c r="Q451" s="86"/>
      <c r="R451" s="2"/>
      <c r="S451" s="391"/>
      <c r="T451" s="391"/>
      <c r="U451" s="391"/>
      <c r="V451" s="391"/>
      <c r="W451" s="391"/>
      <c r="X451" s="391"/>
      <c r="Y451" s="391"/>
      <c r="Z451" s="391"/>
      <c r="AA451" s="391"/>
      <c r="AB451" s="391"/>
      <c r="AC451" s="391"/>
      <c r="AE451" s="363" t="str">
        <f t="shared" si="20"/>
        <v/>
      </c>
      <c r="AF451" s="363" t="str">
        <f t="shared" si="21"/>
        <v>×</v>
      </c>
      <c r="AG451" s="472" t="e">
        <f>D451&amp;I451&amp;#REF!</f>
        <v>#REF!</v>
      </c>
      <c r="AH451" s="473" t="e">
        <f>IF(#REF!="○",F451,"")</f>
        <v>#REF!</v>
      </c>
    </row>
    <row r="452" spans="1:34" ht="36.75" customHeight="1">
      <c r="A452" s="375">
        <v>440</v>
      </c>
      <c r="B452" s="382" t="str">
        <f>IF(基本情報入力シート!B479="","",基本情報入力シート!B479)</f>
        <v/>
      </c>
      <c r="C452" s="390" t="str">
        <f>IF(基本情報入力シート!L479="","",基本情報入力シート!L479)</f>
        <v/>
      </c>
      <c r="D452" s="390" t="str">
        <f>IF(基本情報入力シート!Q479="","",基本情報入力シート!Q479)</f>
        <v/>
      </c>
      <c r="E452" s="390" t="str">
        <f>IF(基本情報入力シート!V479="","",基本情報入力シート!V479)</f>
        <v/>
      </c>
      <c r="F452" s="390" t="str">
        <f>IF(基本情報入力シート!W479="","",基本情報入力シート!W479)</f>
        <v/>
      </c>
      <c r="G452" s="390" t="str">
        <f>IF(基本情報入力シート!X479="","",基本情報入力シート!X479)</f>
        <v/>
      </c>
      <c r="H452" s="416" t="str">
        <f>IF(基本情報入力シート!Z479="","",基本情報入力シート!Z479)</f>
        <v/>
      </c>
      <c r="I452" s="418" t="str">
        <f>IF(基本情報入力シート!AE479&lt;&gt;"",基本情報入力シート!AE479,"")</f>
        <v/>
      </c>
      <c r="J452" s="424" t="str">
        <f>IF(基本情報入力シート!AA479="","",基本情報入力シート!AA479)</f>
        <v/>
      </c>
      <c r="K452" s="429" t="str">
        <f>IF(基本情報入力シート!AD479="","",基本情報入力シート!AD479)</f>
        <v/>
      </c>
      <c r="L452" s="435" t="str">
        <f>IF(G452="","",VLOOKUP(G452,'【参考】数式用'!$A$3:$C$46,3,FALSE))</f>
        <v/>
      </c>
      <c r="M452" s="442" t="str">
        <f t="shared" si="19"/>
        <v/>
      </c>
      <c r="N452" s="448"/>
      <c r="O452" s="448"/>
      <c r="P452" s="448"/>
      <c r="Q452" s="86"/>
      <c r="R452" s="2"/>
      <c r="S452" s="391"/>
      <c r="T452" s="391"/>
      <c r="U452" s="391"/>
      <c r="V452" s="391"/>
      <c r="W452" s="391"/>
      <c r="X452" s="391"/>
      <c r="Y452" s="391"/>
      <c r="Z452" s="391"/>
      <c r="AA452" s="391"/>
      <c r="AB452" s="391"/>
      <c r="AC452" s="391"/>
      <c r="AE452" s="363" t="str">
        <f t="shared" si="20"/>
        <v/>
      </c>
      <c r="AF452" s="363" t="str">
        <f t="shared" si="21"/>
        <v>×</v>
      </c>
      <c r="AG452" s="472" t="e">
        <f>D452&amp;I452&amp;#REF!</f>
        <v>#REF!</v>
      </c>
      <c r="AH452" s="473" t="e">
        <f>IF(#REF!="○",F452,"")</f>
        <v>#REF!</v>
      </c>
    </row>
    <row r="453" spans="1:34" ht="36.75" customHeight="1">
      <c r="A453" s="375">
        <v>441</v>
      </c>
      <c r="B453" s="382" t="str">
        <f>IF(基本情報入力シート!B480="","",基本情報入力シート!B480)</f>
        <v/>
      </c>
      <c r="C453" s="390" t="str">
        <f>IF(基本情報入力シート!L480="","",基本情報入力シート!L480)</f>
        <v/>
      </c>
      <c r="D453" s="390" t="str">
        <f>IF(基本情報入力シート!Q480="","",基本情報入力シート!Q480)</f>
        <v/>
      </c>
      <c r="E453" s="390" t="str">
        <f>IF(基本情報入力シート!V480="","",基本情報入力シート!V480)</f>
        <v/>
      </c>
      <c r="F453" s="390" t="str">
        <f>IF(基本情報入力シート!W480="","",基本情報入力シート!W480)</f>
        <v/>
      </c>
      <c r="G453" s="390" t="str">
        <f>IF(基本情報入力シート!X480="","",基本情報入力シート!X480)</f>
        <v/>
      </c>
      <c r="H453" s="416" t="str">
        <f>IF(基本情報入力シート!Z480="","",基本情報入力シート!Z480)</f>
        <v/>
      </c>
      <c r="I453" s="418" t="str">
        <f>IF(基本情報入力シート!AE480&lt;&gt;"",基本情報入力シート!AE480,"")</f>
        <v/>
      </c>
      <c r="J453" s="424" t="str">
        <f>IF(基本情報入力シート!AA480="","",基本情報入力シート!AA480)</f>
        <v/>
      </c>
      <c r="K453" s="429" t="str">
        <f>IF(基本情報入力シート!AD480="","",基本情報入力シート!AD480)</f>
        <v/>
      </c>
      <c r="L453" s="435" t="str">
        <f>IF(G453="","",VLOOKUP(G453,'【参考】数式用'!$A$3:$C$46,3,FALSE))</f>
        <v/>
      </c>
      <c r="M453" s="442" t="str">
        <f t="shared" si="19"/>
        <v/>
      </c>
      <c r="N453" s="448"/>
      <c r="O453" s="448"/>
      <c r="P453" s="448"/>
      <c r="Q453" s="86"/>
      <c r="R453" s="2"/>
      <c r="S453" s="466" t="str">
        <f t="shared" ref="S453:S512" si="22">IF(AND(M453&lt;&gt;"",AF453="×"),"！複数の交付対象月を選んでいる、交付対象月が選ばれていない又は補助金を申請予定でないのに交付対象月が選ばれています。","")</f>
        <v/>
      </c>
      <c r="T453" s="466"/>
      <c r="U453" s="466"/>
      <c r="V453" s="466"/>
      <c r="W453" s="466"/>
      <c r="X453" s="466"/>
      <c r="Y453" s="466"/>
      <c r="Z453" s="466"/>
      <c r="AA453" s="466"/>
      <c r="AB453" s="466"/>
      <c r="AC453" s="466"/>
      <c r="AE453" s="363" t="str">
        <f t="shared" si="20"/>
        <v/>
      </c>
      <c r="AF453" s="363" t="str">
        <f t="shared" si="21"/>
        <v>×</v>
      </c>
      <c r="AG453" s="472" t="e">
        <f>D453&amp;I453&amp;#REF!</f>
        <v>#REF!</v>
      </c>
      <c r="AH453" s="473" t="e">
        <f>IF(#REF!="○",F453,"")</f>
        <v>#REF!</v>
      </c>
    </row>
    <row r="454" spans="1:34" ht="36.75" customHeight="1">
      <c r="A454" s="375">
        <v>442</v>
      </c>
      <c r="B454" s="382" t="str">
        <f>IF(基本情報入力シート!B481="","",基本情報入力シート!B481)</f>
        <v/>
      </c>
      <c r="C454" s="390" t="str">
        <f>IF(基本情報入力シート!L481="","",基本情報入力シート!L481)</f>
        <v/>
      </c>
      <c r="D454" s="390" t="str">
        <f>IF(基本情報入力シート!Q481="","",基本情報入力シート!Q481)</f>
        <v/>
      </c>
      <c r="E454" s="390" t="str">
        <f>IF(基本情報入力シート!V481="","",基本情報入力シート!V481)</f>
        <v/>
      </c>
      <c r="F454" s="390" t="str">
        <f>IF(基本情報入力シート!W481="","",基本情報入力シート!W481)</f>
        <v/>
      </c>
      <c r="G454" s="390" t="str">
        <f>IF(基本情報入力シート!X481="","",基本情報入力シート!X481)</f>
        <v/>
      </c>
      <c r="H454" s="416" t="str">
        <f>IF(基本情報入力シート!Z481="","",基本情報入力シート!Z481)</f>
        <v/>
      </c>
      <c r="I454" s="418" t="str">
        <f>IF(基本情報入力シート!AE481&lt;&gt;"",基本情報入力シート!AE481,"")</f>
        <v/>
      </c>
      <c r="J454" s="424" t="str">
        <f>IF(基本情報入力シート!AA481="","",基本情報入力シート!AA481)</f>
        <v/>
      </c>
      <c r="K454" s="429" t="str">
        <f>IF(基本情報入力シート!AD481="","",基本情報入力シート!AD481)</f>
        <v/>
      </c>
      <c r="L454" s="435" t="str">
        <f>IF(G454="","",VLOOKUP(G454,'【参考】数式用'!$A$3:$C$46,3,FALSE))</f>
        <v/>
      </c>
      <c r="M454" s="442" t="str">
        <f t="shared" si="19"/>
        <v/>
      </c>
      <c r="N454" s="448"/>
      <c r="O454" s="448"/>
      <c r="P454" s="448"/>
      <c r="Q454" s="86"/>
      <c r="R454" s="2"/>
      <c r="S454" s="466" t="str">
        <f t="shared" si="22"/>
        <v/>
      </c>
      <c r="T454" s="466"/>
      <c r="U454" s="466"/>
      <c r="V454" s="466"/>
      <c r="W454" s="466"/>
      <c r="X454" s="466"/>
      <c r="Y454" s="466"/>
      <c r="Z454" s="466"/>
      <c r="AA454" s="466"/>
      <c r="AB454" s="466"/>
      <c r="AC454" s="466"/>
      <c r="AE454" s="363" t="str">
        <f t="shared" si="20"/>
        <v/>
      </c>
      <c r="AF454" s="363" t="str">
        <f t="shared" si="21"/>
        <v>×</v>
      </c>
      <c r="AG454" s="472" t="e">
        <f>D454&amp;I454&amp;#REF!</f>
        <v>#REF!</v>
      </c>
      <c r="AH454" s="473" t="e">
        <f>IF(#REF!="○",F454,"")</f>
        <v>#REF!</v>
      </c>
    </row>
    <row r="455" spans="1:34" ht="36.75" customHeight="1">
      <c r="A455" s="375">
        <v>443</v>
      </c>
      <c r="B455" s="382" t="str">
        <f>IF(基本情報入力シート!B482="","",基本情報入力シート!B482)</f>
        <v/>
      </c>
      <c r="C455" s="390" t="str">
        <f>IF(基本情報入力シート!L482="","",基本情報入力シート!L482)</f>
        <v/>
      </c>
      <c r="D455" s="390" t="str">
        <f>IF(基本情報入力シート!Q482="","",基本情報入力シート!Q482)</f>
        <v/>
      </c>
      <c r="E455" s="390" t="str">
        <f>IF(基本情報入力シート!V482="","",基本情報入力シート!V482)</f>
        <v/>
      </c>
      <c r="F455" s="390" t="str">
        <f>IF(基本情報入力シート!W482="","",基本情報入力シート!W482)</f>
        <v/>
      </c>
      <c r="G455" s="390" t="str">
        <f>IF(基本情報入力シート!X482="","",基本情報入力シート!X482)</f>
        <v/>
      </c>
      <c r="H455" s="416" t="str">
        <f>IF(基本情報入力シート!Z482="","",基本情報入力シート!Z482)</f>
        <v/>
      </c>
      <c r="I455" s="418" t="str">
        <f>IF(基本情報入力シート!AE482&lt;&gt;"",基本情報入力シート!AE482,"")</f>
        <v/>
      </c>
      <c r="J455" s="424" t="str">
        <f>IF(基本情報入力シート!AA482="","",基本情報入力シート!AA482)</f>
        <v/>
      </c>
      <c r="K455" s="429" t="str">
        <f>IF(基本情報入力シート!AD482="","",基本情報入力シート!AD482)</f>
        <v/>
      </c>
      <c r="L455" s="435" t="str">
        <f>IF(G455="","",VLOOKUP(G455,'【参考】数式用'!$A$3:$C$46,3,FALSE))</f>
        <v/>
      </c>
      <c r="M455" s="442" t="str">
        <f t="shared" si="19"/>
        <v/>
      </c>
      <c r="N455" s="448"/>
      <c r="O455" s="448"/>
      <c r="P455" s="448"/>
      <c r="Q455" s="86"/>
      <c r="R455" s="2"/>
      <c r="S455" s="466" t="str">
        <f t="shared" si="22"/>
        <v/>
      </c>
      <c r="T455" s="466"/>
      <c r="U455" s="466"/>
      <c r="V455" s="466"/>
      <c r="W455" s="466"/>
      <c r="X455" s="466"/>
      <c r="Y455" s="466"/>
      <c r="Z455" s="466"/>
      <c r="AA455" s="466"/>
      <c r="AB455" s="466"/>
      <c r="AC455" s="466"/>
      <c r="AE455" s="363" t="str">
        <f t="shared" si="20"/>
        <v/>
      </c>
      <c r="AF455" s="363" t="str">
        <f t="shared" si="21"/>
        <v>×</v>
      </c>
      <c r="AG455" s="472" t="e">
        <f>D455&amp;I455&amp;#REF!</f>
        <v>#REF!</v>
      </c>
      <c r="AH455" s="473" t="e">
        <f>IF(#REF!="○",F455,"")</f>
        <v>#REF!</v>
      </c>
    </row>
    <row r="456" spans="1:34" ht="36.75" customHeight="1">
      <c r="A456" s="375">
        <v>444</v>
      </c>
      <c r="B456" s="382" t="str">
        <f>IF(基本情報入力シート!B483="","",基本情報入力シート!B483)</f>
        <v/>
      </c>
      <c r="C456" s="390" t="str">
        <f>IF(基本情報入力シート!L483="","",基本情報入力シート!L483)</f>
        <v/>
      </c>
      <c r="D456" s="390" t="str">
        <f>IF(基本情報入力シート!Q483="","",基本情報入力シート!Q483)</f>
        <v/>
      </c>
      <c r="E456" s="390" t="str">
        <f>IF(基本情報入力シート!V483="","",基本情報入力シート!V483)</f>
        <v/>
      </c>
      <c r="F456" s="390" t="str">
        <f>IF(基本情報入力シート!W483="","",基本情報入力シート!W483)</f>
        <v/>
      </c>
      <c r="G456" s="390" t="str">
        <f>IF(基本情報入力シート!X483="","",基本情報入力シート!X483)</f>
        <v/>
      </c>
      <c r="H456" s="416" t="str">
        <f>IF(基本情報入力シート!Z483="","",基本情報入力シート!Z483)</f>
        <v/>
      </c>
      <c r="I456" s="418" t="str">
        <f>IF(基本情報入力シート!AE483&lt;&gt;"",基本情報入力シート!AE483,"")</f>
        <v/>
      </c>
      <c r="J456" s="424" t="str">
        <f>IF(基本情報入力シート!AA483="","",基本情報入力シート!AA483)</f>
        <v/>
      </c>
      <c r="K456" s="429" t="str">
        <f>IF(基本情報入力シート!AD483="","",基本情報入力シート!AD483)</f>
        <v/>
      </c>
      <c r="L456" s="435" t="str">
        <f>IF(G456="","",VLOOKUP(G456,'【参考】数式用'!$A$3:$C$46,3,FALSE))</f>
        <v/>
      </c>
      <c r="M456" s="442" t="str">
        <f t="shared" si="19"/>
        <v/>
      </c>
      <c r="N456" s="448"/>
      <c r="O456" s="448"/>
      <c r="P456" s="448"/>
      <c r="Q456" s="86"/>
      <c r="R456" s="2"/>
      <c r="S456" s="466" t="str">
        <f t="shared" si="22"/>
        <v/>
      </c>
      <c r="T456" s="466"/>
      <c r="U456" s="466"/>
      <c r="V456" s="466"/>
      <c r="W456" s="466"/>
      <c r="X456" s="466"/>
      <c r="Y456" s="466"/>
      <c r="Z456" s="466"/>
      <c r="AA456" s="466"/>
      <c r="AB456" s="466"/>
      <c r="AC456" s="466"/>
      <c r="AE456" s="363" t="str">
        <f t="shared" si="20"/>
        <v/>
      </c>
      <c r="AF456" s="363" t="str">
        <f t="shared" si="21"/>
        <v>×</v>
      </c>
      <c r="AG456" s="472" t="e">
        <f>D456&amp;I456&amp;#REF!</f>
        <v>#REF!</v>
      </c>
      <c r="AH456" s="473" t="e">
        <f>IF(#REF!="○",F456,"")</f>
        <v>#REF!</v>
      </c>
    </row>
    <row r="457" spans="1:34" ht="36.75" customHeight="1">
      <c r="A457" s="375">
        <v>445</v>
      </c>
      <c r="B457" s="382" t="str">
        <f>IF(基本情報入力シート!B484="","",基本情報入力シート!B484)</f>
        <v/>
      </c>
      <c r="C457" s="390" t="str">
        <f>IF(基本情報入力シート!L484="","",基本情報入力シート!L484)</f>
        <v/>
      </c>
      <c r="D457" s="390" t="str">
        <f>IF(基本情報入力シート!Q484="","",基本情報入力シート!Q484)</f>
        <v/>
      </c>
      <c r="E457" s="390" t="str">
        <f>IF(基本情報入力シート!V484="","",基本情報入力シート!V484)</f>
        <v/>
      </c>
      <c r="F457" s="390" t="str">
        <f>IF(基本情報入力シート!W484="","",基本情報入力シート!W484)</f>
        <v/>
      </c>
      <c r="G457" s="390" t="str">
        <f>IF(基本情報入力シート!X484="","",基本情報入力シート!X484)</f>
        <v/>
      </c>
      <c r="H457" s="416" t="str">
        <f>IF(基本情報入力シート!Z484="","",基本情報入力シート!Z484)</f>
        <v/>
      </c>
      <c r="I457" s="418" t="str">
        <f>IF(基本情報入力シート!AE484&lt;&gt;"",基本情報入力シート!AE484,"")</f>
        <v/>
      </c>
      <c r="J457" s="424" t="str">
        <f>IF(基本情報入力シート!AA484="","",基本情報入力シート!AA484)</f>
        <v/>
      </c>
      <c r="K457" s="429" t="str">
        <f>IF(基本情報入力シート!AD484="","",基本情報入力シート!AD484)</f>
        <v/>
      </c>
      <c r="L457" s="435" t="str">
        <f>IF(G457="","",VLOOKUP(G457,'【参考】数式用'!$A$3:$C$46,3,FALSE))</f>
        <v/>
      </c>
      <c r="M457" s="442" t="str">
        <f t="shared" si="19"/>
        <v/>
      </c>
      <c r="N457" s="448"/>
      <c r="O457" s="448"/>
      <c r="P457" s="448"/>
      <c r="Q457" s="86"/>
      <c r="R457" s="2"/>
      <c r="S457" s="466" t="str">
        <f t="shared" si="22"/>
        <v/>
      </c>
      <c r="T457" s="466"/>
      <c r="U457" s="466"/>
      <c r="V457" s="466"/>
      <c r="W457" s="466"/>
      <c r="X457" s="466"/>
      <c r="Y457" s="466"/>
      <c r="Z457" s="466"/>
      <c r="AA457" s="466"/>
      <c r="AB457" s="466"/>
      <c r="AC457" s="466"/>
      <c r="AE457" s="363" t="str">
        <f t="shared" si="20"/>
        <v/>
      </c>
      <c r="AF457" s="363" t="str">
        <f t="shared" si="21"/>
        <v>×</v>
      </c>
      <c r="AG457" s="472" t="e">
        <f>D457&amp;I457&amp;#REF!</f>
        <v>#REF!</v>
      </c>
      <c r="AH457" s="473" t="e">
        <f>IF(#REF!="○",F457,"")</f>
        <v>#REF!</v>
      </c>
    </row>
    <row r="458" spans="1:34" ht="36.75" customHeight="1">
      <c r="A458" s="375">
        <v>446</v>
      </c>
      <c r="B458" s="382" t="str">
        <f>IF(基本情報入力シート!B485="","",基本情報入力シート!B485)</f>
        <v/>
      </c>
      <c r="C458" s="390" t="str">
        <f>IF(基本情報入力シート!L485="","",基本情報入力シート!L485)</f>
        <v/>
      </c>
      <c r="D458" s="390" t="str">
        <f>IF(基本情報入力シート!Q485="","",基本情報入力シート!Q485)</f>
        <v/>
      </c>
      <c r="E458" s="390" t="str">
        <f>IF(基本情報入力シート!V485="","",基本情報入力シート!V485)</f>
        <v/>
      </c>
      <c r="F458" s="390" t="str">
        <f>IF(基本情報入力シート!W485="","",基本情報入力シート!W485)</f>
        <v/>
      </c>
      <c r="G458" s="390" t="str">
        <f>IF(基本情報入力シート!X485="","",基本情報入力シート!X485)</f>
        <v/>
      </c>
      <c r="H458" s="416" t="str">
        <f>IF(基本情報入力シート!Z485="","",基本情報入力シート!Z485)</f>
        <v/>
      </c>
      <c r="I458" s="418" t="str">
        <f>IF(基本情報入力シート!AE485&lt;&gt;"",基本情報入力シート!AE485,"")</f>
        <v/>
      </c>
      <c r="J458" s="424" t="str">
        <f>IF(基本情報入力シート!AA485="","",基本情報入力シート!AA485)</f>
        <v/>
      </c>
      <c r="K458" s="429" t="str">
        <f>IF(基本情報入力シート!AD485="","",基本情報入力シート!AD485)</f>
        <v/>
      </c>
      <c r="L458" s="435" t="str">
        <f>IF(G458="","",VLOOKUP(G458,'【参考】数式用'!$A$3:$C$46,3,FALSE))</f>
        <v/>
      </c>
      <c r="M458" s="442" t="str">
        <f t="shared" si="19"/>
        <v/>
      </c>
      <c r="N458" s="448"/>
      <c r="O458" s="448"/>
      <c r="P458" s="448"/>
      <c r="Q458" s="86"/>
      <c r="R458" s="2"/>
      <c r="S458" s="466" t="str">
        <f t="shared" si="22"/>
        <v/>
      </c>
      <c r="T458" s="466"/>
      <c r="U458" s="466"/>
      <c r="V458" s="466"/>
      <c r="W458" s="466"/>
      <c r="X458" s="466"/>
      <c r="Y458" s="466"/>
      <c r="Z458" s="466"/>
      <c r="AA458" s="466"/>
      <c r="AB458" s="466"/>
      <c r="AC458" s="466"/>
      <c r="AE458" s="363" t="str">
        <f t="shared" si="20"/>
        <v/>
      </c>
      <c r="AF458" s="363" t="str">
        <f t="shared" si="21"/>
        <v>×</v>
      </c>
      <c r="AG458" s="472" t="e">
        <f>D458&amp;I458&amp;#REF!</f>
        <v>#REF!</v>
      </c>
      <c r="AH458" s="473" t="e">
        <f>IF(#REF!="○",F458,"")</f>
        <v>#REF!</v>
      </c>
    </row>
    <row r="459" spans="1:34" ht="36.75" customHeight="1">
      <c r="A459" s="375">
        <v>447</v>
      </c>
      <c r="B459" s="382" t="str">
        <f>IF(基本情報入力シート!B486="","",基本情報入力シート!B486)</f>
        <v/>
      </c>
      <c r="C459" s="390" t="str">
        <f>IF(基本情報入力シート!L486="","",基本情報入力シート!L486)</f>
        <v/>
      </c>
      <c r="D459" s="390" t="str">
        <f>IF(基本情報入力シート!Q486="","",基本情報入力シート!Q486)</f>
        <v/>
      </c>
      <c r="E459" s="390" t="str">
        <f>IF(基本情報入力シート!V486="","",基本情報入力シート!V486)</f>
        <v/>
      </c>
      <c r="F459" s="390" t="str">
        <f>IF(基本情報入力シート!W486="","",基本情報入力シート!W486)</f>
        <v/>
      </c>
      <c r="G459" s="390" t="str">
        <f>IF(基本情報入力シート!X486="","",基本情報入力シート!X486)</f>
        <v/>
      </c>
      <c r="H459" s="416" t="str">
        <f>IF(基本情報入力シート!Z486="","",基本情報入力シート!Z486)</f>
        <v/>
      </c>
      <c r="I459" s="418" t="str">
        <f>IF(基本情報入力シート!AE486&lt;&gt;"",基本情報入力シート!AE486,"")</f>
        <v/>
      </c>
      <c r="J459" s="424" t="str">
        <f>IF(基本情報入力シート!AA486="","",基本情報入力シート!AA486)</f>
        <v/>
      </c>
      <c r="K459" s="429" t="str">
        <f>IF(基本情報入力シート!AD486="","",基本情報入力シート!AD486)</f>
        <v/>
      </c>
      <c r="L459" s="435" t="str">
        <f>IF(G459="","",VLOOKUP(G459,'【参考】数式用'!$A$3:$C$46,3,FALSE))</f>
        <v/>
      </c>
      <c r="M459" s="442" t="str">
        <f t="shared" si="19"/>
        <v/>
      </c>
      <c r="N459" s="448"/>
      <c r="O459" s="448"/>
      <c r="P459" s="448"/>
      <c r="Q459" s="86"/>
      <c r="R459" s="2"/>
      <c r="S459" s="466" t="str">
        <f t="shared" si="22"/>
        <v/>
      </c>
      <c r="T459" s="466"/>
      <c r="U459" s="466"/>
      <c r="V459" s="466"/>
      <c r="W459" s="466"/>
      <c r="X459" s="466"/>
      <c r="Y459" s="466"/>
      <c r="Z459" s="466"/>
      <c r="AA459" s="466"/>
      <c r="AB459" s="466"/>
      <c r="AC459" s="466"/>
      <c r="AE459" s="363" t="str">
        <f t="shared" si="20"/>
        <v/>
      </c>
      <c r="AF459" s="363" t="str">
        <f t="shared" si="21"/>
        <v>×</v>
      </c>
      <c r="AG459" s="472" t="e">
        <f>D459&amp;I459&amp;#REF!</f>
        <v>#REF!</v>
      </c>
      <c r="AH459" s="473" t="e">
        <f>IF(#REF!="○",F459,"")</f>
        <v>#REF!</v>
      </c>
    </row>
    <row r="460" spans="1:34" ht="36.75" customHeight="1">
      <c r="A460" s="375">
        <v>448</v>
      </c>
      <c r="B460" s="382" t="str">
        <f>IF(基本情報入力シート!B487="","",基本情報入力シート!B487)</f>
        <v/>
      </c>
      <c r="C460" s="390" t="str">
        <f>IF(基本情報入力シート!L487="","",基本情報入力シート!L487)</f>
        <v/>
      </c>
      <c r="D460" s="390" t="str">
        <f>IF(基本情報入力シート!Q487="","",基本情報入力シート!Q487)</f>
        <v/>
      </c>
      <c r="E460" s="390" t="str">
        <f>IF(基本情報入力シート!V487="","",基本情報入力シート!V487)</f>
        <v/>
      </c>
      <c r="F460" s="390" t="str">
        <f>IF(基本情報入力シート!W487="","",基本情報入力シート!W487)</f>
        <v/>
      </c>
      <c r="G460" s="390" t="str">
        <f>IF(基本情報入力シート!X487="","",基本情報入力シート!X487)</f>
        <v/>
      </c>
      <c r="H460" s="416" t="str">
        <f>IF(基本情報入力シート!Z487="","",基本情報入力シート!Z487)</f>
        <v/>
      </c>
      <c r="I460" s="418" t="str">
        <f>IF(基本情報入力シート!AE487&lt;&gt;"",基本情報入力シート!AE487,"")</f>
        <v/>
      </c>
      <c r="J460" s="424" t="str">
        <f>IF(基本情報入力シート!AA487="","",基本情報入力シート!AA487)</f>
        <v/>
      </c>
      <c r="K460" s="429" t="str">
        <f>IF(基本情報入力シート!AD487="","",基本情報入力シート!AD487)</f>
        <v/>
      </c>
      <c r="L460" s="435" t="str">
        <f>IF(G460="","",VLOOKUP(G460,'【参考】数式用'!$A$3:$C$46,3,FALSE))</f>
        <v/>
      </c>
      <c r="M460" s="442" t="str">
        <f t="shared" si="19"/>
        <v/>
      </c>
      <c r="N460" s="448"/>
      <c r="O460" s="448"/>
      <c r="P460" s="448"/>
      <c r="Q460" s="86"/>
      <c r="R460" s="2"/>
      <c r="S460" s="466" t="str">
        <f t="shared" si="22"/>
        <v/>
      </c>
      <c r="T460" s="466"/>
      <c r="U460" s="466"/>
      <c r="V460" s="466"/>
      <c r="W460" s="466"/>
      <c r="X460" s="466"/>
      <c r="Y460" s="466"/>
      <c r="Z460" s="466"/>
      <c r="AA460" s="466"/>
      <c r="AB460" s="466"/>
      <c r="AC460" s="466"/>
      <c r="AE460" s="363" t="str">
        <f t="shared" si="20"/>
        <v/>
      </c>
      <c r="AF460" s="363" t="str">
        <f t="shared" si="21"/>
        <v>×</v>
      </c>
      <c r="AG460" s="472" t="e">
        <f>D460&amp;I460&amp;#REF!</f>
        <v>#REF!</v>
      </c>
      <c r="AH460" s="473" t="e">
        <f>IF(#REF!="○",F460,"")</f>
        <v>#REF!</v>
      </c>
    </row>
    <row r="461" spans="1:34" ht="36.75" customHeight="1">
      <c r="A461" s="375">
        <v>449</v>
      </c>
      <c r="B461" s="382" t="str">
        <f>IF(基本情報入力シート!B488="","",基本情報入力シート!B488)</f>
        <v/>
      </c>
      <c r="C461" s="390" t="str">
        <f>IF(基本情報入力シート!L488="","",基本情報入力シート!L488)</f>
        <v/>
      </c>
      <c r="D461" s="390" t="str">
        <f>IF(基本情報入力シート!Q488="","",基本情報入力シート!Q488)</f>
        <v/>
      </c>
      <c r="E461" s="390" t="str">
        <f>IF(基本情報入力シート!V488="","",基本情報入力シート!V488)</f>
        <v/>
      </c>
      <c r="F461" s="390" t="str">
        <f>IF(基本情報入力シート!W488="","",基本情報入力シート!W488)</f>
        <v/>
      </c>
      <c r="G461" s="390" t="str">
        <f>IF(基本情報入力シート!X488="","",基本情報入力シート!X488)</f>
        <v/>
      </c>
      <c r="H461" s="416" t="str">
        <f>IF(基本情報入力シート!Z488="","",基本情報入力シート!Z488)</f>
        <v/>
      </c>
      <c r="I461" s="418" t="str">
        <f>IF(基本情報入力シート!AE488&lt;&gt;"",基本情報入力シート!AE488,"")</f>
        <v/>
      </c>
      <c r="J461" s="424" t="str">
        <f>IF(基本情報入力シート!AA488="","",基本情報入力シート!AA488)</f>
        <v/>
      </c>
      <c r="K461" s="429" t="str">
        <f>IF(基本情報入力シート!AD488="","",基本情報入力シート!AD488)</f>
        <v/>
      </c>
      <c r="L461" s="435" t="str">
        <f>IF(G461="","",VLOOKUP(G461,'【参考】数式用'!$A$3:$C$46,3,FALSE))</f>
        <v/>
      </c>
      <c r="M461" s="442" t="str">
        <f t="shared" ref="M461:M512" si="23">IFERROR(IF(I461="○",ROUNDDOWN(ROUNDDOWN(J461*K461,0)*L461,0),""),"単価未入力")</f>
        <v/>
      </c>
      <c r="N461" s="448"/>
      <c r="O461" s="448"/>
      <c r="P461" s="448"/>
      <c r="Q461" s="86"/>
      <c r="R461" s="2"/>
      <c r="S461" s="466" t="str">
        <f t="shared" si="22"/>
        <v/>
      </c>
      <c r="T461" s="466"/>
      <c r="U461" s="466"/>
      <c r="V461" s="466"/>
      <c r="W461" s="466"/>
      <c r="X461" s="466"/>
      <c r="Y461" s="466"/>
      <c r="Z461" s="466"/>
      <c r="AA461" s="466"/>
      <c r="AB461" s="466"/>
      <c r="AC461" s="466"/>
      <c r="AE461" s="363" t="str">
        <f t="shared" ref="AE461:AE512" si="24">IF(G461&lt;&gt;"","色付け","")</f>
        <v/>
      </c>
      <c r="AF461" s="363" t="str">
        <f t="shared" ref="AF461:AF512" si="25">IF(COUNTIF(N461:Q461,"○")=1,"○","×")</f>
        <v>×</v>
      </c>
      <c r="AG461" s="472" t="e">
        <f>D461&amp;I461&amp;#REF!</f>
        <v>#REF!</v>
      </c>
      <c r="AH461" s="473" t="e">
        <f>IF(#REF!="○",F461,"")</f>
        <v>#REF!</v>
      </c>
    </row>
    <row r="462" spans="1:34" ht="36.75" customHeight="1">
      <c r="A462" s="375">
        <v>450</v>
      </c>
      <c r="B462" s="382" t="str">
        <f>IF(基本情報入力シート!B489="","",基本情報入力シート!B489)</f>
        <v/>
      </c>
      <c r="C462" s="390" t="str">
        <f>IF(基本情報入力シート!L489="","",基本情報入力シート!L489)</f>
        <v/>
      </c>
      <c r="D462" s="390" t="str">
        <f>IF(基本情報入力シート!Q489="","",基本情報入力シート!Q489)</f>
        <v/>
      </c>
      <c r="E462" s="390" t="str">
        <f>IF(基本情報入力シート!V489="","",基本情報入力シート!V489)</f>
        <v/>
      </c>
      <c r="F462" s="390" t="str">
        <f>IF(基本情報入力シート!W489="","",基本情報入力シート!W489)</f>
        <v/>
      </c>
      <c r="G462" s="390" t="str">
        <f>IF(基本情報入力シート!X489="","",基本情報入力シート!X489)</f>
        <v/>
      </c>
      <c r="H462" s="416" t="str">
        <f>IF(基本情報入力シート!Z489="","",基本情報入力シート!Z489)</f>
        <v/>
      </c>
      <c r="I462" s="418" t="str">
        <f>IF(基本情報入力シート!AE489&lt;&gt;"",基本情報入力シート!AE489,"")</f>
        <v/>
      </c>
      <c r="J462" s="424" t="str">
        <f>IF(基本情報入力シート!AA489="","",基本情報入力シート!AA489)</f>
        <v/>
      </c>
      <c r="K462" s="429" t="str">
        <f>IF(基本情報入力シート!AD489="","",基本情報入力シート!AD489)</f>
        <v/>
      </c>
      <c r="L462" s="435" t="str">
        <f>IF(G462="","",VLOOKUP(G462,'【参考】数式用'!$A$3:$C$46,3,FALSE))</f>
        <v/>
      </c>
      <c r="M462" s="442" t="str">
        <f t="shared" si="23"/>
        <v/>
      </c>
      <c r="N462" s="448"/>
      <c r="O462" s="448"/>
      <c r="P462" s="448"/>
      <c r="Q462" s="86"/>
      <c r="R462" s="2"/>
      <c r="S462" s="466" t="str">
        <f t="shared" si="22"/>
        <v/>
      </c>
      <c r="T462" s="466"/>
      <c r="U462" s="466"/>
      <c r="V462" s="466"/>
      <c r="W462" s="466"/>
      <c r="X462" s="466"/>
      <c r="Y462" s="466"/>
      <c r="Z462" s="466"/>
      <c r="AA462" s="466"/>
      <c r="AB462" s="466"/>
      <c r="AC462" s="466"/>
      <c r="AE462" s="363" t="str">
        <f t="shared" si="24"/>
        <v/>
      </c>
      <c r="AF462" s="363" t="str">
        <f t="shared" si="25"/>
        <v>×</v>
      </c>
      <c r="AG462" s="472" t="e">
        <f>D462&amp;I462&amp;#REF!</f>
        <v>#REF!</v>
      </c>
      <c r="AH462" s="473" t="e">
        <f>IF(#REF!="○",F462,"")</f>
        <v>#REF!</v>
      </c>
    </row>
    <row r="463" spans="1:34" ht="36.75" customHeight="1">
      <c r="A463" s="375">
        <v>451</v>
      </c>
      <c r="B463" s="382" t="str">
        <f>IF(基本情報入力シート!B490="","",基本情報入力シート!B490)</f>
        <v/>
      </c>
      <c r="C463" s="390" t="str">
        <f>IF(基本情報入力シート!L490="","",基本情報入力シート!L490)</f>
        <v/>
      </c>
      <c r="D463" s="390" t="str">
        <f>IF(基本情報入力シート!Q490="","",基本情報入力シート!Q490)</f>
        <v/>
      </c>
      <c r="E463" s="390" t="str">
        <f>IF(基本情報入力シート!V490="","",基本情報入力シート!V490)</f>
        <v/>
      </c>
      <c r="F463" s="390" t="str">
        <f>IF(基本情報入力シート!W490="","",基本情報入力シート!W490)</f>
        <v/>
      </c>
      <c r="G463" s="390" t="str">
        <f>IF(基本情報入力シート!X490="","",基本情報入力シート!X490)</f>
        <v/>
      </c>
      <c r="H463" s="416" t="str">
        <f>IF(基本情報入力シート!Z490="","",基本情報入力シート!Z490)</f>
        <v/>
      </c>
      <c r="I463" s="418" t="str">
        <f>IF(基本情報入力シート!AE490&lt;&gt;"",基本情報入力シート!AE490,"")</f>
        <v/>
      </c>
      <c r="J463" s="424" t="str">
        <f>IF(基本情報入力シート!AA490="","",基本情報入力シート!AA490)</f>
        <v/>
      </c>
      <c r="K463" s="429" t="str">
        <f>IF(基本情報入力シート!AD490="","",基本情報入力シート!AD490)</f>
        <v/>
      </c>
      <c r="L463" s="435" t="str">
        <f>IF(G463="","",VLOOKUP(G463,'【参考】数式用'!$A$3:$C$46,3,FALSE))</f>
        <v/>
      </c>
      <c r="M463" s="442" t="str">
        <f t="shared" si="23"/>
        <v/>
      </c>
      <c r="N463" s="448"/>
      <c r="O463" s="448"/>
      <c r="P463" s="448"/>
      <c r="Q463" s="86"/>
      <c r="R463" s="2"/>
      <c r="S463" s="466" t="str">
        <f t="shared" si="22"/>
        <v/>
      </c>
      <c r="T463" s="466"/>
      <c r="U463" s="466"/>
      <c r="V463" s="466"/>
      <c r="W463" s="466"/>
      <c r="X463" s="466"/>
      <c r="Y463" s="466"/>
      <c r="Z463" s="466"/>
      <c r="AA463" s="466"/>
      <c r="AB463" s="466"/>
      <c r="AC463" s="466"/>
      <c r="AE463" s="363" t="str">
        <f t="shared" si="24"/>
        <v/>
      </c>
      <c r="AF463" s="363" t="str">
        <f t="shared" si="25"/>
        <v>×</v>
      </c>
      <c r="AG463" s="472" t="e">
        <f>D463&amp;I463&amp;#REF!</f>
        <v>#REF!</v>
      </c>
      <c r="AH463" s="473" t="e">
        <f>IF(#REF!="○",F463,"")</f>
        <v>#REF!</v>
      </c>
    </row>
    <row r="464" spans="1:34" ht="36.75" customHeight="1">
      <c r="A464" s="375">
        <v>452</v>
      </c>
      <c r="B464" s="382" t="str">
        <f>IF(基本情報入力シート!B491="","",基本情報入力シート!B491)</f>
        <v/>
      </c>
      <c r="C464" s="390" t="str">
        <f>IF(基本情報入力シート!L491="","",基本情報入力シート!L491)</f>
        <v/>
      </c>
      <c r="D464" s="390" t="str">
        <f>IF(基本情報入力シート!Q491="","",基本情報入力シート!Q491)</f>
        <v/>
      </c>
      <c r="E464" s="390" t="str">
        <f>IF(基本情報入力シート!V491="","",基本情報入力シート!V491)</f>
        <v/>
      </c>
      <c r="F464" s="390" t="str">
        <f>IF(基本情報入力シート!W491="","",基本情報入力シート!W491)</f>
        <v/>
      </c>
      <c r="G464" s="390" t="str">
        <f>IF(基本情報入力シート!X491="","",基本情報入力シート!X491)</f>
        <v/>
      </c>
      <c r="H464" s="416" t="str">
        <f>IF(基本情報入力シート!Z491="","",基本情報入力シート!Z491)</f>
        <v/>
      </c>
      <c r="I464" s="418" t="str">
        <f>IF(基本情報入力シート!AE491&lt;&gt;"",基本情報入力シート!AE491,"")</f>
        <v/>
      </c>
      <c r="J464" s="424" t="str">
        <f>IF(基本情報入力シート!AA491="","",基本情報入力シート!AA491)</f>
        <v/>
      </c>
      <c r="K464" s="429" t="str">
        <f>IF(基本情報入力シート!AD491="","",基本情報入力シート!AD491)</f>
        <v/>
      </c>
      <c r="L464" s="435" t="str">
        <f>IF(G464="","",VLOOKUP(G464,'【参考】数式用'!$A$3:$C$46,3,FALSE))</f>
        <v/>
      </c>
      <c r="M464" s="442" t="str">
        <f t="shared" si="23"/>
        <v/>
      </c>
      <c r="N464" s="448"/>
      <c r="O464" s="448"/>
      <c r="P464" s="448"/>
      <c r="Q464" s="86"/>
      <c r="R464" s="2"/>
      <c r="S464" s="466" t="str">
        <f t="shared" si="22"/>
        <v/>
      </c>
      <c r="T464" s="466"/>
      <c r="U464" s="466"/>
      <c r="V464" s="466"/>
      <c r="W464" s="466"/>
      <c r="X464" s="466"/>
      <c r="Y464" s="466"/>
      <c r="Z464" s="466"/>
      <c r="AA464" s="466"/>
      <c r="AB464" s="466"/>
      <c r="AC464" s="466"/>
      <c r="AE464" s="363" t="str">
        <f t="shared" si="24"/>
        <v/>
      </c>
      <c r="AF464" s="363" t="str">
        <f t="shared" si="25"/>
        <v>×</v>
      </c>
      <c r="AG464" s="472" t="e">
        <f>D464&amp;I464&amp;#REF!</f>
        <v>#REF!</v>
      </c>
      <c r="AH464" s="473" t="e">
        <f>IF(#REF!="○",F464,"")</f>
        <v>#REF!</v>
      </c>
    </row>
    <row r="465" spans="1:34" ht="36.75" customHeight="1">
      <c r="A465" s="375">
        <v>453</v>
      </c>
      <c r="B465" s="382" t="str">
        <f>IF(基本情報入力シート!B492="","",基本情報入力シート!B492)</f>
        <v/>
      </c>
      <c r="C465" s="390" t="str">
        <f>IF(基本情報入力シート!L492="","",基本情報入力シート!L492)</f>
        <v/>
      </c>
      <c r="D465" s="390" t="str">
        <f>IF(基本情報入力シート!Q492="","",基本情報入力シート!Q492)</f>
        <v/>
      </c>
      <c r="E465" s="390" t="str">
        <f>IF(基本情報入力シート!V492="","",基本情報入力シート!V492)</f>
        <v/>
      </c>
      <c r="F465" s="390" t="str">
        <f>IF(基本情報入力シート!W492="","",基本情報入力シート!W492)</f>
        <v/>
      </c>
      <c r="G465" s="390" t="str">
        <f>IF(基本情報入力シート!X492="","",基本情報入力シート!X492)</f>
        <v/>
      </c>
      <c r="H465" s="416" t="str">
        <f>IF(基本情報入力シート!Z492="","",基本情報入力シート!Z492)</f>
        <v/>
      </c>
      <c r="I465" s="418" t="str">
        <f>IF(基本情報入力シート!AE492&lt;&gt;"",基本情報入力シート!AE492,"")</f>
        <v/>
      </c>
      <c r="J465" s="424" t="str">
        <f>IF(基本情報入力シート!AA492="","",基本情報入力シート!AA492)</f>
        <v/>
      </c>
      <c r="K465" s="429" t="str">
        <f>IF(基本情報入力シート!AD492="","",基本情報入力シート!AD492)</f>
        <v/>
      </c>
      <c r="L465" s="435" t="str">
        <f>IF(G465="","",VLOOKUP(G465,'【参考】数式用'!$A$3:$C$46,3,FALSE))</f>
        <v/>
      </c>
      <c r="M465" s="442" t="str">
        <f t="shared" si="23"/>
        <v/>
      </c>
      <c r="N465" s="448"/>
      <c r="O465" s="448"/>
      <c r="P465" s="448"/>
      <c r="Q465" s="86"/>
      <c r="R465" s="2"/>
      <c r="S465" s="466" t="str">
        <f t="shared" si="22"/>
        <v/>
      </c>
      <c r="T465" s="466"/>
      <c r="U465" s="466"/>
      <c r="V465" s="466"/>
      <c r="W465" s="466"/>
      <c r="X465" s="466"/>
      <c r="Y465" s="466"/>
      <c r="Z465" s="466"/>
      <c r="AA465" s="466"/>
      <c r="AB465" s="466"/>
      <c r="AC465" s="466"/>
      <c r="AE465" s="363" t="str">
        <f t="shared" si="24"/>
        <v/>
      </c>
      <c r="AF465" s="363" t="str">
        <f t="shared" si="25"/>
        <v>×</v>
      </c>
      <c r="AG465" s="472" t="e">
        <f>D465&amp;I465&amp;#REF!</f>
        <v>#REF!</v>
      </c>
      <c r="AH465" s="473" t="e">
        <f>IF(#REF!="○",F465,"")</f>
        <v>#REF!</v>
      </c>
    </row>
    <row r="466" spans="1:34" ht="36.75" customHeight="1">
      <c r="A466" s="375">
        <v>454</v>
      </c>
      <c r="B466" s="382" t="str">
        <f>IF(基本情報入力シート!B493="","",基本情報入力シート!B493)</f>
        <v/>
      </c>
      <c r="C466" s="390" t="str">
        <f>IF(基本情報入力シート!L493="","",基本情報入力シート!L493)</f>
        <v/>
      </c>
      <c r="D466" s="390" t="str">
        <f>IF(基本情報入力シート!Q493="","",基本情報入力シート!Q493)</f>
        <v/>
      </c>
      <c r="E466" s="390" t="str">
        <f>IF(基本情報入力シート!V493="","",基本情報入力シート!V493)</f>
        <v/>
      </c>
      <c r="F466" s="390" t="str">
        <f>IF(基本情報入力シート!W493="","",基本情報入力シート!W493)</f>
        <v/>
      </c>
      <c r="G466" s="390" t="str">
        <f>IF(基本情報入力シート!X493="","",基本情報入力シート!X493)</f>
        <v/>
      </c>
      <c r="H466" s="416" t="str">
        <f>IF(基本情報入力シート!Z493="","",基本情報入力シート!Z493)</f>
        <v/>
      </c>
      <c r="I466" s="418" t="str">
        <f>IF(基本情報入力シート!AE493&lt;&gt;"",基本情報入力シート!AE493,"")</f>
        <v/>
      </c>
      <c r="J466" s="424" t="str">
        <f>IF(基本情報入力シート!AA493="","",基本情報入力シート!AA493)</f>
        <v/>
      </c>
      <c r="K466" s="429" t="str">
        <f>IF(基本情報入力シート!AD493="","",基本情報入力シート!AD493)</f>
        <v/>
      </c>
      <c r="L466" s="435" t="str">
        <f>IF(G466="","",VLOOKUP(G466,'【参考】数式用'!$A$3:$C$46,3,FALSE))</f>
        <v/>
      </c>
      <c r="M466" s="442" t="str">
        <f t="shared" si="23"/>
        <v/>
      </c>
      <c r="N466" s="448"/>
      <c r="O466" s="448"/>
      <c r="P466" s="448"/>
      <c r="Q466" s="86"/>
      <c r="R466" s="2"/>
      <c r="S466" s="466" t="str">
        <f t="shared" si="22"/>
        <v/>
      </c>
      <c r="T466" s="466"/>
      <c r="U466" s="466"/>
      <c r="V466" s="466"/>
      <c r="W466" s="466"/>
      <c r="X466" s="466"/>
      <c r="Y466" s="466"/>
      <c r="Z466" s="466"/>
      <c r="AA466" s="466"/>
      <c r="AB466" s="466"/>
      <c r="AC466" s="466"/>
      <c r="AE466" s="363" t="str">
        <f t="shared" si="24"/>
        <v/>
      </c>
      <c r="AF466" s="363" t="str">
        <f t="shared" si="25"/>
        <v>×</v>
      </c>
      <c r="AG466" s="472" t="e">
        <f>D466&amp;I466&amp;#REF!</f>
        <v>#REF!</v>
      </c>
      <c r="AH466" s="473" t="e">
        <f>IF(#REF!="○",F466,"")</f>
        <v>#REF!</v>
      </c>
    </row>
    <row r="467" spans="1:34" ht="36.75" customHeight="1">
      <c r="A467" s="375">
        <v>455</v>
      </c>
      <c r="B467" s="382" t="str">
        <f>IF(基本情報入力シート!B494="","",基本情報入力シート!B494)</f>
        <v/>
      </c>
      <c r="C467" s="390" t="str">
        <f>IF(基本情報入力シート!L494="","",基本情報入力シート!L494)</f>
        <v/>
      </c>
      <c r="D467" s="390" t="str">
        <f>IF(基本情報入力シート!Q494="","",基本情報入力シート!Q494)</f>
        <v/>
      </c>
      <c r="E467" s="390" t="str">
        <f>IF(基本情報入力シート!V494="","",基本情報入力シート!V494)</f>
        <v/>
      </c>
      <c r="F467" s="390" t="str">
        <f>IF(基本情報入力シート!W494="","",基本情報入力シート!W494)</f>
        <v/>
      </c>
      <c r="G467" s="390" t="str">
        <f>IF(基本情報入力シート!X494="","",基本情報入力シート!X494)</f>
        <v/>
      </c>
      <c r="H467" s="416" t="str">
        <f>IF(基本情報入力シート!Z494="","",基本情報入力シート!Z494)</f>
        <v/>
      </c>
      <c r="I467" s="418" t="str">
        <f>IF(基本情報入力シート!AE494&lt;&gt;"",基本情報入力シート!AE494,"")</f>
        <v/>
      </c>
      <c r="J467" s="424" t="str">
        <f>IF(基本情報入力シート!AA494="","",基本情報入力シート!AA494)</f>
        <v/>
      </c>
      <c r="K467" s="429" t="str">
        <f>IF(基本情報入力シート!AD494="","",基本情報入力シート!AD494)</f>
        <v/>
      </c>
      <c r="L467" s="435" t="str">
        <f>IF(G467="","",VLOOKUP(G467,'【参考】数式用'!$A$3:$C$46,3,FALSE))</f>
        <v/>
      </c>
      <c r="M467" s="442" t="str">
        <f t="shared" si="23"/>
        <v/>
      </c>
      <c r="N467" s="448"/>
      <c r="O467" s="448"/>
      <c r="P467" s="448"/>
      <c r="Q467" s="86"/>
      <c r="R467" s="2"/>
      <c r="S467" s="466" t="str">
        <f t="shared" si="22"/>
        <v/>
      </c>
      <c r="T467" s="466"/>
      <c r="U467" s="466"/>
      <c r="V467" s="466"/>
      <c r="W467" s="466"/>
      <c r="X467" s="466"/>
      <c r="Y467" s="466"/>
      <c r="Z467" s="466"/>
      <c r="AA467" s="466"/>
      <c r="AB467" s="466"/>
      <c r="AC467" s="466"/>
      <c r="AE467" s="363" t="str">
        <f t="shared" si="24"/>
        <v/>
      </c>
      <c r="AF467" s="363" t="str">
        <f t="shared" si="25"/>
        <v>×</v>
      </c>
      <c r="AG467" s="472" t="e">
        <f>D467&amp;I467&amp;#REF!</f>
        <v>#REF!</v>
      </c>
      <c r="AH467" s="473" t="e">
        <f>IF(#REF!="○",F467,"")</f>
        <v>#REF!</v>
      </c>
    </row>
    <row r="468" spans="1:34" ht="36.75" customHeight="1">
      <c r="A468" s="375">
        <v>456</v>
      </c>
      <c r="B468" s="382" t="str">
        <f>IF(基本情報入力シート!B495="","",基本情報入力シート!B495)</f>
        <v/>
      </c>
      <c r="C468" s="390" t="str">
        <f>IF(基本情報入力シート!L495="","",基本情報入力シート!L495)</f>
        <v/>
      </c>
      <c r="D468" s="390" t="str">
        <f>IF(基本情報入力シート!Q495="","",基本情報入力シート!Q495)</f>
        <v/>
      </c>
      <c r="E468" s="390" t="str">
        <f>IF(基本情報入力シート!V495="","",基本情報入力シート!V495)</f>
        <v/>
      </c>
      <c r="F468" s="390" t="str">
        <f>IF(基本情報入力シート!W495="","",基本情報入力シート!W495)</f>
        <v/>
      </c>
      <c r="G468" s="390" t="str">
        <f>IF(基本情報入力シート!X495="","",基本情報入力シート!X495)</f>
        <v/>
      </c>
      <c r="H468" s="416" t="str">
        <f>IF(基本情報入力シート!Z495="","",基本情報入力シート!Z495)</f>
        <v/>
      </c>
      <c r="I468" s="418" t="str">
        <f>IF(基本情報入力シート!AE495&lt;&gt;"",基本情報入力シート!AE495,"")</f>
        <v/>
      </c>
      <c r="J468" s="424" t="str">
        <f>IF(基本情報入力シート!AA495="","",基本情報入力シート!AA495)</f>
        <v/>
      </c>
      <c r="K468" s="429" t="str">
        <f>IF(基本情報入力シート!AD495="","",基本情報入力シート!AD495)</f>
        <v/>
      </c>
      <c r="L468" s="435" t="str">
        <f>IF(G468="","",VLOOKUP(G468,'【参考】数式用'!$A$3:$C$46,3,FALSE))</f>
        <v/>
      </c>
      <c r="M468" s="442" t="str">
        <f t="shared" si="23"/>
        <v/>
      </c>
      <c r="N468" s="448"/>
      <c r="O468" s="448"/>
      <c r="P468" s="448"/>
      <c r="Q468" s="86"/>
      <c r="R468" s="2"/>
      <c r="S468" s="466" t="str">
        <f t="shared" si="22"/>
        <v/>
      </c>
      <c r="T468" s="466"/>
      <c r="U468" s="466"/>
      <c r="V468" s="466"/>
      <c r="W468" s="466"/>
      <c r="X468" s="466"/>
      <c r="Y468" s="466"/>
      <c r="Z468" s="466"/>
      <c r="AA468" s="466"/>
      <c r="AB468" s="466"/>
      <c r="AC468" s="466"/>
      <c r="AE468" s="363" t="str">
        <f t="shared" si="24"/>
        <v/>
      </c>
      <c r="AF468" s="363" t="str">
        <f t="shared" si="25"/>
        <v>×</v>
      </c>
      <c r="AG468" s="472" t="e">
        <f>D468&amp;I468&amp;#REF!</f>
        <v>#REF!</v>
      </c>
      <c r="AH468" s="473" t="e">
        <f>IF(#REF!="○",F468,"")</f>
        <v>#REF!</v>
      </c>
    </row>
    <row r="469" spans="1:34" ht="36.75" customHeight="1">
      <c r="A469" s="375">
        <v>457</v>
      </c>
      <c r="B469" s="382" t="str">
        <f>IF(基本情報入力シート!B496="","",基本情報入力シート!B496)</f>
        <v/>
      </c>
      <c r="C469" s="390" t="str">
        <f>IF(基本情報入力シート!L496="","",基本情報入力シート!L496)</f>
        <v/>
      </c>
      <c r="D469" s="390" t="str">
        <f>IF(基本情報入力シート!Q496="","",基本情報入力シート!Q496)</f>
        <v/>
      </c>
      <c r="E469" s="390" t="str">
        <f>IF(基本情報入力シート!V496="","",基本情報入力シート!V496)</f>
        <v/>
      </c>
      <c r="F469" s="390" t="str">
        <f>IF(基本情報入力シート!W496="","",基本情報入力シート!W496)</f>
        <v/>
      </c>
      <c r="G469" s="390" t="str">
        <f>IF(基本情報入力シート!X496="","",基本情報入力シート!X496)</f>
        <v/>
      </c>
      <c r="H469" s="416" t="str">
        <f>IF(基本情報入力シート!Z496="","",基本情報入力シート!Z496)</f>
        <v/>
      </c>
      <c r="I469" s="418" t="str">
        <f>IF(基本情報入力シート!AE496&lt;&gt;"",基本情報入力シート!AE496,"")</f>
        <v/>
      </c>
      <c r="J469" s="424" t="str">
        <f>IF(基本情報入力シート!AA496="","",基本情報入力シート!AA496)</f>
        <v/>
      </c>
      <c r="K469" s="429" t="str">
        <f>IF(基本情報入力シート!AD496="","",基本情報入力シート!AD496)</f>
        <v/>
      </c>
      <c r="L469" s="435" t="str">
        <f>IF(G469="","",VLOOKUP(G469,'【参考】数式用'!$A$3:$C$46,3,FALSE))</f>
        <v/>
      </c>
      <c r="M469" s="442" t="str">
        <f t="shared" si="23"/>
        <v/>
      </c>
      <c r="N469" s="448"/>
      <c r="O469" s="448"/>
      <c r="P469" s="448"/>
      <c r="Q469" s="86"/>
      <c r="R469" s="2"/>
      <c r="S469" s="466" t="str">
        <f t="shared" si="22"/>
        <v/>
      </c>
      <c r="T469" s="466"/>
      <c r="U469" s="466"/>
      <c r="V469" s="466"/>
      <c r="W469" s="466"/>
      <c r="X469" s="466"/>
      <c r="Y469" s="466"/>
      <c r="Z469" s="466"/>
      <c r="AA469" s="466"/>
      <c r="AB469" s="466"/>
      <c r="AC469" s="466"/>
      <c r="AE469" s="363" t="str">
        <f t="shared" si="24"/>
        <v/>
      </c>
      <c r="AF469" s="363" t="str">
        <f t="shared" si="25"/>
        <v>×</v>
      </c>
      <c r="AG469" s="472" t="e">
        <f>D469&amp;I469&amp;#REF!</f>
        <v>#REF!</v>
      </c>
      <c r="AH469" s="473" t="e">
        <f>IF(#REF!="○",F469,"")</f>
        <v>#REF!</v>
      </c>
    </row>
    <row r="470" spans="1:34" ht="36.75" customHeight="1">
      <c r="A470" s="375">
        <v>458</v>
      </c>
      <c r="B470" s="382" t="str">
        <f>IF(基本情報入力シート!B497="","",基本情報入力シート!B497)</f>
        <v/>
      </c>
      <c r="C470" s="390" t="str">
        <f>IF(基本情報入力シート!L497="","",基本情報入力シート!L497)</f>
        <v/>
      </c>
      <c r="D470" s="390" t="str">
        <f>IF(基本情報入力シート!Q497="","",基本情報入力シート!Q497)</f>
        <v/>
      </c>
      <c r="E470" s="390" t="str">
        <f>IF(基本情報入力シート!V497="","",基本情報入力シート!V497)</f>
        <v/>
      </c>
      <c r="F470" s="390" t="str">
        <f>IF(基本情報入力シート!W497="","",基本情報入力シート!W497)</f>
        <v/>
      </c>
      <c r="G470" s="390" t="str">
        <f>IF(基本情報入力シート!X497="","",基本情報入力シート!X497)</f>
        <v/>
      </c>
      <c r="H470" s="416" t="str">
        <f>IF(基本情報入力シート!Z497="","",基本情報入力シート!Z497)</f>
        <v/>
      </c>
      <c r="I470" s="418" t="str">
        <f>IF(基本情報入力シート!AE497&lt;&gt;"",基本情報入力シート!AE497,"")</f>
        <v/>
      </c>
      <c r="J470" s="424" t="str">
        <f>IF(基本情報入力シート!AA497="","",基本情報入力シート!AA497)</f>
        <v/>
      </c>
      <c r="K470" s="429" t="str">
        <f>IF(基本情報入力シート!AD497="","",基本情報入力シート!AD497)</f>
        <v/>
      </c>
      <c r="L470" s="435" t="str">
        <f>IF(G470="","",VLOOKUP(G470,'【参考】数式用'!$A$3:$C$46,3,FALSE))</f>
        <v/>
      </c>
      <c r="M470" s="442" t="str">
        <f t="shared" si="23"/>
        <v/>
      </c>
      <c r="N470" s="448"/>
      <c r="O470" s="448"/>
      <c r="P470" s="448"/>
      <c r="Q470" s="86"/>
      <c r="R470" s="2"/>
      <c r="S470" s="466" t="str">
        <f t="shared" si="22"/>
        <v/>
      </c>
      <c r="T470" s="466"/>
      <c r="U470" s="466"/>
      <c r="V470" s="466"/>
      <c r="W470" s="466"/>
      <c r="X470" s="466"/>
      <c r="Y470" s="466"/>
      <c r="Z470" s="466"/>
      <c r="AA470" s="466"/>
      <c r="AB470" s="466"/>
      <c r="AC470" s="466"/>
      <c r="AE470" s="363" t="str">
        <f t="shared" si="24"/>
        <v/>
      </c>
      <c r="AF470" s="363" t="str">
        <f t="shared" si="25"/>
        <v>×</v>
      </c>
      <c r="AG470" s="472" t="e">
        <f>D470&amp;I470&amp;#REF!</f>
        <v>#REF!</v>
      </c>
      <c r="AH470" s="473" t="e">
        <f>IF(#REF!="○",F470,"")</f>
        <v>#REF!</v>
      </c>
    </row>
    <row r="471" spans="1:34" ht="36.75" customHeight="1">
      <c r="A471" s="375">
        <v>459</v>
      </c>
      <c r="B471" s="382" t="str">
        <f>IF(基本情報入力シート!B498="","",基本情報入力シート!B498)</f>
        <v/>
      </c>
      <c r="C471" s="390" t="str">
        <f>IF(基本情報入力シート!L498="","",基本情報入力シート!L498)</f>
        <v/>
      </c>
      <c r="D471" s="390" t="str">
        <f>IF(基本情報入力シート!Q498="","",基本情報入力シート!Q498)</f>
        <v/>
      </c>
      <c r="E471" s="390" t="str">
        <f>IF(基本情報入力シート!V498="","",基本情報入力シート!V498)</f>
        <v/>
      </c>
      <c r="F471" s="390" t="str">
        <f>IF(基本情報入力シート!W498="","",基本情報入力シート!W498)</f>
        <v/>
      </c>
      <c r="G471" s="390" t="str">
        <f>IF(基本情報入力シート!X498="","",基本情報入力シート!X498)</f>
        <v/>
      </c>
      <c r="H471" s="416" t="str">
        <f>IF(基本情報入力シート!Z498="","",基本情報入力シート!Z498)</f>
        <v/>
      </c>
      <c r="I471" s="418" t="str">
        <f>IF(基本情報入力シート!AE498&lt;&gt;"",基本情報入力シート!AE498,"")</f>
        <v/>
      </c>
      <c r="J471" s="424" t="str">
        <f>IF(基本情報入力シート!AA498="","",基本情報入力シート!AA498)</f>
        <v/>
      </c>
      <c r="K471" s="429" t="str">
        <f>IF(基本情報入力シート!AD498="","",基本情報入力シート!AD498)</f>
        <v/>
      </c>
      <c r="L471" s="435" t="str">
        <f>IF(G471="","",VLOOKUP(G471,'【参考】数式用'!$A$3:$C$46,3,FALSE))</f>
        <v/>
      </c>
      <c r="M471" s="442" t="str">
        <f t="shared" si="23"/>
        <v/>
      </c>
      <c r="N471" s="448"/>
      <c r="O471" s="448"/>
      <c r="P471" s="448"/>
      <c r="Q471" s="86"/>
      <c r="R471" s="2"/>
      <c r="S471" s="466" t="str">
        <f t="shared" si="22"/>
        <v/>
      </c>
      <c r="T471" s="466"/>
      <c r="U471" s="466"/>
      <c r="V471" s="466"/>
      <c r="W471" s="466"/>
      <c r="X471" s="466"/>
      <c r="Y471" s="466"/>
      <c r="Z471" s="466"/>
      <c r="AA471" s="466"/>
      <c r="AB471" s="466"/>
      <c r="AC471" s="466"/>
      <c r="AE471" s="363" t="str">
        <f t="shared" si="24"/>
        <v/>
      </c>
      <c r="AF471" s="363" t="str">
        <f t="shared" si="25"/>
        <v>×</v>
      </c>
      <c r="AG471" s="472" t="e">
        <f>D471&amp;I471&amp;#REF!</f>
        <v>#REF!</v>
      </c>
      <c r="AH471" s="473" t="e">
        <f>IF(#REF!="○",F471,"")</f>
        <v>#REF!</v>
      </c>
    </row>
    <row r="472" spans="1:34" ht="36.75" customHeight="1">
      <c r="A472" s="375">
        <v>460</v>
      </c>
      <c r="B472" s="382" t="str">
        <f>IF(基本情報入力シート!B499="","",基本情報入力シート!B499)</f>
        <v/>
      </c>
      <c r="C472" s="390" t="str">
        <f>IF(基本情報入力シート!L499="","",基本情報入力シート!L499)</f>
        <v/>
      </c>
      <c r="D472" s="390" t="str">
        <f>IF(基本情報入力シート!Q499="","",基本情報入力シート!Q499)</f>
        <v/>
      </c>
      <c r="E472" s="390" t="str">
        <f>IF(基本情報入力シート!V499="","",基本情報入力シート!V499)</f>
        <v/>
      </c>
      <c r="F472" s="390" t="str">
        <f>IF(基本情報入力シート!W499="","",基本情報入力シート!W499)</f>
        <v/>
      </c>
      <c r="G472" s="390" t="str">
        <f>IF(基本情報入力シート!X499="","",基本情報入力シート!X499)</f>
        <v/>
      </c>
      <c r="H472" s="416" t="str">
        <f>IF(基本情報入力シート!Z499="","",基本情報入力シート!Z499)</f>
        <v/>
      </c>
      <c r="I472" s="418" t="str">
        <f>IF(基本情報入力シート!AE499&lt;&gt;"",基本情報入力シート!AE499,"")</f>
        <v/>
      </c>
      <c r="J472" s="424" t="str">
        <f>IF(基本情報入力シート!AA499="","",基本情報入力シート!AA499)</f>
        <v/>
      </c>
      <c r="K472" s="429" t="str">
        <f>IF(基本情報入力シート!AD499="","",基本情報入力シート!AD499)</f>
        <v/>
      </c>
      <c r="L472" s="435" t="str">
        <f>IF(G472="","",VLOOKUP(G472,'【参考】数式用'!$A$3:$C$46,3,FALSE))</f>
        <v/>
      </c>
      <c r="M472" s="442" t="str">
        <f t="shared" si="23"/>
        <v/>
      </c>
      <c r="N472" s="448"/>
      <c r="O472" s="448"/>
      <c r="P472" s="448"/>
      <c r="Q472" s="86"/>
      <c r="R472" s="2"/>
      <c r="S472" s="466" t="str">
        <f t="shared" si="22"/>
        <v/>
      </c>
      <c r="T472" s="466"/>
      <c r="U472" s="466"/>
      <c r="V472" s="466"/>
      <c r="W472" s="466"/>
      <c r="X472" s="466"/>
      <c r="Y472" s="466"/>
      <c r="Z472" s="466"/>
      <c r="AA472" s="466"/>
      <c r="AB472" s="466"/>
      <c r="AC472" s="466"/>
      <c r="AE472" s="363" t="str">
        <f t="shared" si="24"/>
        <v/>
      </c>
      <c r="AF472" s="363" t="str">
        <f t="shared" si="25"/>
        <v>×</v>
      </c>
      <c r="AG472" s="472" t="e">
        <f>D472&amp;I472&amp;#REF!</f>
        <v>#REF!</v>
      </c>
      <c r="AH472" s="473" t="e">
        <f>IF(#REF!="○",F472,"")</f>
        <v>#REF!</v>
      </c>
    </row>
    <row r="473" spans="1:34" ht="36.75" customHeight="1">
      <c r="A473" s="375">
        <v>461</v>
      </c>
      <c r="B473" s="382" t="str">
        <f>IF(基本情報入力シート!B500="","",基本情報入力シート!B500)</f>
        <v/>
      </c>
      <c r="C473" s="390" t="str">
        <f>IF(基本情報入力シート!L500="","",基本情報入力シート!L500)</f>
        <v/>
      </c>
      <c r="D473" s="390" t="str">
        <f>IF(基本情報入力シート!Q500="","",基本情報入力シート!Q500)</f>
        <v/>
      </c>
      <c r="E473" s="390" t="str">
        <f>IF(基本情報入力シート!V500="","",基本情報入力シート!V500)</f>
        <v/>
      </c>
      <c r="F473" s="390" t="str">
        <f>IF(基本情報入力シート!W500="","",基本情報入力シート!W500)</f>
        <v/>
      </c>
      <c r="G473" s="390" t="str">
        <f>IF(基本情報入力シート!X500="","",基本情報入力シート!X500)</f>
        <v/>
      </c>
      <c r="H473" s="416" t="str">
        <f>IF(基本情報入力シート!Z500="","",基本情報入力シート!Z500)</f>
        <v/>
      </c>
      <c r="I473" s="418" t="str">
        <f>IF(基本情報入力シート!AE500&lt;&gt;"",基本情報入力シート!AE500,"")</f>
        <v/>
      </c>
      <c r="J473" s="424" t="str">
        <f>IF(基本情報入力シート!AA500="","",基本情報入力シート!AA500)</f>
        <v/>
      </c>
      <c r="K473" s="429" t="str">
        <f>IF(基本情報入力シート!AD500="","",基本情報入力シート!AD500)</f>
        <v/>
      </c>
      <c r="L473" s="435" t="str">
        <f>IF(G473="","",VLOOKUP(G473,'【参考】数式用'!$A$3:$C$46,3,FALSE))</f>
        <v/>
      </c>
      <c r="M473" s="442" t="str">
        <f t="shared" si="23"/>
        <v/>
      </c>
      <c r="N473" s="448"/>
      <c r="O473" s="448"/>
      <c r="P473" s="448"/>
      <c r="Q473" s="86"/>
      <c r="R473" s="2"/>
      <c r="S473" s="466" t="str">
        <f t="shared" si="22"/>
        <v/>
      </c>
      <c r="T473" s="466"/>
      <c r="U473" s="466"/>
      <c r="V473" s="466"/>
      <c r="W473" s="466"/>
      <c r="X473" s="466"/>
      <c r="Y473" s="466"/>
      <c r="Z473" s="466"/>
      <c r="AA473" s="466"/>
      <c r="AB473" s="466"/>
      <c r="AC473" s="466"/>
      <c r="AE473" s="363" t="str">
        <f t="shared" si="24"/>
        <v/>
      </c>
      <c r="AF473" s="363" t="str">
        <f t="shared" si="25"/>
        <v>×</v>
      </c>
      <c r="AG473" s="472" t="e">
        <f>D473&amp;I473&amp;#REF!</f>
        <v>#REF!</v>
      </c>
      <c r="AH473" s="473" t="e">
        <f>IF(#REF!="○",F473,"")</f>
        <v>#REF!</v>
      </c>
    </row>
    <row r="474" spans="1:34" ht="36.75" customHeight="1">
      <c r="A474" s="375">
        <v>462</v>
      </c>
      <c r="B474" s="382" t="str">
        <f>IF(基本情報入力シート!B501="","",基本情報入力シート!B501)</f>
        <v/>
      </c>
      <c r="C474" s="390" t="str">
        <f>IF(基本情報入力シート!L501="","",基本情報入力シート!L501)</f>
        <v/>
      </c>
      <c r="D474" s="390" t="str">
        <f>IF(基本情報入力シート!Q501="","",基本情報入力シート!Q501)</f>
        <v/>
      </c>
      <c r="E474" s="390" t="str">
        <f>IF(基本情報入力シート!V501="","",基本情報入力シート!V501)</f>
        <v/>
      </c>
      <c r="F474" s="390" t="str">
        <f>IF(基本情報入力シート!W501="","",基本情報入力シート!W501)</f>
        <v/>
      </c>
      <c r="G474" s="390" t="str">
        <f>IF(基本情報入力シート!X501="","",基本情報入力シート!X501)</f>
        <v/>
      </c>
      <c r="H474" s="416" t="str">
        <f>IF(基本情報入力シート!Z501="","",基本情報入力シート!Z501)</f>
        <v/>
      </c>
      <c r="I474" s="418" t="str">
        <f>IF(基本情報入力シート!AE501&lt;&gt;"",基本情報入力シート!AE501,"")</f>
        <v/>
      </c>
      <c r="J474" s="424" t="str">
        <f>IF(基本情報入力シート!AA501="","",基本情報入力シート!AA501)</f>
        <v/>
      </c>
      <c r="K474" s="429" t="str">
        <f>IF(基本情報入力シート!AD501="","",基本情報入力シート!AD501)</f>
        <v/>
      </c>
      <c r="L474" s="435" t="str">
        <f>IF(G474="","",VLOOKUP(G474,'【参考】数式用'!$A$3:$C$46,3,FALSE))</f>
        <v/>
      </c>
      <c r="M474" s="442" t="str">
        <f t="shared" si="23"/>
        <v/>
      </c>
      <c r="N474" s="448"/>
      <c r="O474" s="448"/>
      <c r="P474" s="448"/>
      <c r="Q474" s="86"/>
      <c r="R474" s="2"/>
      <c r="S474" s="466" t="str">
        <f t="shared" si="22"/>
        <v/>
      </c>
      <c r="T474" s="466"/>
      <c r="U474" s="466"/>
      <c r="V474" s="466"/>
      <c r="W474" s="466"/>
      <c r="X474" s="466"/>
      <c r="Y474" s="466"/>
      <c r="Z474" s="466"/>
      <c r="AA474" s="466"/>
      <c r="AB474" s="466"/>
      <c r="AC474" s="466"/>
      <c r="AE474" s="363" t="str">
        <f t="shared" si="24"/>
        <v/>
      </c>
      <c r="AF474" s="363" t="str">
        <f t="shared" si="25"/>
        <v>×</v>
      </c>
      <c r="AG474" s="472" t="e">
        <f>D474&amp;I474&amp;#REF!</f>
        <v>#REF!</v>
      </c>
      <c r="AH474" s="473" t="e">
        <f>IF(#REF!="○",F474,"")</f>
        <v>#REF!</v>
      </c>
    </row>
    <row r="475" spans="1:34" ht="36.75" customHeight="1">
      <c r="A475" s="375">
        <v>463</v>
      </c>
      <c r="B475" s="382" t="str">
        <f>IF(基本情報入力シート!B502="","",基本情報入力シート!B502)</f>
        <v/>
      </c>
      <c r="C475" s="390" t="str">
        <f>IF(基本情報入力シート!L502="","",基本情報入力シート!L502)</f>
        <v/>
      </c>
      <c r="D475" s="390" t="str">
        <f>IF(基本情報入力シート!Q502="","",基本情報入力シート!Q502)</f>
        <v/>
      </c>
      <c r="E475" s="390" t="str">
        <f>IF(基本情報入力シート!V502="","",基本情報入力シート!V502)</f>
        <v/>
      </c>
      <c r="F475" s="390" t="str">
        <f>IF(基本情報入力シート!W502="","",基本情報入力シート!W502)</f>
        <v/>
      </c>
      <c r="G475" s="390" t="str">
        <f>IF(基本情報入力シート!X502="","",基本情報入力シート!X502)</f>
        <v/>
      </c>
      <c r="H475" s="416" t="str">
        <f>IF(基本情報入力シート!Z502="","",基本情報入力シート!Z502)</f>
        <v/>
      </c>
      <c r="I475" s="418" t="str">
        <f>IF(基本情報入力シート!AE502&lt;&gt;"",基本情報入力シート!AE502,"")</f>
        <v/>
      </c>
      <c r="J475" s="424" t="str">
        <f>IF(基本情報入力シート!AA502="","",基本情報入力シート!AA502)</f>
        <v/>
      </c>
      <c r="K475" s="429" t="str">
        <f>IF(基本情報入力シート!AD502="","",基本情報入力シート!AD502)</f>
        <v/>
      </c>
      <c r="L475" s="435" t="str">
        <f>IF(G475="","",VLOOKUP(G475,'【参考】数式用'!$A$3:$C$46,3,FALSE))</f>
        <v/>
      </c>
      <c r="M475" s="442" t="str">
        <f t="shared" si="23"/>
        <v/>
      </c>
      <c r="N475" s="448"/>
      <c r="O475" s="448"/>
      <c r="P475" s="448"/>
      <c r="Q475" s="86"/>
      <c r="R475" s="2"/>
      <c r="S475" s="466" t="str">
        <f t="shared" si="22"/>
        <v/>
      </c>
      <c r="T475" s="466"/>
      <c r="U475" s="466"/>
      <c r="V475" s="466"/>
      <c r="W475" s="466"/>
      <c r="X475" s="466"/>
      <c r="Y475" s="466"/>
      <c r="Z475" s="466"/>
      <c r="AA475" s="466"/>
      <c r="AB475" s="466"/>
      <c r="AC475" s="466"/>
      <c r="AE475" s="363" t="str">
        <f t="shared" si="24"/>
        <v/>
      </c>
      <c r="AF475" s="363" t="str">
        <f t="shared" si="25"/>
        <v>×</v>
      </c>
      <c r="AG475" s="472" t="e">
        <f>D475&amp;I475&amp;#REF!</f>
        <v>#REF!</v>
      </c>
      <c r="AH475" s="473" t="e">
        <f>IF(#REF!="○",F475,"")</f>
        <v>#REF!</v>
      </c>
    </row>
    <row r="476" spans="1:34" ht="36.75" customHeight="1">
      <c r="A476" s="375">
        <v>464</v>
      </c>
      <c r="B476" s="382" t="str">
        <f>IF(基本情報入力シート!B503="","",基本情報入力シート!B503)</f>
        <v/>
      </c>
      <c r="C476" s="390" t="str">
        <f>IF(基本情報入力シート!L503="","",基本情報入力シート!L503)</f>
        <v/>
      </c>
      <c r="D476" s="390" t="str">
        <f>IF(基本情報入力シート!Q503="","",基本情報入力シート!Q503)</f>
        <v/>
      </c>
      <c r="E476" s="390" t="str">
        <f>IF(基本情報入力シート!V503="","",基本情報入力シート!V503)</f>
        <v/>
      </c>
      <c r="F476" s="390" t="str">
        <f>IF(基本情報入力シート!W503="","",基本情報入力シート!W503)</f>
        <v/>
      </c>
      <c r="G476" s="390" t="str">
        <f>IF(基本情報入力シート!X503="","",基本情報入力シート!X503)</f>
        <v/>
      </c>
      <c r="H476" s="416" t="str">
        <f>IF(基本情報入力シート!Z503="","",基本情報入力シート!Z503)</f>
        <v/>
      </c>
      <c r="I476" s="418" t="str">
        <f>IF(基本情報入力シート!AE503&lt;&gt;"",基本情報入力シート!AE503,"")</f>
        <v/>
      </c>
      <c r="J476" s="424" t="str">
        <f>IF(基本情報入力シート!AA503="","",基本情報入力シート!AA503)</f>
        <v/>
      </c>
      <c r="K476" s="429" t="str">
        <f>IF(基本情報入力シート!AD503="","",基本情報入力シート!AD503)</f>
        <v/>
      </c>
      <c r="L476" s="435" t="str">
        <f>IF(G476="","",VLOOKUP(G476,'【参考】数式用'!$A$3:$C$46,3,FALSE))</f>
        <v/>
      </c>
      <c r="M476" s="442" t="str">
        <f t="shared" si="23"/>
        <v/>
      </c>
      <c r="N476" s="448"/>
      <c r="O476" s="448"/>
      <c r="P476" s="448"/>
      <c r="Q476" s="86"/>
      <c r="R476" s="2"/>
      <c r="S476" s="466" t="str">
        <f t="shared" si="22"/>
        <v/>
      </c>
      <c r="T476" s="466"/>
      <c r="U476" s="466"/>
      <c r="V476" s="466"/>
      <c r="W476" s="466"/>
      <c r="X476" s="466"/>
      <c r="Y476" s="466"/>
      <c r="Z476" s="466"/>
      <c r="AA476" s="466"/>
      <c r="AB476" s="466"/>
      <c r="AC476" s="466"/>
      <c r="AE476" s="363" t="str">
        <f t="shared" si="24"/>
        <v/>
      </c>
      <c r="AF476" s="363" t="str">
        <f t="shared" si="25"/>
        <v>×</v>
      </c>
      <c r="AG476" s="472" t="e">
        <f>D476&amp;I476&amp;#REF!</f>
        <v>#REF!</v>
      </c>
      <c r="AH476" s="473" t="e">
        <f>IF(#REF!="○",F476,"")</f>
        <v>#REF!</v>
      </c>
    </row>
    <row r="477" spans="1:34" ht="36.75" customHeight="1">
      <c r="A477" s="375">
        <v>465</v>
      </c>
      <c r="B477" s="382" t="str">
        <f>IF(基本情報入力シート!B504="","",基本情報入力シート!B504)</f>
        <v/>
      </c>
      <c r="C477" s="390" t="str">
        <f>IF(基本情報入力シート!L504="","",基本情報入力シート!L504)</f>
        <v/>
      </c>
      <c r="D477" s="390" t="str">
        <f>IF(基本情報入力シート!Q504="","",基本情報入力シート!Q504)</f>
        <v/>
      </c>
      <c r="E477" s="390" t="str">
        <f>IF(基本情報入力シート!V504="","",基本情報入力シート!V504)</f>
        <v/>
      </c>
      <c r="F477" s="390" t="str">
        <f>IF(基本情報入力シート!W504="","",基本情報入力シート!W504)</f>
        <v/>
      </c>
      <c r="G477" s="390" t="str">
        <f>IF(基本情報入力シート!X504="","",基本情報入力シート!X504)</f>
        <v/>
      </c>
      <c r="H477" s="416" t="str">
        <f>IF(基本情報入力シート!Z504="","",基本情報入力シート!Z504)</f>
        <v/>
      </c>
      <c r="I477" s="418" t="str">
        <f>IF(基本情報入力シート!AE504&lt;&gt;"",基本情報入力シート!AE504,"")</f>
        <v/>
      </c>
      <c r="J477" s="424" t="str">
        <f>IF(基本情報入力シート!AA504="","",基本情報入力シート!AA504)</f>
        <v/>
      </c>
      <c r="K477" s="429" t="str">
        <f>IF(基本情報入力シート!AD504="","",基本情報入力シート!AD504)</f>
        <v/>
      </c>
      <c r="L477" s="435" t="str">
        <f>IF(G477="","",VLOOKUP(G477,'【参考】数式用'!$A$3:$C$46,3,FALSE))</f>
        <v/>
      </c>
      <c r="M477" s="442" t="str">
        <f t="shared" si="23"/>
        <v/>
      </c>
      <c r="N477" s="448"/>
      <c r="O477" s="448"/>
      <c r="P477" s="448"/>
      <c r="Q477" s="86"/>
      <c r="R477" s="2"/>
      <c r="S477" s="466" t="str">
        <f t="shared" si="22"/>
        <v/>
      </c>
      <c r="T477" s="466"/>
      <c r="U477" s="466"/>
      <c r="V477" s="466"/>
      <c r="W477" s="466"/>
      <c r="X477" s="466"/>
      <c r="Y477" s="466"/>
      <c r="Z477" s="466"/>
      <c r="AA477" s="466"/>
      <c r="AB477" s="466"/>
      <c r="AC477" s="466"/>
      <c r="AE477" s="363" t="str">
        <f t="shared" si="24"/>
        <v/>
      </c>
      <c r="AF477" s="363" t="str">
        <f t="shared" si="25"/>
        <v>×</v>
      </c>
      <c r="AG477" s="472" t="e">
        <f>D477&amp;I477&amp;#REF!</f>
        <v>#REF!</v>
      </c>
      <c r="AH477" s="473" t="e">
        <f>IF(#REF!="○",F477,"")</f>
        <v>#REF!</v>
      </c>
    </row>
    <row r="478" spans="1:34" ht="36.75" customHeight="1">
      <c r="A478" s="375">
        <v>466</v>
      </c>
      <c r="B478" s="382" t="str">
        <f>IF(基本情報入力シート!B505="","",基本情報入力シート!B505)</f>
        <v/>
      </c>
      <c r="C478" s="390" t="str">
        <f>IF(基本情報入力シート!L505="","",基本情報入力シート!L505)</f>
        <v/>
      </c>
      <c r="D478" s="390" t="str">
        <f>IF(基本情報入力シート!Q505="","",基本情報入力シート!Q505)</f>
        <v/>
      </c>
      <c r="E478" s="390" t="str">
        <f>IF(基本情報入力シート!V505="","",基本情報入力シート!V505)</f>
        <v/>
      </c>
      <c r="F478" s="390" t="str">
        <f>IF(基本情報入力シート!W505="","",基本情報入力シート!W505)</f>
        <v/>
      </c>
      <c r="G478" s="390" t="str">
        <f>IF(基本情報入力シート!X505="","",基本情報入力シート!X505)</f>
        <v/>
      </c>
      <c r="H478" s="416" t="str">
        <f>IF(基本情報入力シート!Z505="","",基本情報入力シート!Z505)</f>
        <v/>
      </c>
      <c r="I478" s="418" t="str">
        <f>IF(基本情報入力シート!AE505&lt;&gt;"",基本情報入力シート!AE505,"")</f>
        <v/>
      </c>
      <c r="J478" s="424" t="str">
        <f>IF(基本情報入力シート!AA505="","",基本情報入力シート!AA505)</f>
        <v/>
      </c>
      <c r="K478" s="429" t="str">
        <f>IF(基本情報入力シート!AD505="","",基本情報入力シート!AD505)</f>
        <v/>
      </c>
      <c r="L478" s="435" t="str">
        <f>IF(G478="","",VLOOKUP(G478,'【参考】数式用'!$A$3:$C$46,3,FALSE))</f>
        <v/>
      </c>
      <c r="M478" s="442" t="str">
        <f t="shared" si="23"/>
        <v/>
      </c>
      <c r="N478" s="448"/>
      <c r="O478" s="448"/>
      <c r="P478" s="448"/>
      <c r="Q478" s="86"/>
      <c r="R478" s="2"/>
      <c r="S478" s="466" t="str">
        <f t="shared" si="22"/>
        <v/>
      </c>
      <c r="T478" s="466"/>
      <c r="U478" s="466"/>
      <c r="V478" s="466"/>
      <c r="W478" s="466"/>
      <c r="X478" s="466"/>
      <c r="Y478" s="466"/>
      <c r="Z478" s="466"/>
      <c r="AA478" s="466"/>
      <c r="AB478" s="466"/>
      <c r="AC478" s="466"/>
      <c r="AE478" s="363" t="str">
        <f t="shared" si="24"/>
        <v/>
      </c>
      <c r="AF478" s="363" t="str">
        <f t="shared" si="25"/>
        <v>×</v>
      </c>
      <c r="AG478" s="472" t="e">
        <f>D478&amp;I478&amp;#REF!</f>
        <v>#REF!</v>
      </c>
      <c r="AH478" s="473" t="e">
        <f>IF(#REF!="○",F478,"")</f>
        <v>#REF!</v>
      </c>
    </row>
    <row r="479" spans="1:34" ht="36.75" customHeight="1">
      <c r="A479" s="375">
        <v>467</v>
      </c>
      <c r="B479" s="382" t="str">
        <f>IF(基本情報入力シート!B506="","",基本情報入力シート!B506)</f>
        <v/>
      </c>
      <c r="C479" s="390" t="str">
        <f>IF(基本情報入力シート!L506="","",基本情報入力シート!L506)</f>
        <v/>
      </c>
      <c r="D479" s="390" t="str">
        <f>IF(基本情報入力シート!Q506="","",基本情報入力シート!Q506)</f>
        <v/>
      </c>
      <c r="E479" s="390" t="str">
        <f>IF(基本情報入力シート!V506="","",基本情報入力シート!V506)</f>
        <v/>
      </c>
      <c r="F479" s="390" t="str">
        <f>IF(基本情報入力シート!W506="","",基本情報入力シート!W506)</f>
        <v/>
      </c>
      <c r="G479" s="390" t="str">
        <f>IF(基本情報入力シート!X506="","",基本情報入力シート!X506)</f>
        <v/>
      </c>
      <c r="H479" s="416" t="str">
        <f>IF(基本情報入力シート!Z506="","",基本情報入力シート!Z506)</f>
        <v/>
      </c>
      <c r="I479" s="418" t="str">
        <f>IF(基本情報入力シート!AE506&lt;&gt;"",基本情報入力シート!AE506,"")</f>
        <v/>
      </c>
      <c r="J479" s="424" t="str">
        <f>IF(基本情報入力シート!AA506="","",基本情報入力シート!AA506)</f>
        <v/>
      </c>
      <c r="K479" s="429" t="str">
        <f>IF(基本情報入力シート!AD506="","",基本情報入力シート!AD506)</f>
        <v/>
      </c>
      <c r="L479" s="435" t="str">
        <f>IF(G479="","",VLOOKUP(G479,'【参考】数式用'!$A$3:$C$46,3,FALSE))</f>
        <v/>
      </c>
      <c r="M479" s="442" t="str">
        <f t="shared" si="23"/>
        <v/>
      </c>
      <c r="N479" s="448"/>
      <c r="O479" s="448"/>
      <c r="P479" s="448"/>
      <c r="Q479" s="86"/>
      <c r="R479" s="2"/>
      <c r="S479" s="466" t="str">
        <f t="shared" si="22"/>
        <v/>
      </c>
      <c r="T479" s="466"/>
      <c r="U479" s="466"/>
      <c r="V479" s="466"/>
      <c r="W479" s="466"/>
      <c r="X479" s="466"/>
      <c r="Y479" s="466"/>
      <c r="Z479" s="466"/>
      <c r="AA479" s="466"/>
      <c r="AB479" s="466"/>
      <c r="AC479" s="466"/>
      <c r="AE479" s="363" t="str">
        <f t="shared" si="24"/>
        <v/>
      </c>
      <c r="AF479" s="363" t="str">
        <f t="shared" si="25"/>
        <v>×</v>
      </c>
      <c r="AG479" s="472" t="e">
        <f>D479&amp;I479&amp;#REF!</f>
        <v>#REF!</v>
      </c>
      <c r="AH479" s="473" t="e">
        <f>IF(#REF!="○",F479,"")</f>
        <v>#REF!</v>
      </c>
    </row>
    <row r="480" spans="1:34" ht="36.75" customHeight="1">
      <c r="A480" s="375">
        <v>468</v>
      </c>
      <c r="B480" s="382" t="str">
        <f>IF(基本情報入力シート!B507="","",基本情報入力シート!B507)</f>
        <v/>
      </c>
      <c r="C480" s="390" t="str">
        <f>IF(基本情報入力シート!L507="","",基本情報入力シート!L507)</f>
        <v/>
      </c>
      <c r="D480" s="390" t="str">
        <f>IF(基本情報入力シート!Q507="","",基本情報入力シート!Q507)</f>
        <v/>
      </c>
      <c r="E480" s="390" t="str">
        <f>IF(基本情報入力シート!V507="","",基本情報入力シート!V507)</f>
        <v/>
      </c>
      <c r="F480" s="390" t="str">
        <f>IF(基本情報入力シート!W507="","",基本情報入力シート!W507)</f>
        <v/>
      </c>
      <c r="G480" s="390" t="str">
        <f>IF(基本情報入力シート!X507="","",基本情報入力シート!X507)</f>
        <v/>
      </c>
      <c r="H480" s="416" t="str">
        <f>IF(基本情報入力シート!Z507="","",基本情報入力シート!Z507)</f>
        <v/>
      </c>
      <c r="I480" s="418" t="str">
        <f>IF(基本情報入力シート!AE507&lt;&gt;"",基本情報入力シート!AE507,"")</f>
        <v/>
      </c>
      <c r="J480" s="424" t="str">
        <f>IF(基本情報入力シート!AA507="","",基本情報入力シート!AA507)</f>
        <v/>
      </c>
      <c r="K480" s="429" t="str">
        <f>IF(基本情報入力シート!AD507="","",基本情報入力シート!AD507)</f>
        <v/>
      </c>
      <c r="L480" s="435" t="str">
        <f>IF(G480="","",VLOOKUP(G480,'【参考】数式用'!$A$3:$C$46,3,FALSE))</f>
        <v/>
      </c>
      <c r="M480" s="442" t="str">
        <f t="shared" si="23"/>
        <v/>
      </c>
      <c r="N480" s="448"/>
      <c r="O480" s="448"/>
      <c r="P480" s="448"/>
      <c r="Q480" s="86"/>
      <c r="R480" s="2"/>
      <c r="S480" s="466" t="str">
        <f t="shared" si="22"/>
        <v/>
      </c>
      <c r="T480" s="466"/>
      <c r="U480" s="466"/>
      <c r="V480" s="466"/>
      <c r="W480" s="466"/>
      <c r="X480" s="466"/>
      <c r="Y480" s="466"/>
      <c r="Z480" s="466"/>
      <c r="AA480" s="466"/>
      <c r="AB480" s="466"/>
      <c r="AC480" s="466"/>
      <c r="AE480" s="363" t="str">
        <f t="shared" si="24"/>
        <v/>
      </c>
      <c r="AF480" s="363" t="str">
        <f t="shared" si="25"/>
        <v>×</v>
      </c>
      <c r="AG480" s="472" t="e">
        <f>D480&amp;I480&amp;#REF!</f>
        <v>#REF!</v>
      </c>
      <c r="AH480" s="473" t="e">
        <f>IF(#REF!="○",F480,"")</f>
        <v>#REF!</v>
      </c>
    </row>
    <row r="481" spans="1:34" ht="36.75" customHeight="1">
      <c r="A481" s="375">
        <v>469</v>
      </c>
      <c r="B481" s="382" t="str">
        <f>IF(基本情報入力シート!B508="","",基本情報入力シート!B508)</f>
        <v/>
      </c>
      <c r="C481" s="390" t="str">
        <f>IF(基本情報入力シート!L508="","",基本情報入力シート!L508)</f>
        <v/>
      </c>
      <c r="D481" s="390" t="str">
        <f>IF(基本情報入力シート!Q508="","",基本情報入力シート!Q508)</f>
        <v/>
      </c>
      <c r="E481" s="390" t="str">
        <f>IF(基本情報入力シート!V508="","",基本情報入力シート!V508)</f>
        <v/>
      </c>
      <c r="F481" s="390" t="str">
        <f>IF(基本情報入力シート!W508="","",基本情報入力シート!W508)</f>
        <v/>
      </c>
      <c r="G481" s="390" t="str">
        <f>IF(基本情報入力シート!X508="","",基本情報入力シート!X508)</f>
        <v/>
      </c>
      <c r="H481" s="416" t="str">
        <f>IF(基本情報入力シート!Z508="","",基本情報入力シート!Z508)</f>
        <v/>
      </c>
      <c r="I481" s="418" t="str">
        <f>IF(基本情報入力シート!AE508&lt;&gt;"",基本情報入力シート!AE508,"")</f>
        <v/>
      </c>
      <c r="J481" s="424" t="str">
        <f>IF(基本情報入力シート!AA508="","",基本情報入力シート!AA508)</f>
        <v/>
      </c>
      <c r="K481" s="429" t="str">
        <f>IF(基本情報入力シート!AD508="","",基本情報入力シート!AD508)</f>
        <v/>
      </c>
      <c r="L481" s="435" t="str">
        <f>IF(G481="","",VLOOKUP(G481,'【参考】数式用'!$A$3:$C$46,3,FALSE))</f>
        <v/>
      </c>
      <c r="M481" s="442" t="str">
        <f t="shared" si="23"/>
        <v/>
      </c>
      <c r="N481" s="448"/>
      <c r="O481" s="448"/>
      <c r="P481" s="448"/>
      <c r="Q481" s="86"/>
      <c r="R481" s="2"/>
      <c r="S481" s="466" t="str">
        <f t="shared" si="22"/>
        <v/>
      </c>
      <c r="T481" s="466"/>
      <c r="U481" s="466"/>
      <c r="V481" s="466"/>
      <c r="W481" s="466"/>
      <c r="X481" s="466"/>
      <c r="Y481" s="466"/>
      <c r="Z481" s="466"/>
      <c r="AA481" s="466"/>
      <c r="AB481" s="466"/>
      <c r="AC481" s="466"/>
      <c r="AE481" s="363" t="str">
        <f t="shared" si="24"/>
        <v/>
      </c>
      <c r="AF481" s="363" t="str">
        <f t="shared" si="25"/>
        <v>×</v>
      </c>
      <c r="AG481" s="472" t="e">
        <f>D481&amp;I481&amp;#REF!</f>
        <v>#REF!</v>
      </c>
      <c r="AH481" s="473" t="e">
        <f>IF(#REF!="○",F481,"")</f>
        <v>#REF!</v>
      </c>
    </row>
    <row r="482" spans="1:34" ht="36.75" customHeight="1">
      <c r="A482" s="375">
        <v>470</v>
      </c>
      <c r="B482" s="382" t="str">
        <f>IF(基本情報入力シート!B509="","",基本情報入力シート!B509)</f>
        <v/>
      </c>
      <c r="C482" s="390" t="str">
        <f>IF(基本情報入力シート!L509="","",基本情報入力シート!L509)</f>
        <v/>
      </c>
      <c r="D482" s="390" t="str">
        <f>IF(基本情報入力シート!Q509="","",基本情報入力シート!Q509)</f>
        <v/>
      </c>
      <c r="E482" s="390" t="str">
        <f>IF(基本情報入力シート!V509="","",基本情報入力シート!V509)</f>
        <v/>
      </c>
      <c r="F482" s="390" t="str">
        <f>IF(基本情報入力シート!W509="","",基本情報入力シート!W509)</f>
        <v/>
      </c>
      <c r="G482" s="390" t="str">
        <f>IF(基本情報入力シート!X509="","",基本情報入力シート!X509)</f>
        <v/>
      </c>
      <c r="H482" s="416" t="str">
        <f>IF(基本情報入力シート!Z509="","",基本情報入力シート!Z509)</f>
        <v/>
      </c>
      <c r="I482" s="418" t="str">
        <f>IF(基本情報入力シート!AE509&lt;&gt;"",基本情報入力シート!AE509,"")</f>
        <v/>
      </c>
      <c r="J482" s="424" t="str">
        <f>IF(基本情報入力シート!AA509="","",基本情報入力シート!AA509)</f>
        <v/>
      </c>
      <c r="K482" s="429" t="str">
        <f>IF(基本情報入力シート!AD509="","",基本情報入力シート!AD509)</f>
        <v/>
      </c>
      <c r="L482" s="435" t="str">
        <f>IF(G482="","",VLOOKUP(G482,'【参考】数式用'!$A$3:$C$46,3,FALSE))</f>
        <v/>
      </c>
      <c r="M482" s="442" t="str">
        <f t="shared" si="23"/>
        <v/>
      </c>
      <c r="N482" s="448"/>
      <c r="O482" s="448"/>
      <c r="P482" s="448"/>
      <c r="Q482" s="86"/>
      <c r="R482" s="2"/>
      <c r="S482" s="466" t="str">
        <f t="shared" si="22"/>
        <v/>
      </c>
      <c r="T482" s="466"/>
      <c r="U482" s="466"/>
      <c r="V482" s="466"/>
      <c r="W482" s="466"/>
      <c r="X482" s="466"/>
      <c r="Y482" s="466"/>
      <c r="Z482" s="466"/>
      <c r="AA482" s="466"/>
      <c r="AB482" s="466"/>
      <c r="AC482" s="466"/>
      <c r="AE482" s="363" t="str">
        <f t="shared" si="24"/>
        <v/>
      </c>
      <c r="AF482" s="363" t="str">
        <f t="shared" si="25"/>
        <v>×</v>
      </c>
      <c r="AG482" s="472" t="e">
        <f>D482&amp;I482&amp;#REF!</f>
        <v>#REF!</v>
      </c>
      <c r="AH482" s="473" t="e">
        <f>IF(#REF!="○",F482,"")</f>
        <v>#REF!</v>
      </c>
    </row>
    <row r="483" spans="1:34" ht="36.75" customHeight="1">
      <c r="A483" s="375">
        <v>471</v>
      </c>
      <c r="B483" s="382" t="str">
        <f>IF(基本情報入力シート!B510="","",基本情報入力シート!B510)</f>
        <v/>
      </c>
      <c r="C483" s="390" t="str">
        <f>IF(基本情報入力シート!L510="","",基本情報入力シート!L510)</f>
        <v/>
      </c>
      <c r="D483" s="390" t="str">
        <f>IF(基本情報入力シート!Q510="","",基本情報入力シート!Q510)</f>
        <v/>
      </c>
      <c r="E483" s="390" t="str">
        <f>IF(基本情報入力シート!V510="","",基本情報入力シート!V510)</f>
        <v/>
      </c>
      <c r="F483" s="390" t="str">
        <f>IF(基本情報入力シート!W510="","",基本情報入力シート!W510)</f>
        <v/>
      </c>
      <c r="G483" s="390" t="str">
        <f>IF(基本情報入力シート!X510="","",基本情報入力シート!X510)</f>
        <v/>
      </c>
      <c r="H483" s="416" t="str">
        <f>IF(基本情報入力シート!Z510="","",基本情報入力シート!Z510)</f>
        <v/>
      </c>
      <c r="I483" s="418" t="str">
        <f>IF(基本情報入力シート!AE510&lt;&gt;"",基本情報入力シート!AE510,"")</f>
        <v/>
      </c>
      <c r="J483" s="424" t="str">
        <f>IF(基本情報入力シート!AA510="","",基本情報入力シート!AA510)</f>
        <v/>
      </c>
      <c r="K483" s="429" t="str">
        <f>IF(基本情報入力シート!AD510="","",基本情報入力シート!AD510)</f>
        <v/>
      </c>
      <c r="L483" s="435" t="str">
        <f>IF(G483="","",VLOOKUP(G483,'【参考】数式用'!$A$3:$C$46,3,FALSE))</f>
        <v/>
      </c>
      <c r="M483" s="442" t="str">
        <f t="shared" si="23"/>
        <v/>
      </c>
      <c r="N483" s="448"/>
      <c r="O483" s="448"/>
      <c r="P483" s="448"/>
      <c r="Q483" s="86"/>
      <c r="R483" s="2"/>
      <c r="S483" s="466" t="str">
        <f t="shared" si="22"/>
        <v/>
      </c>
      <c r="T483" s="466"/>
      <c r="U483" s="466"/>
      <c r="V483" s="466"/>
      <c r="W483" s="466"/>
      <c r="X483" s="466"/>
      <c r="Y483" s="466"/>
      <c r="Z483" s="466"/>
      <c r="AA483" s="466"/>
      <c r="AB483" s="466"/>
      <c r="AC483" s="466"/>
      <c r="AE483" s="363" t="str">
        <f t="shared" si="24"/>
        <v/>
      </c>
      <c r="AF483" s="363" t="str">
        <f t="shared" si="25"/>
        <v>×</v>
      </c>
      <c r="AG483" s="472" t="e">
        <f>D483&amp;I483&amp;#REF!</f>
        <v>#REF!</v>
      </c>
      <c r="AH483" s="473" t="e">
        <f>IF(#REF!="○",F483,"")</f>
        <v>#REF!</v>
      </c>
    </row>
    <row r="484" spans="1:34" ht="36.75" customHeight="1">
      <c r="A484" s="375">
        <v>472</v>
      </c>
      <c r="B484" s="382" t="str">
        <f>IF(基本情報入力シート!B511="","",基本情報入力シート!B511)</f>
        <v/>
      </c>
      <c r="C484" s="390" t="str">
        <f>IF(基本情報入力シート!L511="","",基本情報入力シート!L511)</f>
        <v/>
      </c>
      <c r="D484" s="390" t="str">
        <f>IF(基本情報入力シート!Q511="","",基本情報入力シート!Q511)</f>
        <v/>
      </c>
      <c r="E484" s="390" t="str">
        <f>IF(基本情報入力シート!V511="","",基本情報入力シート!V511)</f>
        <v/>
      </c>
      <c r="F484" s="390" t="str">
        <f>IF(基本情報入力シート!W511="","",基本情報入力シート!W511)</f>
        <v/>
      </c>
      <c r="G484" s="390" t="str">
        <f>IF(基本情報入力シート!X511="","",基本情報入力シート!X511)</f>
        <v/>
      </c>
      <c r="H484" s="416" t="str">
        <f>IF(基本情報入力シート!Z511="","",基本情報入力シート!Z511)</f>
        <v/>
      </c>
      <c r="I484" s="418" t="str">
        <f>IF(基本情報入力シート!AE511&lt;&gt;"",基本情報入力シート!AE511,"")</f>
        <v/>
      </c>
      <c r="J484" s="424" t="str">
        <f>IF(基本情報入力シート!AA511="","",基本情報入力シート!AA511)</f>
        <v/>
      </c>
      <c r="K484" s="429" t="str">
        <f>IF(基本情報入力シート!AD511="","",基本情報入力シート!AD511)</f>
        <v/>
      </c>
      <c r="L484" s="435" t="str">
        <f>IF(G484="","",VLOOKUP(G484,'【参考】数式用'!$A$3:$C$46,3,FALSE))</f>
        <v/>
      </c>
      <c r="M484" s="442" t="str">
        <f t="shared" si="23"/>
        <v/>
      </c>
      <c r="N484" s="448"/>
      <c r="O484" s="448"/>
      <c r="P484" s="448"/>
      <c r="Q484" s="86"/>
      <c r="R484" s="2"/>
      <c r="S484" s="466" t="str">
        <f t="shared" si="22"/>
        <v/>
      </c>
      <c r="T484" s="466"/>
      <c r="U484" s="466"/>
      <c r="V484" s="466"/>
      <c r="W484" s="466"/>
      <c r="X484" s="466"/>
      <c r="Y484" s="466"/>
      <c r="Z484" s="466"/>
      <c r="AA484" s="466"/>
      <c r="AB484" s="466"/>
      <c r="AC484" s="466"/>
      <c r="AE484" s="363" t="str">
        <f t="shared" si="24"/>
        <v/>
      </c>
      <c r="AF484" s="363" t="str">
        <f t="shared" si="25"/>
        <v>×</v>
      </c>
      <c r="AG484" s="472" t="e">
        <f>D484&amp;I484&amp;#REF!</f>
        <v>#REF!</v>
      </c>
      <c r="AH484" s="473" t="e">
        <f>IF(#REF!="○",F484,"")</f>
        <v>#REF!</v>
      </c>
    </row>
    <row r="485" spans="1:34" ht="36.75" customHeight="1">
      <c r="A485" s="375">
        <v>473</v>
      </c>
      <c r="B485" s="382" t="str">
        <f>IF(基本情報入力シート!B512="","",基本情報入力シート!B512)</f>
        <v/>
      </c>
      <c r="C485" s="390" t="str">
        <f>IF(基本情報入力シート!L512="","",基本情報入力シート!L512)</f>
        <v/>
      </c>
      <c r="D485" s="390" t="str">
        <f>IF(基本情報入力シート!Q512="","",基本情報入力シート!Q512)</f>
        <v/>
      </c>
      <c r="E485" s="390" t="str">
        <f>IF(基本情報入力シート!V512="","",基本情報入力シート!V512)</f>
        <v/>
      </c>
      <c r="F485" s="390" t="str">
        <f>IF(基本情報入力シート!W512="","",基本情報入力シート!W512)</f>
        <v/>
      </c>
      <c r="G485" s="390" t="str">
        <f>IF(基本情報入力シート!X512="","",基本情報入力シート!X512)</f>
        <v/>
      </c>
      <c r="H485" s="416" t="str">
        <f>IF(基本情報入力シート!Z512="","",基本情報入力シート!Z512)</f>
        <v/>
      </c>
      <c r="I485" s="418" t="str">
        <f>IF(基本情報入力シート!AE512&lt;&gt;"",基本情報入力シート!AE512,"")</f>
        <v/>
      </c>
      <c r="J485" s="424" t="str">
        <f>IF(基本情報入力シート!AA512="","",基本情報入力シート!AA512)</f>
        <v/>
      </c>
      <c r="K485" s="429" t="str">
        <f>IF(基本情報入力シート!AD512="","",基本情報入力シート!AD512)</f>
        <v/>
      </c>
      <c r="L485" s="435" t="str">
        <f>IF(G485="","",VLOOKUP(G485,'【参考】数式用'!$A$3:$C$46,3,FALSE))</f>
        <v/>
      </c>
      <c r="M485" s="442" t="str">
        <f t="shared" si="23"/>
        <v/>
      </c>
      <c r="N485" s="448"/>
      <c r="O485" s="448"/>
      <c r="P485" s="448"/>
      <c r="Q485" s="86"/>
      <c r="R485" s="2"/>
      <c r="S485" s="466" t="str">
        <f t="shared" si="22"/>
        <v/>
      </c>
      <c r="T485" s="466"/>
      <c r="U485" s="466"/>
      <c r="V485" s="466"/>
      <c r="W485" s="466"/>
      <c r="X485" s="466"/>
      <c r="Y485" s="466"/>
      <c r="Z485" s="466"/>
      <c r="AA485" s="466"/>
      <c r="AB485" s="466"/>
      <c r="AC485" s="466"/>
      <c r="AE485" s="363" t="str">
        <f t="shared" si="24"/>
        <v/>
      </c>
      <c r="AF485" s="363" t="str">
        <f t="shared" si="25"/>
        <v>×</v>
      </c>
      <c r="AG485" s="472" t="e">
        <f>D485&amp;I485&amp;#REF!</f>
        <v>#REF!</v>
      </c>
      <c r="AH485" s="473" t="e">
        <f>IF(#REF!="○",F485,"")</f>
        <v>#REF!</v>
      </c>
    </row>
    <row r="486" spans="1:34" ht="36.75" customHeight="1">
      <c r="A486" s="375">
        <v>474</v>
      </c>
      <c r="B486" s="382" t="str">
        <f>IF(基本情報入力シート!B513="","",基本情報入力シート!B513)</f>
        <v/>
      </c>
      <c r="C486" s="390" t="str">
        <f>IF(基本情報入力シート!L513="","",基本情報入力シート!L513)</f>
        <v/>
      </c>
      <c r="D486" s="390" t="str">
        <f>IF(基本情報入力シート!Q513="","",基本情報入力シート!Q513)</f>
        <v/>
      </c>
      <c r="E486" s="390" t="str">
        <f>IF(基本情報入力シート!V513="","",基本情報入力シート!V513)</f>
        <v/>
      </c>
      <c r="F486" s="390" t="str">
        <f>IF(基本情報入力シート!W513="","",基本情報入力シート!W513)</f>
        <v/>
      </c>
      <c r="G486" s="390" t="str">
        <f>IF(基本情報入力シート!X513="","",基本情報入力シート!X513)</f>
        <v/>
      </c>
      <c r="H486" s="416" t="str">
        <f>IF(基本情報入力シート!Z513="","",基本情報入力シート!Z513)</f>
        <v/>
      </c>
      <c r="I486" s="418" t="str">
        <f>IF(基本情報入力シート!AE513&lt;&gt;"",基本情報入力シート!AE513,"")</f>
        <v/>
      </c>
      <c r="J486" s="424" t="str">
        <f>IF(基本情報入力シート!AA513="","",基本情報入力シート!AA513)</f>
        <v/>
      </c>
      <c r="K486" s="429" t="str">
        <f>IF(基本情報入力シート!AD513="","",基本情報入力シート!AD513)</f>
        <v/>
      </c>
      <c r="L486" s="435" t="str">
        <f>IF(G486="","",VLOOKUP(G486,'【参考】数式用'!$A$3:$C$46,3,FALSE))</f>
        <v/>
      </c>
      <c r="M486" s="442" t="str">
        <f t="shared" si="23"/>
        <v/>
      </c>
      <c r="N486" s="448"/>
      <c r="O486" s="448"/>
      <c r="P486" s="448"/>
      <c r="Q486" s="86"/>
      <c r="R486" s="2"/>
      <c r="S486" s="466" t="str">
        <f t="shared" si="22"/>
        <v/>
      </c>
      <c r="T486" s="466"/>
      <c r="U486" s="466"/>
      <c r="V486" s="466"/>
      <c r="W486" s="466"/>
      <c r="X486" s="466"/>
      <c r="Y486" s="466"/>
      <c r="Z486" s="466"/>
      <c r="AA486" s="466"/>
      <c r="AB486" s="466"/>
      <c r="AC486" s="466"/>
      <c r="AE486" s="363" t="str">
        <f t="shared" si="24"/>
        <v/>
      </c>
      <c r="AF486" s="363" t="str">
        <f t="shared" si="25"/>
        <v>×</v>
      </c>
      <c r="AG486" s="472" t="e">
        <f>D486&amp;I486&amp;#REF!</f>
        <v>#REF!</v>
      </c>
      <c r="AH486" s="473" t="e">
        <f>IF(#REF!="○",F486,"")</f>
        <v>#REF!</v>
      </c>
    </row>
    <row r="487" spans="1:34" ht="36.75" customHeight="1">
      <c r="A487" s="375">
        <v>475</v>
      </c>
      <c r="B487" s="382" t="str">
        <f>IF(基本情報入力シート!B514="","",基本情報入力シート!B514)</f>
        <v/>
      </c>
      <c r="C487" s="390" t="str">
        <f>IF(基本情報入力シート!L514="","",基本情報入力シート!L514)</f>
        <v/>
      </c>
      <c r="D487" s="390" t="str">
        <f>IF(基本情報入力シート!Q514="","",基本情報入力シート!Q514)</f>
        <v/>
      </c>
      <c r="E487" s="390" t="str">
        <f>IF(基本情報入力シート!V514="","",基本情報入力シート!V514)</f>
        <v/>
      </c>
      <c r="F487" s="390" t="str">
        <f>IF(基本情報入力シート!W514="","",基本情報入力シート!W514)</f>
        <v/>
      </c>
      <c r="G487" s="390" t="str">
        <f>IF(基本情報入力シート!X514="","",基本情報入力シート!X514)</f>
        <v/>
      </c>
      <c r="H487" s="416" t="str">
        <f>IF(基本情報入力シート!Z514="","",基本情報入力シート!Z514)</f>
        <v/>
      </c>
      <c r="I487" s="418" t="str">
        <f>IF(基本情報入力シート!AE514&lt;&gt;"",基本情報入力シート!AE514,"")</f>
        <v/>
      </c>
      <c r="J487" s="424" t="str">
        <f>IF(基本情報入力シート!AA514="","",基本情報入力シート!AA514)</f>
        <v/>
      </c>
      <c r="K487" s="429" t="str">
        <f>IF(基本情報入力シート!AD514="","",基本情報入力シート!AD514)</f>
        <v/>
      </c>
      <c r="L487" s="435" t="str">
        <f>IF(G487="","",VLOOKUP(G487,'【参考】数式用'!$A$3:$C$46,3,FALSE))</f>
        <v/>
      </c>
      <c r="M487" s="442" t="str">
        <f t="shared" si="23"/>
        <v/>
      </c>
      <c r="N487" s="448"/>
      <c r="O487" s="448"/>
      <c r="P487" s="448"/>
      <c r="Q487" s="86"/>
      <c r="R487" s="2"/>
      <c r="S487" s="466" t="str">
        <f t="shared" si="22"/>
        <v/>
      </c>
      <c r="T487" s="466"/>
      <c r="U487" s="466"/>
      <c r="V487" s="466"/>
      <c r="W487" s="466"/>
      <c r="X487" s="466"/>
      <c r="Y487" s="466"/>
      <c r="Z487" s="466"/>
      <c r="AA487" s="466"/>
      <c r="AB487" s="466"/>
      <c r="AC487" s="466"/>
      <c r="AE487" s="363" t="str">
        <f t="shared" si="24"/>
        <v/>
      </c>
      <c r="AF487" s="363" t="str">
        <f t="shared" si="25"/>
        <v>×</v>
      </c>
      <c r="AG487" s="472" t="e">
        <f>D487&amp;I487&amp;#REF!</f>
        <v>#REF!</v>
      </c>
      <c r="AH487" s="473" t="e">
        <f>IF(#REF!="○",F487,"")</f>
        <v>#REF!</v>
      </c>
    </row>
    <row r="488" spans="1:34" ht="36.75" customHeight="1">
      <c r="A488" s="375">
        <v>476</v>
      </c>
      <c r="B488" s="382" t="str">
        <f>IF(基本情報入力シート!B515="","",基本情報入力シート!B515)</f>
        <v/>
      </c>
      <c r="C488" s="390" t="str">
        <f>IF(基本情報入力シート!L515="","",基本情報入力シート!L515)</f>
        <v/>
      </c>
      <c r="D488" s="390" t="str">
        <f>IF(基本情報入力シート!Q515="","",基本情報入力シート!Q515)</f>
        <v/>
      </c>
      <c r="E488" s="390" t="str">
        <f>IF(基本情報入力シート!V515="","",基本情報入力シート!V515)</f>
        <v/>
      </c>
      <c r="F488" s="390" t="str">
        <f>IF(基本情報入力シート!W515="","",基本情報入力シート!W515)</f>
        <v/>
      </c>
      <c r="G488" s="390" t="str">
        <f>IF(基本情報入力シート!X515="","",基本情報入力シート!X515)</f>
        <v/>
      </c>
      <c r="H488" s="416" t="str">
        <f>IF(基本情報入力シート!Z515="","",基本情報入力シート!Z515)</f>
        <v/>
      </c>
      <c r="I488" s="418" t="str">
        <f>IF(基本情報入力シート!AE515&lt;&gt;"",基本情報入力シート!AE515,"")</f>
        <v/>
      </c>
      <c r="J488" s="424" t="str">
        <f>IF(基本情報入力シート!AA515="","",基本情報入力シート!AA515)</f>
        <v/>
      </c>
      <c r="K488" s="429" t="str">
        <f>IF(基本情報入力シート!AD515="","",基本情報入力シート!AD515)</f>
        <v/>
      </c>
      <c r="L488" s="435" t="str">
        <f>IF(G488="","",VLOOKUP(G488,'【参考】数式用'!$A$3:$C$46,3,FALSE))</f>
        <v/>
      </c>
      <c r="M488" s="442" t="str">
        <f t="shared" si="23"/>
        <v/>
      </c>
      <c r="N488" s="448"/>
      <c r="O488" s="448"/>
      <c r="P488" s="448"/>
      <c r="Q488" s="86"/>
      <c r="R488" s="2"/>
      <c r="S488" s="466" t="str">
        <f t="shared" si="22"/>
        <v/>
      </c>
      <c r="T488" s="466"/>
      <c r="U488" s="466"/>
      <c r="V488" s="466"/>
      <c r="W488" s="466"/>
      <c r="X488" s="466"/>
      <c r="Y488" s="466"/>
      <c r="Z488" s="466"/>
      <c r="AA488" s="466"/>
      <c r="AB488" s="466"/>
      <c r="AC488" s="466"/>
      <c r="AE488" s="363" t="str">
        <f t="shared" si="24"/>
        <v/>
      </c>
      <c r="AF488" s="363" t="str">
        <f t="shared" si="25"/>
        <v>×</v>
      </c>
      <c r="AG488" s="472" t="e">
        <f>D488&amp;I488&amp;#REF!</f>
        <v>#REF!</v>
      </c>
      <c r="AH488" s="473" t="e">
        <f>IF(#REF!="○",F488,"")</f>
        <v>#REF!</v>
      </c>
    </row>
    <row r="489" spans="1:34" ht="36.75" customHeight="1">
      <c r="A489" s="375">
        <v>477</v>
      </c>
      <c r="B489" s="382" t="str">
        <f>IF(基本情報入力シート!B516="","",基本情報入力シート!B516)</f>
        <v/>
      </c>
      <c r="C489" s="390" t="str">
        <f>IF(基本情報入力シート!L516="","",基本情報入力シート!L516)</f>
        <v/>
      </c>
      <c r="D489" s="390" t="str">
        <f>IF(基本情報入力シート!Q516="","",基本情報入力シート!Q516)</f>
        <v/>
      </c>
      <c r="E489" s="390" t="str">
        <f>IF(基本情報入力シート!V516="","",基本情報入力シート!V516)</f>
        <v/>
      </c>
      <c r="F489" s="390" t="str">
        <f>IF(基本情報入力シート!W516="","",基本情報入力シート!W516)</f>
        <v/>
      </c>
      <c r="G489" s="390" t="str">
        <f>IF(基本情報入力シート!X516="","",基本情報入力シート!X516)</f>
        <v/>
      </c>
      <c r="H489" s="416" t="str">
        <f>IF(基本情報入力シート!Z516="","",基本情報入力シート!Z516)</f>
        <v/>
      </c>
      <c r="I489" s="418" t="str">
        <f>IF(基本情報入力シート!AE516&lt;&gt;"",基本情報入力シート!AE516,"")</f>
        <v/>
      </c>
      <c r="J489" s="424" t="str">
        <f>IF(基本情報入力シート!AA516="","",基本情報入力シート!AA516)</f>
        <v/>
      </c>
      <c r="K489" s="429" t="str">
        <f>IF(基本情報入力シート!AD516="","",基本情報入力シート!AD516)</f>
        <v/>
      </c>
      <c r="L489" s="435" t="str">
        <f>IF(G489="","",VLOOKUP(G489,'【参考】数式用'!$A$3:$C$46,3,FALSE))</f>
        <v/>
      </c>
      <c r="M489" s="442" t="str">
        <f t="shared" si="23"/>
        <v/>
      </c>
      <c r="N489" s="448"/>
      <c r="O489" s="448"/>
      <c r="P489" s="448"/>
      <c r="Q489" s="86"/>
      <c r="R489" s="2"/>
      <c r="S489" s="466" t="str">
        <f t="shared" si="22"/>
        <v/>
      </c>
      <c r="T489" s="466"/>
      <c r="U489" s="466"/>
      <c r="V489" s="466"/>
      <c r="W489" s="466"/>
      <c r="X489" s="466"/>
      <c r="Y489" s="466"/>
      <c r="Z489" s="466"/>
      <c r="AA489" s="466"/>
      <c r="AB489" s="466"/>
      <c r="AC489" s="466"/>
      <c r="AE489" s="363" t="str">
        <f t="shared" si="24"/>
        <v/>
      </c>
      <c r="AF489" s="363" t="str">
        <f t="shared" si="25"/>
        <v>×</v>
      </c>
      <c r="AG489" s="472" t="e">
        <f>D489&amp;I489&amp;#REF!</f>
        <v>#REF!</v>
      </c>
      <c r="AH489" s="473" t="e">
        <f>IF(#REF!="○",F489,"")</f>
        <v>#REF!</v>
      </c>
    </row>
    <row r="490" spans="1:34" ht="36.75" customHeight="1">
      <c r="A490" s="375">
        <v>478</v>
      </c>
      <c r="B490" s="382" t="str">
        <f>IF(基本情報入力シート!B517="","",基本情報入力シート!B517)</f>
        <v/>
      </c>
      <c r="C490" s="390" t="str">
        <f>IF(基本情報入力シート!L517="","",基本情報入力シート!L517)</f>
        <v/>
      </c>
      <c r="D490" s="390" t="str">
        <f>IF(基本情報入力シート!Q517="","",基本情報入力シート!Q517)</f>
        <v/>
      </c>
      <c r="E490" s="390" t="str">
        <f>IF(基本情報入力シート!V517="","",基本情報入力シート!V517)</f>
        <v/>
      </c>
      <c r="F490" s="390" t="str">
        <f>IF(基本情報入力シート!W517="","",基本情報入力シート!W517)</f>
        <v/>
      </c>
      <c r="G490" s="390" t="str">
        <f>IF(基本情報入力シート!X517="","",基本情報入力シート!X517)</f>
        <v/>
      </c>
      <c r="H490" s="416" t="str">
        <f>IF(基本情報入力シート!Z517="","",基本情報入力シート!Z517)</f>
        <v/>
      </c>
      <c r="I490" s="418" t="str">
        <f>IF(基本情報入力シート!AE517&lt;&gt;"",基本情報入力シート!AE517,"")</f>
        <v/>
      </c>
      <c r="J490" s="424" t="str">
        <f>IF(基本情報入力シート!AA517="","",基本情報入力シート!AA517)</f>
        <v/>
      </c>
      <c r="K490" s="429" t="str">
        <f>IF(基本情報入力シート!AD517="","",基本情報入力シート!AD517)</f>
        <v/>
      </c>
      <c r="L490" s="435" t="str">
        <f>IF(G490="","",VLOOKUP(G490,'【参考】数式用'!$A$3:$C$46,3,FALSE))</f>
        <v/>
      </c>
      <c r="M490" s="442" t="str">
        <f t="shared" si="23"/>
        <v/>
      </c>
      <c r="N490" s="448"/>
      <c r="O490" s="448"/>
      <c r="P490" s="448"/>
      <c r="Q490" s="86"/>
      <c r="R490" s="2"/>
      <c r="S490" s="466" t="str">
        <f t="shared" si="22"/>
        <v/>
      </c>
      <c r="T490" s="466"/>
      <c r="U490" s="466"/>
      <c r="V490" s="466"/>
      <c r="W490" s="466"/>
      <c r="X490" s="466"/>
      <c r="Y490" s="466"/>
      <c r="Z490" s="466"/>
      <c r="AA490" s="466"/>
      <c r="AB490" s="466"/>
      <c r="AC490" s="466"/>
      <c r="AE490" s="363" t="str">
        <f t="shared" si="24"/>
        <v/>
      </c>
      <c r="AF490" s="363" t="str">
        <f t="shared" si="25"/>
        <v>×</v>
      </c>
      <c r="AG490" s="472" t="e">
        <f>D490&amp;I490&amp;#REF!</f>
        <v>#REF!</v>
      </c>
      <c r="AH490" s="473" t="e">
        <f>IF(#REF!="○",F490,"")</f>
        <v>#REF!</v>
      </c>
    </row>
    <row r="491" spans="1:34" ht="36.75" customHeight="1">
      <c r="A491" s="375">
        <v>479</v>
      </c>
      <c r="B491" s="382" t="str">
        <f>IF(基本情報入力シート!B518="","",基本情報入力シート!B518)</f>
        <v/>
      </c>
      <c r="C491" s="390" t="str">
        <f>IF(基本情報入力シート!L518="","",基本情報入力シート!L518)</f>
        <v/>
      </c>
      <c r="D491" s="390" t="str">
        <f>IF(基本情報入力シート!Q518="","",基本情報入力シート!Q518)</f>
        <v/>
      </c>
      <c r="E491" s="390" t="str">
        <f>IF(基本情報入力シート!V518="","",基本情報入力シート!V518)</f>
        <v/>
      </c>
      <c r="F491" s="390" t="str">
        <f>IF(基本情報入力シート!W518="","",基本情報入力シート!W518)</f>
        <v/>
      </c>
      <c r="G491" s="390" t="str">
        <f>IF(基本情報入力シート!X518="","",基本情報入力シート!X518)</f>
        <v/>
      </c>
      <c r="H491" s="416" t="str">
        <f>IF(基本情報入力シート!Z518="","",基本情報入力シート!Z518)</f>
        <v/>
      </c>
      <c r="I491" s="418" t="str">
        <f>IF(基本情報入力シート!AE518&lt;&gt;"",基本情報入力シート!AE518,"")</f>
        <v/>
      </c>
      <c r="J491" s="424" t="str">
        <f>IF(基本情報入力シート!AA518="","",基本情報入力シート!AA518)</f>
        <v/>
      </c>
      <c r="K491" s="429" t="str">
        <f>IF(基本情報入力シート!AD518="","",基本情報入力シート!AD518)</f>
        <v/>
      </c>
      <c r="L491" s="435" t="str">
        <f>IF(G491="","",VLOOKUP(G491,'【参考】数式用'!$A$3:$C$46,3,FALSE))</f>
        <v/>
      </c>
      <c r="M491" s="442" t="str">
        <f t="shared" si="23"/>
        <v/>
      </c>
      <c r="N491" s="448"/>
      <c r="O491" s="448"/>
      <c r="P491" s="448"/>
      <c r="Q491" s="86"/>
      <c r="R491" s="2"/>
      <c r="S491" s="466" t="str">
        <f t="shared" si="22"/>
        <v/>
      </c>
      <c r="T491" s="466"/>
      <c r="U491" s="466"/>
      <c r="V491" s="466"/>
      <c r="W491" s="466"/>
      <c r="X491" s="466"/>
      <c r="Y491" s="466"/>
      <c r="Z491" s="466"/>
      <c r="AA491" s="466"/>
      <c r="AB491" s="466"/>
      <c r="AC491" s="466"/>
      <c r="AE491" s="363" t="str">
        <f t="shared" si="24"/>
        <v/>
      </c>
      <c r="AF491" s="363" t="str">
        <f t="shared" si="25"/>
        <v>×</v>
      </c>
      <c r="AG491" s="472" t="e">
        <f>D491&amp;I491&amp;#REF!</f>
        <v>#REF!</v>
      </c>
      <c r="AH491" s="473" t="e">
        <f>IF(#REF!="○",F491,"")</f>
        <v>#REF!</v>
      </c>
    </row>
    <row r="492" spans="1:34" ht="36.75" customHeight="1">
      <c r="A492" s="375">
        <v>480</v>
      </c>
      <c r="B492" s="382" t="str">
        <f>IF(基本情報入力シート!B519="","",基本情報入力シート!B519)</f>
        <v/>
      </c>
      <c r="C492" s="390" t="str">
        <f>IF(基本情報入力シート!L519="","",基本情報入力シート!L519)</f>
        <v/>
      </c>
      <c r="D492" s="390" t="str">
        <f>IF(基本情報入力シート!Q519="","",基本情報入力シート!Q519)</f>
        <v/>
      </c>
      <c r="E492" s="390" t="str">
        <f>IF(基本情報入力シート!V519="","",基本情報入力シート!V519)</f>
        <v/>
      </c>
      <c r="F492" s="390" t="str">
        <f>IF(基本情報入力シート!W519="","",基本情報入力シート!W519)</f>
        <v/>
      </c>
      <c r="G492" s="390" t="str">
        <f>IF(基本情報入力シート!X519="","",基本情報入力シート!X519)</f>
        <v/>
      </c>
      <c r="H492" s="416" t="str">
        <f>IF(基本情報入力シート!Z519="","",基本情報入力シート!Z519)</f>
        <v/>
      </c>
      <c r="I492" s="418" t="str">
        <f>IF(基本情報入力シート!AE519&lt;&gt;"",基本情報入力シート!AE519,"")</f>
        <v/>
      </c>
      <c r="J492" s="424" t="str">
        <f>IF(基本情報入力シート!AA519="","",基本情報入力シート!AA519)</f>
        <v/>
      </c>
      <c r="K492" s="429" t="str">
        <f>IF(基本情報入力シート!AD519="","",基本情報入力シート!AD519)</f>
        <v/>
      </c>
      <c r="L492" s="435" t="str">
        <f>IF(G492="","",VLOOKUP(G492,'【参考】数式用'!$A$3:$C$46,3,FALSE))</f>
        <v/>
      </c>
      <c r="M492" s="442" t="str">
        <f t="shared" si="23"/>
        <v/>
      </c>
      <c r="N492" s="448"/>
      <c r="O492" s="448"/>
      <c r="P492" s="448"/>
      <c r="Q492" s="86"/>
      <c r="R492" s="2"/>
      <c r="S492" s="466" t="str">
        <f t="shared" si="22"/>
        <v/>
      </c>
      <c r="T492" s="466"/>
      <c r="U492" s="466"/>
      <c r="V492" s="466"/>
      <c r="W492" s="466"/>
      <c r="X492" s="466"/>
      <c r="Y492" s="466"/>
      <c r="Z492" s="466"/>
      <c r="AA492" s="466"/>
      <c r="AB492" s="466"/>
      <c r="AC492" s="466"/>
      <c r="AE492" s="363" t="str">
        <f t="shared" si="24"/>
        <v/>
      </c>
      <c r="AF492" s="363" t="str">
        <f t="shared" si="25"/>
        <v>×</v>
      </c>
      <c r="AG492" s="472" t="e">
        <f>D492&amp;I492&amp;#REF!</f>
        <v>#REF!</v>
      </c>
      <c r="AH492" s="473" t="e">
        <f>IF(#REF!="○",F492,"")</f>
        <v>#REF!</v>
      </c>
    </row>
    <row r="493" spans="1:34" ht="36.75" customHeight="1">
      <c r="A493" s="375">
        <v>481</v>
      </c>
      <c r="B493" s="382" t="str">
        <f>IF(基本情報入力シート!B520="","",基本情報入力シート!B520)</f>
        <v/>
      </c>
      <c r="C493" s="390" t="str">
        <f>IF(基本情報入力シート!L520="","",基本情報入力シート!L520)</f>
        <v/>
      </c>
      <c r="D493" s="390" t="str">
        <f>IF(基本情報入力シート!Q520="","",基本情報入力シート!Q520)</f>
        <v/>
      </c>
      <c r="E493" s="390" t="str">
        <f>IF(基本情報入力シート!V520="","",基本情報入力シート!V520)</f>
        <v/>
      </c>
      <c r="F493" s="390" t="str">
        <f>IF(基本情報入力シート!W520="","",基本情報入力シート!W520)</f>
        <v/>
      </c>
      <c r="G493" s="390" t="str">
        <f>IF(基本情報入力シート!X520="","",基本情報入力シート!X520)</f>
        <v/>
      </c>
      <c r="H493" s="416" t="str">
        <f>IF(基本情報入力シート!Z520="","",基本情報入力シート!Z520)</f>
        <v/>
      </c>
      <c r="I493" s="418" t="str">
        <f>IF(基本情報入力シート!AE520&lt;&gt;"",基本情報入力シート!AE520,"")</f>
        <v/>
      </c>
      <c r="J493" s="424" t="str">
        <f>IF(基本情報入力シート!AA520="","",基本情報入力シート!AA520)</f>
        <v/>
      </c>
      <c r="K493" s="429" t="str">
        <f>IF(基本情報入力シート!AD520="","",基本情報入力シート!AD520)</f>
        <v/>
      </c>
      <c r="L493" s="435" t="str">
        <f>IF(G493="","",VLOOKUP(G493,'【参考】数式用'!$A$3:$C$46,3,FALSE))</f>
        <v/>
      </c>
      <c r="M493" s="442" t="str">
        <f t="shared" si="23"/>
        <v/>
      </c>
      <c r="N493" s="448"/>
      <c r="O493" s="448"/>
      <c r="P493" s="448"/>
      <c r="Q493" s="86"/>
      <c r="R493" s="2"/>
      <c r="S493" s="466" t="str">
        <f t="shared" si="22"/>
        <v/>
      </c>
      <c r="T493" s="466"/>
      <c r="U493" s="466"/>
      <c r="V493" s="466"/>
      <c r="W493" s="466"/>
      <c r="X493" s="466"/>
      <c r="Y493" s="466"/>
      <c r="Z493" s="466"/>
      <c r="AA493" s="466"/>
      <c r="AB493" s="466"/>
      <c r="AC493" s="466"/>
      <c r="AE493" s="363" t="str">
        <f t="shared" si="24"/>
        <v/>
      </c>
      <c r="AF493" s="363" t="str">
        <f t="shared" si="25"/>
        <v>×</v>
      </c>
      <c r="AG493" s="472" t="e">
        <f>D493&amp;I493&amp;#REF!</f>
        <v>#REF!</v>
      </c>
      <c r="AH493" s="473" t="e">
        <f>IF(#REF!="○",F493,"")</f>
        <v>#REF!</v>
      </c>
    </row>
    <row r="494" spans="1:34" ht="36.75" customHeight="1">
      <c r="A494" s="375">
        <v>482</v>
      </c>
      <c r="B494" s="382" t="str">
        <f>IF(基本情報入力シート!B521="","",基本情報入力シート!B521)</f>
        <v/>
      </c>
      <c r="C494" s="390" t="str">
        <f>IF(基本情報入力シート!L521="","",基本情報入力シート!L521)</f>
        <v/>
      </c>
      <c r="D494" s="390" t="str">
        <f>IF(基本情報入力シート!Q521="","",基本情報入力シート!Q521)</f>
        <v/>
      </c>
      <c r="E494" s="390" t="str">
        <f>IF(基本情報入力シート!V521="","",基本情報入力シート!V521)</f>
        <v/>
      </c>
      <c r="F494" s="390" t="str">
        <f>IF(基本情報入力シート!W521="","",基本情報入力シート!W521)</f>
        <v/>
      </c>
      <c r="G494" s="390" t="str">
        <f>IF(基本情報入力シート!X521="","",基本情報入力シート!X521)</f>
        <v/>
      </c>
      <c r="H494" s="416" t="str">
        <f>IF(基本情報入力シート!Z521="","",基本情報入力シート!Z521)</f>
        <v/>
      </c>
      <c r="I494" s="418" t="str">
        <f>IF(基本情報入力シート!AE521&lt;&gt;"",基本情報入力シート!AE521,"")</f>
        <v/>
      </c>
      <c r="J494" s="424" t="str">
        <f>IF(基本情報入力シート!AA521="","",基本情報入力シート!AA521)</f>
        <v/>
      </c>
      <c r="K494" s="429" t="str">
        <f>IF(基本情報入力シート!AD521="","",基本情報入力シート!AD521)</f>
        <v/>
      </c>
      <c r="L494" s="435" t="str">
        <f>IF(G494="","",VLOOKUP(G494,'【参考】数式用'!$A$3:$C$46,3,FALSE))</f>
        <v/>
      </c>
      <c r="M494" s="442" t="str">
        <f t="shared" si="23"/>
        <v/>
      </c>
      <c r="N494" s="448"/>
      <c r="O494" s="448"/>
      <c r="P494" s="448"/>
      <c r="Q494" s="86"/>
      <c r="R494" s="2"/>
      <c r="S494" s="466" t="str">
        <f t="shared" si="22"/>
        <v/>
      </c>
      <c r="T494" s="466"/>
      <c r="U494" s="466"/>
      <c r="V494" s="466"/>
      <c r="W494" s="466"/>
      <c r="X494" s="466"/>
      <c r="Y494" s="466"/>
      <c r="Z494" s="466"/>
      <c r="AA494" s="466"/>
      <c r="AB494" s="466"/>
      <c r="AC494" s="466"/>
      <c r="AE494" s="363" t="str">
        <f t="shared" si="24"/>
        <v/>
      </c>
      <c r="AF494" s="363" t="str">
        <f t="shared" si="25"/>
        <v>×</v>
      </c>
      <c r="AG494" s="472" t="e">
        <f>D494&amp;I494&amp;#REF!</f>
        <v>#REF!</v>
      </c>
      <c r="AH494" s="473" t="e">
        <f>IF(#REF!="○",F494,"")</f>
        <v>#REF!</v>
      </c>
    </row>
    <row r="495" spans="1:34" ht="36.75" customHeight="1">
      <c r="A495" s="375">
        <v>483</v>
      </c>
      <c r="B495" s="382" t="str">
        <f>IF(基本情報入力シート!B522="","",基本情報入力シート!B522)</f>
        <v/>
      </c>
      <c r="C495" s="390" t="str">
        <f>IF(基本情報入力シート!L522="","",基本情報入力シート!L522)</f>
        <v/>
      </c>
      <c r="D495" s="390" t="str">
        <f>IF(基本情報入力シート!Q522="","",基本情報入力シート!Q522)</f>
        <v/>
      </c>
      <c r="E495" s="390" t="str">
        <f>IF(基本情報入力シート!V522="","",基本情報入力シート!V522)</f>
        <v/>
      </c>
      <c r="F495" s="390" t="str">
        <f>IF(基本情報入力シート!W522="","",基本情報入力シート!W522)</f>
        <v/>
      </c>
      <c r="G495" s="390" t="str">
        <f>IF(基本情報入力シート!X522="","",基本情報入力シート!X522)</f>
        <v/>
      </c>
      <c r="H495" s="416" t="str">
        <f>IF(基本情報入力シート!Z522="","",基本情報入力シート!Z522)</f>
        <v/>
      </c>
      <c r="I495" s="418" t="str">
        <f>IF(基本情報入力シート!AE522&lt;&gt;"",基本情報入力シート!AE522,"")</f>
        <v/>
      </c>
      <c r="J495" s="424" t="str">
        <f>IF(基本情報入力シート!AA522="","",基本情報入力シート!AA522)</f>
        <v/>
      </c>
      <c r="K495" s="429" t="str">
        <f>IF(基本情報入力シート!AD522="","",基本情報入力シート!AD522)</f>
        <v/>
      </c>
      <c r="L495" s="435" t="str">
        <f>IF(G495="","",VLOOKUP(G495,'【参考】数式用'!$A$3:$C$46,3,FALSE))</f>
        <v/>
      </c>
      <c r="M495" s="442" t="str">
        <f t="shared" si="23"/>
        <v/>
      </c>
      <c r="N495" s="448"/>
      <c r="O495" s="448"/>
      <c r="P495" s="448"/>
      <c r="Q495" s="86"/>
      <c r="R495" s="2"/>
      <c r="S495" s="466" t="str">
        <f t="shared" si="22"/>
        <v/>
      </c>
      <c r="T495" s="466"/>
      <c r="U495" s="466"/>
      <c r="V495" s="466"/>
      <c r="W495" s="466"/>
      <c r="X495" s="466"/>
      <c r="Y495" s="466"/>
      <c r="Z495" s="466"/>
      <c r="AA495" s="466"/>
      <c r="AB495" s="466"/>
      <c r="AC495" s="466"/>
      <c r="AE495" s="363" t="str">
        <f t="shared" si="24"/>
        <v/>
      </c>
      <c r="AF495" s="363" t="str">
        <f t="shared" si="25"/>
        <v>×</v>
      </c>
      <c r="AG495" s="472" t="e">
        <f>D495&amp;I495&amp;#REF!</f>
        <v>#REF!</v>
      </c>
      <c r="AH495" s="473" t="e">
        <f>IF(#REF!="○",F495,"")</f>
        <v>#REF!</v>
      </c>
    </row>
    <row r="496" spans="1:34" ht="36.75" customHeight="1">
      <c r="A496" s="375">
        <v>484</v>
      </c>
      <c r="B496" s="382" t="str">
        <f>IF(基本情報入力シート!B523="","",基本情報入力シート!B523)</f>
        <v/>
      </c>
      <c r="C496" s="390" t="str">
        <f>IF(基本情報入力シート!L523="","",基本情報入力シート!L523)</f>
        <v/>
      </c>
      <c r="D496" s="390" t="str">
        <f>IF(基本情報入力シート!Q523="","",基本情報入力シート!Q523)</f>
        <v/>
      </c>
      <c r="E496" s="390" t="str">
        <f>IF(基本情報入力シート!V523="","",基本情報入力シート!V523)</f>
        <v/>
      </c>
      <c r="F496" s="390" t="str">
        <f>IF(基本情報入力シート!W523="","",基本情報入力シート!W523)</f>
        <v/>
      </c>
      <c r="G496" s="390" t="str">
        <f>IF(基本情報入力シート!X523="","",基本情報入力シート!X523)</f>
        <v/>
      </c>
      <c r="H496" s="416" t="str">
        <f>IF(基本情報入力シート!Z523="","",基本情報入力シート!Z523)</f>
        <v/>
      </c>
      <c r="I496" s="418" t="str">
        <f>IF(基本情報入力シート!AE523&lt;&gt;"",基本情報入力シート!AE523,"")</f>
        <v/>
      </c>
      <c r="J496" s="424" t="str">
        <f>IF(基本情報入力シート!AA523="","",基本情報入力シート!AA523)</f>
        <v/>
      </c>
      <c r="K496" s="429" t="str">
        <f>IF(基本情報入力シート!AD523="","",基本情報入力シート!AD523)</f>
        <v/>
      </c>
      <c r="L496" s="435" t="str">
        <f>IF(G496="","",VLOOKUP(G496,'【参考】数式用'!$A$3:$C$46,3,FALSE))</f>
        <v/>
      </c>
      <c r="M496" s="442" t="str">
        <f t="shared" si="23"/>
        <v/>
      </c>
      <c r="N496" s="448"/>
      <c r="O496" s="448"/>
      <c r="P496" s="448"/>
      <c r="Q496" s="86"/>
      <c r="R496" s="2"/>
      <c r="S496" s="466" t="str">
        <f t="shared" si="22"/>
        <v/>
      </c>
      <c r="T496" s="466"/>
      <c r="U496" s="466"/>
      <c r="V496" s="466"/>
      <c r="W496" s="466"/>
      <c r="X496" s="466"/>
      <c r="Y496" s="466"/>
      <c r="Z496" s="466"/>
      <c r="AA496" s="466"/>
      <c r="AB496" s="466"/>
      <c r="AC496" s="466"/>
      <c r="AE496" s="363" t="str">
        <f t="shared" si="24"/>
        <v/>
      </c>
      <c r="AF496" s="363" t="str">
        <f t="shared" si="25"/>
        <v>×</v>
      </c>
      <c r="AG496" s="472" t="e">
        <f>D496&amp;I496&amp;#REF!</f>
        <v>#REF!</v>
      </c>
      <c r="AH496" s="473" t="e">
        <f>IF(#REF!="○",F496,"")</f>
        <v>#REF!</v>
      </c>
    </row>
    <row r="497" spans="1:34" ht="36.75" customHeight="1">
      <c r="A497" s="375">
        <v>485</v>
      </c>
      <c r="B497" s="382" t="str">
        <f>IF(基本情報入力シート!B524="","",基本情報入力シート!B524)</f>
        <v/>
      </c>
      <c r="C497" s="390" t="str">
        <f>IF(基本情報入力シート!L524="","",基本情報入力シート!L524)</f>
        <v/>
      </c>
      <c r="D497" s="390" t="str">
        <f>IF(基本情報入力シート!Q524="","",基本情報入力シート!Q524)</f>
        <v/>
      </c>
      <c r="E497" s="390" t="str">
        <f>IF(基本情報入力シート!V524="","",基本情報入力シート!V524)</f>
        <v/>
      </c>
      <c r="F497" s="390" t="str">
        <f>IF(基本情報入力シート!W524="","",基本情報入力シート!W524)</f>
        <v/>
      </c>
      <c r="G497" s="390" t="str">
        <f>IF(基本情報入力シート!X524="","",基本情報入力シート!X524)</f>
        <v/>
      </c>
      <c r="H497" s="416" t="str">
        <f>IF(基本情報入力シート!Z524="","",基本情報入力シート!Z524)</f>
        <v/>
      </c>
      <c r="I497" s="418" t="str">
        <f>IF(基本情報入力シート!AE524&lt;&gt;"",基本情報入力シート!AE524,"")</f>
        <v/>
      </c>
      <c r="J497" s="424" t="str">
        <f>IF(基本情報入力シート!AA524="","",基本情報入力シート!AA524)</f>
        <v/>
      </c>
      <c r="K497" s="429" t="str">
        <f>IF(基本情報入力シート!AD524="","",基本情報入力シート!AD524)</f>
        <v/>
      </c>
      <c r="L497" s="435" t="str">
        <f>IF(G497="","",VLOOKUP(G497,'【参考】数式用'!$A$3:$C$46,3,FALSE))</f>
        <v/>
      </c>
      <c r="M497" s="442" t="str">
        <f t="shared" si="23"/>
        <v/>
      </c>
      <c r="N497" s="448"/>
      <c r="O497" s="448"/>
      <c r="P497" s="448"/>
      <c r="Q497" s="86"/>
      <c r="R497" s="2"/>
      <c r="S497" s="466" t="str">
        <f t="shared" si="22"/>
        <v/>
      </c>
      <c r="T497" s="466"/>
      <c r="U497" s="466"/>
      <c r="V497" s="466"/>
      <c r="W497" s="466"/>
      <c r="X497" s="466"/>
      <c r="Y497" s="466"/>
      <c r="Z497" s="466"/>
      <c r="AA497" s="466"/>
      <c r="AB497" s="466"/>
      <c r="AC497" s="466"/>
      <c r="AE497" s="363" t="str">
        <f t="shared" si="24"/>
        <v/>
      </c>
      <c r="AF497" s="363" t="str">
        <f t="shared" si="25"/>
        <v>×</v>
      </c>
      <c r="AG497" s="472" t="e">
        <f>D497&amp;I497&amp;#REF!</f>
        <v>#REF!</v>
      </c>
      <c r="AH497" s="473" t="e">
        <f>IF(#REF!="○",F497,"")</f>
        <v>#REF!</v>
      </c>
    </row>
    <row r="498" spans="1:34" ht="36.75" customHeight="1">
      <c r="A498" s="375">
        <v>486</v>
      </c>
      <c r="B498" s="382" t="str">
        <f>IF(基本情報入力シート!B525="","",基本情報入力シート!B525)</f>
        <v/>
      </c>
      <c r="C498" s="390" t="str">
        <f>IF(基本情報入力シート!L525="","",基本情報入力シート!L525)</f>
        <v/>
      </c>
      <c r="D498" s="390" t="str">
        <f>IF(基本情報入力シート!Q525="","",基本情報入力シート!Q525)</f>
        <v/>
      </c>
      <c r="E498" s="390" t="str">
        <f>IF(基本情報入力シート!V525="","",基本情報入力シート!V525)</f>
        <v/>
      </c>
      <c r="F498" s="390" t="str">
        <f>IF(基本情報入力シート!W525="","",基本情報入力シート!W525)</f>
        <v/>
      </c>
      <c r="G498" s="390" t="str">
        <f>IF(基本情報入力シート!X525="","",基本情報入力シート!X525)</f>
        <v/>
      </c>
      <c r="H498" s="416" t="str">
        <f>IF(基本情報入力シート!Z525="","",基本情報入力シート!Z525)</f>
        <v/>
      </c>
      <c r="I498" s="418" t="str">
        <f>IF(基本情報入力シート!AE525&lt;&gt;"",基本情報入力シート!AE525,"")</f>
        <v/>
      </c>
      <c r="J498" s="424" t="str">
        <f>IF(基本情報入力シート!AA525="","",基本情報入力シート!AA525)</f>
        <v/>
      </c>
      <c r="K498" s="429" t="str">
        <f>IF(基本情報入力シート!AD525="","",基本情報入力シート!AD525)</f>
        <v/>
      </c>
      <c r="L498" s="435" t="str">
        <f>IF(G498="","",VLOOKUP(G498,'【参考】数式用'!$A$3:$C$46,3,FALSE))</f>
        <v/>
      </c>
      <c r="M498" s="442" t="str">
        <f t="shared" si="23"/>
        <v/>
      </c>
      <c r="N498" s="448"/>
      <c r="O498" s="448"/>
      <c r="P498" s="448"/>
      <c r="Q498" s="86"/>
      <c r="R498" s="2"/>
      <c r="S498" s="466" t="str">
        <f t="shared" si="22"/>
        <v/>
      </c>
      <c r="T498" s="466"/>
      <c r="U498" s="466"/>
      <c r="V498" s="466"/>
      <c r="W498" s="466"/>
      <c r="X498" s="466"/>
      <c r="Y498" s="466"/>
      <c r="Z498" s="466"/>
      <c r="AA498" s="466"/>
      <c r="AB498" s="466"/>
      <c r="AC498" s="466"/>
      <c r="AE498" s="363" t="str">
        <f t="shared" si="24"/>
        <v/>
      </c>
      <c r="AF498" s="363" t="str">
        <f t="shared" si="25"/>
        <v>×</v>
      </c>
      <c r="AG498" s="472" t="e">
        <f>D498&amp;I498&amp;#REF!</f>
        <v>#REF!</v>
      </c>
      <c r="AH498" s="473" t="e">
        <f>IF(#REF!="○",F498,"")</f>
        <v>#REF!</v>
      </c>
    </row>
    <row r="499" spans="1:34" ht="36.75" customHeight="1">
      <c r="A499" s="375">
        <v>487</v>
      </c>
      <c r="B499" s="382" t="str">
        <f>IF(基本情報入力シート!B526="","",基本情報入力シート!B526)</f>
        <v/>
      </c>
      <c r="C499" s="390" t="str">
        <f>IF(基本情報入力シート!L526="","",基本情報入力シート!L526)</f>
        <v/>
      </c>
      <c r="D499" s="390" t="str">
        <f>IF(基本情報入力シート!Q526="","",基本情報入力シート!Q526)</f>
        <v/>
      </c>
      <c r="E499" s="390" t="str">
        <f>IF(基本情報入力シート!V526="","",基本情報入力シート!V526)</f>
        <v/>
      </c>
      <c r="F499" s="390" t="str">
        <f>IF(基本情報入力シート!W526="","",基本情報入力シート!W526)</f>
        <v/>
      </c>
      <c r="G499" s="390" t="str">
        <f>IF(基本情報入力シート!X526="","",基本情報入力シート!X526)</f>
        <v/>
      </c>
      <c r="H499" s="416" t="str">
        <f>IF(基本情報入力シート!Z526="","",基本情報入力シート!Z526)</f>
        <v/>
      </c>
      <c r="I499" s="418" t="str">
        <f>IF(基本情報入力シート!AE526&lt;&gt;"",基本情報入力シート!AE526,"")</f>
        <v/>
      </c>
      <c r="J499" s="424" t="str">
        <f>IF(基本情報入力シート!AA526="","",基本情報入力シート!AA526)</f>
        <v/>
      </c>
      <c r="K499" s="429" t="str">
        <f>IF(基本情報入力シート!AD526="","",基本情報入力シート!AD526)</f>
        <v/>
      </c>
      <c r="L499" s="435" t="str">
        <f>IF(G499="","",VLOOKUP(G499,'【参考】数式用'!$A$3:$C$46,3,FALSE))</f>
        <v/>
      </c>
      <c r="M499" s="442" t="str">
        <f t="shared" si="23"/>
        <v/>
      </c>
      <c r="N499" s="448"/>
      <c r="O499" s="448"/>
      <c r="P499" s="448"/>
      <c r="Q499" s="86"/>
      <c r="R499" s="2"/>
      <c r="S499" s="466" t="str">
        <f t="shared" si="22"/>
        <v/>
      </c>
      <c r="T499" s="466"/>
      <c r="U499" s="466"/>
      <c r="V499" s="466"/>
      <c r="W499" s="466"/>
      <c r="X499" s="466"/>
      <c r="Y499" s="466"/>
      <c r="Z499" s="466"/>
      <c r="AA499" s="466"/>
      <c r="AB499" s="466"/>
      <c r="AC499" s="466"/>
      <c r="AE499" s="363" t="str">
        <f t="shared" si="24"/>
        <v/>
      </c>
      <c r="AF499" s="363" t="str">
        <f t="shared" si="25"/>
        <v>×</v>
      </c>
      <c r="AG499" s="472" t="e">
        <f>D499&amp;I499&amp;#REF!</f>
        <v>#REF!</v>
      </c>
      <c r="AH499" s="473" t="e">
        <f>IF(#REF!="○",F499,"")</f>
        <v>#REF!</v>
      </c>
    </row>
    <row r="500" spans="1:34" ht="36.75" customHeight="1">
      <c r="A500" s="375">
        <v>488</v>
      </c>
      <c r="B500" s="382" t="str">
        <f>IF(基本情報入力シート!B527="","",基本情報入力シート!B527)</f>
        <v/>
      </c>
      <c r="C500" s="390" t="str">
        <f>IF(基本情報入力シート!L527="","",基本情報入力シート!L527)</f>
        <v/>
      </c>
      <c r="D500" s="390" t="str">
        <f>IF(基本情報入力シート!Q527="","",基本情報入力シート!Q527)</f>
        <v/>
      </c>
      <c r="E500" s="390" t="str">
        <f>IF(基本情報入力シート!V527="","",基本情報入力シート!V527)</f>
        <v/>
      </c>
      <c r="F500" s="390" t="str">
        <f>IF(基本情報入力シート!W527="","",基本情報入力シート!W527)</f>
        <v/>
      </c>
      <c r="G500" s="390" t="str">
        <f>IF(基本情報入力シート!X527="","",基本情報入力シート!X527)</f>
        <v/>
      </c>
      <c r="H500" s="416" t="str">
        <f>IF(基本情報入力シート!Z527="","",基本情報入力シート!Z527)</f>
        <v/>
      </c>
      <c r="I500" s="418" t="str">
        <f>IF(基本情報入力シート!AE527&lt;&gt;"",基本情報入力シート!AE527,"")</f>
        <v/>
      </c>
      <c r="J500" s="424" t="str">
        <f>IF(基本情報入力シート!AA527="","",基本情報入力シート!AA527)</f>
        <v/>
      </c>
      <c r="K500" s="429" t="str">
        <f>IF(基本情報入力シート!AD527="","",基本情報入力シート!AD527)</f>
        <v/>
      </c>
      <c r="L500" s="435" t="str">
        <f>IF(G500="","",VLOOKUP(G500,'【参考】数式用'!$A$3:$C$46,3,FALSE))</f>
        <v/>
      </c>
      <c r="M500" s="442" t="str">
        <f t="shared" si="23"/>
        <v/>
      </c>
      <c r="N500" s="448"/>
      <c r="O500" s="448"/>
      <c r="P500" s="448"/>
      <c r="Q500" s="86"/>
      <c r="R500" s="2"/>
      <c r="S500" s="466" t="str">
        <f t="shared" si="22"/>
        <v/>
      </c>
      <c r="T500" s="466"/>
      <c r="U500" s="466"/>
      <c r="V500" s="466"/>
      <c r="W500" s="466"/>
      <c r="X500" s="466"/>
      <c r="Y500" s="466"/>
      <c r="Z500" s="466"/>
      <c r="AA500" s="466"/>
      <c r="AB500" s="466"/>
      <c r="AC500" s="466"/>
      <c r="AE500" s="363" t="str">
        <f t="shared" si="24"/>
        <v/>
      </c>
      <c r="AF500" s="363" t="str">
        <f t="shared" si="25"/>
        <v>×</v>
      </c>
      <c r="AG500" s="472" t="e">
        <f>D500&amp;I500&amp;#REF!</f>
        <v>#REF!</v>
      </c>
      <c r="AH500" s="473" t="e">
        <f>IF(#REF!="○",F500,"")</f>
        <v>#REF!</v>
      </c>
    </row>
    <row r="501" spans="1:34" ht="36.75" customHeight="1">
      <c r="A501" s="375">
        <v>489</v>
      </c>
      <c r="B501" s="382" t="str">
        <f>IF(基本情報入力シート!B528="","",基本情報入力シート!B528)</f>
        <v/>
      </c>
      <c r="C501" s="390" t="str">
        <f>IF(基本情報入力シート!L528="","",基本情報入力シート!L528)</f>
        <v/>
      </c>
      <c r="D501" s="390" t="str">
        <f>IF(基本情報入力シート!Q528="","",基本情報入力シート!Q528)</f>
        <v/>
      </c>
      <c r="E501" s="390" t="str">
        <f>IF(基本情報入力シート!V528="","",基本情報入力シート!V528)</f>
        <v/>
      </c>
      <c r="F501" s="390" t="str">
        <f>IF(基本情報入力シート!W528="","",基本情報入力シート!W528)</f>
        <v/>
      </c>
      <c r="G501" s="390" t="str">
        <f>IF(基本情報入力シート!X528="","",基本情報入力シート!X528)</f>
        <v/>
      </c>
      <c r="H501" s="416" t="str">
        <f>IF(基本情報入力シート!Z528="","",基本情報入力シート!Z528)</f>
        <v/>
      </c>
      <c r="I501" s="418" t="str">
        <f>IF(基本情報入力シート!AE528&lt;&gt;"",基本情報入力シート!AE528,"")</f>
        <v/>
      </c>
      <c r="J501" s="424" t="str">
        <f>IF(基本情報入力シート!AA528="","",基本情報入力シート!AA528)</f>
        <v/>
      </c>
      <c r="K501" s="429" t="str">
        <f>IF(基本情報入力シート!AD528="","",基本情報入力シート!AD528)</f>
        <v/>
      </c>
      <c r="L501" s="435" t="str">
        <f>IF(G501="","",VLOOKUP(G501,'【参考】数式用'!$A$3:$C$46,3,FALSE))</f>
        <v/>
      </c>
      <c r="M501" s="442" t="str">
        <f t="shared" si="23"/>
        <v/>
      </c>
      <c r="N501" s="448"/>
      <c r="O501" s="448"/>
      <c r="P501" s="448"/>
      <c r="Q501" s="86"/>
      <c r="R501" s="2"/>
      <c r="S501" s="466" t="str">
        <f t="shared" si="22"/>
        <v/>
      </c>
      <c r="T501" s="466"/>
      <c r="U501" s="466"/>
      <c r="V501" s="466"/>
      <c r="W501" s="466"/>
      <c r="X501" s="466"/>
      <c r="Y501" s="466"/>
      <c r="Z501" s="466"/>
      <c r="AA501" s="466"/>
      <c r="AB501" s="466"/>
      <c r="AC501" s="466"/>
      <c r="AE501" s="363" t="str">
        <f t="shared" si="24"/>
        <v/>
      </c>
      <c r="AF501" s="363" t="str">
        <f t="shared" si="25"/>
        <v>×</v>
      </c>
      <c r="AG501" s="472" t="e">
        <f>D501&amp;I501&amp;#REF!</f>
        <v>#REF!</v>
      </c>
      <c r="AH501" s="473" t="e">
        <f>IF(#REF!="○",F501,"")</f>
        <v>#REF!</v>
      </c>
    </row>
    <row r="502" spans="1:34" ht="36.75" customHeight="1">
      <c r="A502" s="375">
        <v>490</v>
      </c>
      <c r="B502" s="382" t="str">
        <f>IF(基本情報入力シート!B529="","",基本情報入力シート!B529)</f>
        <v/>
      </c>
      <c r="C502" s="390" t="str">
        <f>IF(基本情報入力シート!L529="","",基本情報入力シート!L529)</f>
        <v/>
      </c>
      <c r="D502" s="390" t="str">
        <f>IF(基本情報入力シート!Q529="","",基本情報入力シート!Q529)</f>
        <v/>
      </c>
      <c r="E502" s="390" t="str">
        <f>IF(基本情報入力シート!V529="","",基本情報入力シート!V529)</f>
        <v/>
      </c>
      <c r="F502" s="390" t="str">
        <f>IF(基本情報入力シート!W529="","",基本情報入力シート!W529)</f>
        <v/>
      </c>
      <c r="G502" s="390" t="str">
        <f>IF(基本情報入力シート!X529="","",基本情報入力シート!X529)</f>
        <v/>
      </c>
      <c r="H502" s="416" t="str">
        <f>IF(基本情報入力シート!Z529="","",基本情報入力シート!Z529)</f>
        <v/>
      </c>
      <c r="I502" s="418" t="str">
        <f>IF(基本情報入力シート!AE529&lt;&gt;"",基本情報入力シート!AE529,"")</f>
        <v/>
      </c>
      <c r="J502" s="424" t="str">
        <f>IF(基本情報入力シート!AA529="","",基本情報入力シート!AA529)</f>
        <v/>
      </c>
      <c r="K502" s="429" t="str">
        <f>IF(基本情報入力シート!AD529="","",基本情報入力シート!AD529)</f>
        <v/>
      </c>
      <c r="L502" s="435" t="str">
        <f>IF(G502="","",VLOOKUP(G502,'【参考】数式用'!$A$3:$C$46,3,FALSE))</f>
        <v/>
      </c>
      <c r="M502" s="442" t="str">
        <f t="shared" si="23"/>
        <v/>
      </c>
      <c r="N502" s="448"/>
      <c r="O502" s="448"/>
      <c r="P502" s="448"/>
      <c r="Q502" s="86"/>
      <c r="R502" s="2"/>
      <c r="S502" s="466" t="str">
        <f t="shared" si="22"/>
        <v/>
      </c>
      <c r="T502" s="466"/>
      <c r="U502" s="466"/>
      <c r="V502" s="466"/>
      <c r="W502" s="466"/>
      <c r="X502" s="466"/>
      <c r="Y502" s="466"/>
      <c r="Z502" s="466"/>
      <c r="AA502" s="466"/>
      <c r="AB502" s="466"/>
      <c r="AC502" s="466"/>
      <c r="AE502" s="363" t="str">
        <f t="shared" si="24"/>
        <v/>
      </c>
      <c r="AF502" s="363" t="str">
        <f t="shared" si="25"/>
        <v>×</v>
      </c>
      <c r="AG502" s="472" t="e">
        <f>D502&amp;I502&amp;#REF!</f>
        <v>#REF!</v>
      </c>
      <c r="AH502" s="473" t="e">
        <f>IF(#REF!="○",F502,"")</f>
        <v>#REF!</v>
      </c>
    </row>
    <row r="503" spans="1:34" ht="36.75" customHeight="1">
      <c r="A503" s="375">
        <v>491</v>
      </c>
      <c r="B503" s="382" t="str">
        <f>IF(基本情報入力シート!B530="","",基本情報入力シート!B530)</f>
        <v/>
      </c>
      <c r="C503" s="390" t="str">
        <f>IF(基本情報入力シート!L530="","",基本情報入力シート!L530)</f>
        <v/>
      </c>
      <c r="D503" s="390" t="str">
        <f>IF(基本情報入力シート!Q530="","",基本情報入力シート!Q530)</f>
        <v/>
      </c>
      <c r="E503" s="390" t="str">
        <f>IF(基本情報入力シート!V530="","",基本情報入力シート!V530)</f>
        <v/>
      </c>
      <c r="F503" s="390" t="str">
        <f>IF(基本情報入力シート!W530="","",基本情報入力シート!W530)</f>
        <v/>
      </c>
      <c r="G503" s="390" t="str">
        <f>IF(基本情報入力シート!X530="","",基本情報入力シート!X530)</f>
        <v/>
      </c>
      <c r="H503" s="416" t="str">
        <f>IF(基本情報入力シート!Z530="","",基本情報入力シート!Z530)</f>
        <v/>
      </c>
      <c r="I503" s="418" t="str">
        <f>IF(基本情報入力シート!AE530&lt;&gt;"",基本情報入力シート!AE530,"")</f>
        <v/>
      </c>
      <c r="J503" s="424" t="str">
        <f>IF(基本情報入力シート!AA530="","",基本情報入力シート!AA530)</f>
        <v/>
      </c>
      <c r="K503" s="429" t="str">
        <f>IF(基本情報入力シート!AD530="","",基本情報入力シート!AD530)</f>
        <v/>
      </c>
      <c r="L503" s="435" t="str">
        <f>IF(G503="","",VLOOKUP(G503,'【参考】数式用'!$A$3:$C$46,3,FALSE))</f>
        <v/>
      </c>
      <c r="M503" s="442" t="str">
        <f t="shared" si="23"/>
        <v/>
      </c>
      <c r="N503" s="448"/>
      <c r="O503" s="448"/>
      <c r="P503" s="448"/>
      <c r="Q503" s="86"/>
      <c r="R503" s="2"/>
      <c r="S503" s="466" t="str">
        <f t="shared" si="22"/>
        <v/>
      </c>
      <c r="T503" s="466"/>
      <c r="U503" s="466"/>
      <c r="V503" s="466"/>
      <c r="W503" s="466"/>
      <c r="X503" s="466"/>
      <c r="Y503" s="466"/>
      <c r="Z503" s="466"/>
      <c r="AA503" s="466"/>
      <c r="AB503" s="466"/>
      <c r="AC503" s="466"/>
      <c r="AE503" s="363" t="str">
        <f t="shared" si="24"/>
        <v/>
      </c>
      <c r="AF503" s="363" t="str">
        <f t="shared" si="25"/>
        <v>×</v>
      </c>
      <c r="AG503" s="472" t="e">
        <f>D503&amp;I503&amp;#REF!</f>
        <v>#REF!</v>
      </c>
      <c r="AH503" s="473" t="e">
        <f>IF(#REF!="○",F503,"")</f>
        <v>#REF!</v>
      </c>
    </row>
    <row r="504" spans="1:34" ht="36.75" customHeight="1">
      <c r="A504" s="375">
        <v>492</v>
      </c>
      <c r="B504" s="382" t="str">
        <f>IF(基本情報入力シート!B531="","",基本情報入力シート!B531)</f>
        <v/>
      </c>
      <c r="C504" s="390" t="str">
        <f>IF(基本情報入力シート!L531="","",基本情報入力シート!L531)</f>
        <v/>
      </c>
      <c r="D504" s="390" t="str">
        <f>IF(基本情報入力シート!Q531="","",基本情報入力シート!Q531)</f>
        <v/>
      </c>
      <c r="E504" s="390" t="str">
        <f>IF(基本情報入力シート!V531="","",基本情報入力シート!V531)</f>
        <v/>
      </c>
      <c r="F504" s="390" t="str">
        <f>IF(基本情報入力シート!W531="","",基本情報入力シート!W531)</f>
        <v/>
      </c>
      <c r="G504" s="390" t="str">
        <f>IF(基本情報入力シート!X531="","",基本情報入力シート!X531)</f>
        <v/>
      </c>
      <c r="H504" s="416" t="str">
        <f>IF(基本情報入力シート!Z531="","",基本情報入力シート!Z531)</f>
        <v/>
      </c>
      <c r="I504" s="418" t="str">
        <f>IF(基本情報入力シート!AE531&lt;&gt;"",基本情報入力シート!AE531,"")</f>
        <v/>
      </c>
      <c r="J504" s="424" t="str">
        <f>IF(基本情報入力シート!AA531="","",基本情報入力シート!AA531)</f>
        <v/>
      </c>
      <c r="K504" s="429" t="str">
        <f>IF(基本情報入力シート!AD531="","",基本情報入力シート!AD531)</f>
        <v/>
      </c>
      <c r="L504" s="435" t="str">
        <f>IF(G504="","",VLOOKUP(G504,'【参考】数式用'!$A$3:$C$46,3,FALSE))</f>
        <v/>
      </c>
      <c r="M504" s="442" t="str">
        <f t="shared" si="23"/>
        <v/>
      </c>
      <c r="N504" s="448"/>
      <c r="O504" s="448"/>
      <c r="P504" s="448"/>
      <c r="Q504" s="86"/>
      <c r="R504" s="2"/>
      <c r="S504" s="466" t="str">
        <f t="shared" si="22"/>
        <v/>
      </c>
      <c r="T504" s="466"/>
      <c r="U504" s="466"/>
      <c r="V504" s="466"/>
      <c r="W504" s="466"/>
      <c r="X504" s="466"/>
      <c r="Y504" s="466"/>
      <c r="Z504" s="466"/>
      <c r="AA504" s="466"/>
      <c r="AB504" s="466"/>
      <c r="AC504" s="466"/>
      <c r="AE504" s="363" t="str">
        <f t="shared" si="24"/>
        <v/>
      </c>
      <c r="AF504" s="363" t="str">
        <f t="shared" si="25"/>
        <v>×</v>
      </c>
      <c r="AG504" s="472" t="e">
        <f>D504&amp;I504&amp;#REF!</f>
        <v>#REF!</v>
      </c>
      <c r="AH504" s="473" t="e">
        <f>IF(#REF!="○",F504,"")</f>
        <v>#REF!</v>
      </c>
    </row>
    <row r="505" spans="1:34" ht="36.75" customHeight="1">
      <c r="A505" s="375">
        <v>493</v>
      </c>
      <c r="B505" s="382" t="str">
        <f>IF(基本情報入力シート!B532="","",基本情報入力シート!B532)</f>
        <v/>
      </c>
      <c r="C505" s="390" t="str">
        <f>IF(基本情報入力シート!L532="","",基本情報入力シート!L532)</f>
        <v/>
      </c>
      <c r="D505" s="390" t="str">
        <f>IF(基本情報入力シート!Q532="","",基本情報入力シート!Q532)</f>
        <v/>
      </c>
      <c r="E505" s="390" t="str">
        <f>IF(基本情報入力シート!V532="","",基本情報入力シート!V532)</f>
        <v/>
      </c>
      <c r="F505" s="390" t="str">
        <f>IF(基本情報入力シート!W532="","",基本情報入力シート!W532)</f>
        <v/>
      </c>
      <c r="G505" s="390" t="str">
        <f>IF(基本情報入力シート!X532="","",基本情報入力シート!X532)</f>
        <v/>
      </c>
      <c r="H505" s="416" t="str">
        <f>IF(基本情報入力シート!Z532="","",基本情報入力シート!Z532)</f>
        <v/>
      </c>
      <c r="I505" s="418" t="str">
        <f>IF(基本情報入力シート!AE532&lt;&gt;"",基本情報入力シート!AE532,"")</f>
        <v/>
      </c>
      <c r="J505" s="424" t="str">
        <f>IF(基本情報入力シート!AA532="","",基本情報入力シート!AA532)</f>
        <v/>
      </c>
      <c r="K505" s="429" t="str">
        <f>IF(基本情報入力シート!AD532="","",基本情報入力シート!AD532)</f>
        <v/>
      </c>
      <c r="L505" s="435" t="str">
        <f>IF(G505="","",VLOOKUP(G505,'【参考】数式用'!$A$3:$C$46,3,FALSE))</f>
        <v/>
      </c>
      <c r="M505" s="442" t="str">
        <f t="shared" si="23"/>
        <v/>
      </c>
      <c r="N505" s="448"/>
      <c r="O505" s="448"/>
      <c r="P505" s="448"/>
      <c r="Q505" s="86"/>
      <c r="R505" s="2"/>
      <c r="S505" s="466" t="str">
        <f t="shared" si="22"/>
        <v/>
      </c>
      <c r="T505" s="466"/>
      <c r="U505" s="466"/>
      <c r="V505" s="466"/>
      <c r="W505" s="466"/>
      <c r="X505" s="466"/>
      <c r="Y505" s="466"/>
      <c r="Z505" s="466"/>
      <c r="AA505" s="466"/>
      <c r="AB505" s="466"/>
      <c r="AC505" s="466"/>
      <c r="AE505" s="363" t="str">
        <f t="shared" si="24"/>
        <v/>
      </c>
      <c r="AF505" s="363" t="str">
        <f t="shared" si="25"/>
        <v>×</v>
      </c>
      <c r="AG505" s="472" t="e">
        <f>D505&amp;I505&amp;#REF!</f>
        <v>#REF!</v>
      </c>
      <c r="AH505" s="473" t="e">
        <f>IF(#REF!="○",F505,"")</f>
        <v>#REF!</v>
      </c>
    </row>
    <row r="506" spans="1:34" ht="36.75" customHeight="1">
      <c r="A506" s="375">
        <v>494</v>
      </c>
      <c r="B506" s="382" t="str">
        <f>IF(基本情報入力シート!B533="","",基本情報入力シート!B533)</f>
        <v/>
      </c>
      <c r="C506" s="390" t="str">
        <f>IF(基本情報入力シート!L533="","",基本情報入力シート!L533)</f>
        <v/>
      </c>
      <c r="D506" s="390" t="str">
        <f>IF(基本情報入力シート!Q533="","",基本情報入力シート!Q533)</f>
        <v/>
      </c>
      <c r="E506" s="390" t="str">
        <f>IF(基本情報入力シート!V533="","",基本情報入力シート!V533)</f>
        <v/>
      </c>
      <c r="F506" s="390" t="str">
        <f>IF(基本情報入力シート!W533="","",基本情報入力シート!W533)</f>
        <v/>
      </c>
      <c r="G506" s="390" t="str">
        <f>IF(基本情報入力シート!X533="","",基本情報入力シート!X533)</f>
        <v/>
      </c>
      <c r="H506" s="416" t="str">
        <f>IF(基本情報入力シート!Z533="","",基本情報入力シート!Z533)</f>
        <v/>
      </c>
      <c r="I506" s="418" t="str">
        <f>IF(基本情報入力シート!AE533&lt;&gt;"",基本情報入力シート!AE533,"")</f>
        <v/>
      </c>
      <c r="J506" s="424" t="str">
        <f>IF(基本情報入力シート!AA533="","",基本情報入力シート!AA533)</f>
        <v/>
      </c>
      <c r="K506" s="429" t="str">
        <f>IF(基本情報入力シート!AD533="","",基本情報入力シート!AD533)</f>
        <v/>
      </c>
      <c r="L506" s="435" t="str">
        <f>IF(G506="","",VLOOKUP(G506,'【参考】数式用'!$A$3:$C$46,3,FALSE))</f>
        <v/>
      </c>
      <c r="M506" s="442" t="str">
        <f t="shared" si="23"/>
        <v/>
      </c>
      <c r="N506" s="448"/>
      <c r="O506" s="448"/>
      <c r="P506" s="448"/>
      <c r="Q506" s="86"/>
      <c r="R506" s="2"/>
      <c r="S506" s="466" t="str">
        <f t="shared" si="22"/>
        <v/>
      </c>
      <c r="T506" s="466"/>
      <c r="U506" s="466"/>
      <c r="V506" s="466"/>
      <c r="W506" s="466"/>
      <c r="X506" s="466"/>
      <c r="Y506" s="466"/>
      <c r="Z506" s="466"/>
      <c r="AA506" s="466"/>
      <c r="AB506" s="466"/>
      <c r="AC506" s="466"/>
      <c r="AE506" s="363" t="str">
        <f t="shared" si="24"/>
        <v/>
      </c>
      <c r="AF506" s="363" t="str">
        <f t="shared" si="25"/>
        <v>×</v>
      </c>
      <c r="AG506" s="472" t="e">
        <f>D506&amp;I506&amp;#REF!</f>
        <v>#REF!</v>
      </c>
      <c r="AH506" s="473" t="e">
        <f>IF(#REF!="○",F506,"")</f>
        <v>#REF!</v>
      </c>
    </row>
    <row r="507" spans="1:34" ht="36.75" customHeight="1">
      <c r="A507" s="375">
        <v>495</v>
      </c>
      <c r="B507" s="382" t="str">
        <f>IF(基本情報入力シート!B534="","",基本情報入力シート!B534)</f>
        <v/>
      </c>
      <c r="C507" s="390" t="str">
        <f>IF(基本情報入力シート!L534="","",基本情報入力シート!L534)</f>
        <v/>
      </c>
      <c r="D507" s="390" t="str">
        <f>IF(基本情報入力シート!Q534="","",基本情報入力シート!Q534)</f>
        <v/>
      </c>
      <c r="E507" s="390" t="str">
        <f>IF(基本情報入力シート!V534="","",基本情報入力シート!V534)</f>
        <v/>
      </c>
      <c r="F507" s="390" t="str">
        <f>IF(基本情報入力シート!W534="","",基本情報入力シート!W534)</f>
        <v/>
      </c>
      <c r="G507" s="390" t="str">
        <f>IF(基本情報入力シート!X534="","",基本情報入力シート!X534)</f>
        <v/>
      </c>
      <c r="H507" s="416" t="str">
        <f>IF(基本情報入力シート!Z534="","",基本情報入力シート!Z534)</f>
        <v/>
      </c>
      <c r="I507" s="418" t="str">
        <f>IF(基本情報入力シート!AE534&lt;&gt;"",基本情報入力シート!AE534,"")</f>
        <v/>
      </c>
      <c r="J507" s="424" t="str">
        <f>IF(基本情報入力シート!AA534="","",基本情報入力シート!AA534)</f>
        <v/>
      </c>
      <c r="K507" s="429" t="str">
        <f>IF(基本情報入力シート!AD534="","",基本情報入力シート!AD534)</f>
        <v/>
      </c>
      <c r="L507" s="435" t="str">
        <f>IF(G507="","",VLOOKUP(G507,'【参考】数式用'!$A$3:$C$46,3,FALSE))</f>
        <v/>
      </c>
      <c r="M507" s="442" t="str">
        <f t="shared" si="23"/>
        <v/>
      </c>
      <c r="N507" s="448"/>
      <c r="O507" s="448"/>
      <c r="P507" s="448"/>
      <c r="Q507" s="86"/>
      <c r="R507" s="2"/>
      <c r="S507" s="466" t="str">
        <f t="shared" si="22"/>
        <v/>
      </c>
      <c r="T507" s="466"/>
      <c r="U507" s="466"/>
      <c r="V507" s="466"/>
      <c r="W507" s="466"/>
      <c r="X507" s="466"/>
      <c r="Y507" s="466"/>
      <c r="Z507" s="466"/>
      <c r="AA507" s="466"/>
      <c r="AB507" s="466"/>
      <c r="AC507" s="466"/>
      <c r="AE507" s="363" t="str">
        <f t="shared" si="24"/>
        <v/>
      </c>
      <c r="AF507" s="363" t="str">
        <f t="shared" si="25"/>
        <v>×</v>
      </c>
      <c r="AG507" s="472" t="e">
        <f>D507&amp;I507&amp;#REF!</f>
        <v>#REF!</v>
      </c>
      <c r="AH507" s="473" t="e">
        <f>IF(#REF!="○",F507,"")</f>
        <v>#REF!</v>
      </c>
    </row>
    <row r="508" spans="1:34" ht="36.75" customHeight="1">
      <c r="A508" s="375">
        <v>496</v>
      </c>
      <c r="B508" s="382" t="str">
        <f>IF(基本情報入力シート!B535="","",基本情報入力シート!B535)</f>
        <v/>
      </c>
      <c r="C508" s="390" t="str">
        <f>IF(基本情報入力シート!L535="","",基本情報入力シート!L535)</f>
        <v/>
      </c>
      <c r="D508" s="390" t="str">
        <f>IF(基本情報入力シート!Q535="","",基本情報入力シート!Q535)</f>
        <v/>
      </c>
      <c r="E508" s="390" t="str">
        <f>IF(基本情報入力シート!V535="","",基本情報入力シート!V535)</f>
        <v/>
      </c>
      <c r="F508" s="390" t="str">
        <f>IF(基本情報入力シート!W535="","",基本情報入力シート!W535)</f>
        <v/>
      </c>
      <c r="G508" s="390" t="str">
        <f>IF(基本情報入力シート!X535="","",基本情報入力シート!X535)</f>
        <v/>
      </c>
      <c r="H508" s="416" t="str">
        <f>IF(基本情報入力シート!Z535="","",基本情報入力シート!Z535)</f>
        <v/>
      </c>
      <c r="I508" s="418" t="str">
        <f>IF(基本情報入力シート!AE535&lt;&gt;"",基本情報入力シート!AE535,"")</f>
        <v/>
      </c>
      <c r="J508" s="424" t="str">
        <f>IF(基本情報入力シート!AA535="","",基本情報入力シート!AA535)</f>
        <v/>
      </c>
      <c r="K508" s="429" t="str">
        <f>IF(基本情報入力シート!AD535="","",基本情報入力シート!AD535)</f>
        <v/>
      </c>
      <c r="L508" s="435" t="str">
        <f>IF(G508="","",VLOOKUP(G508,'【参考】数式用'!$A$3:$C$46,3,FALSE))</f>
        <v/>
      </c>
      <c r="M508" s="442" t="str">
        <f t="shared" si="23"/>
        <v/>
      </c>
      <c r="N508" s="448"/>
      <c r="O508" s="448"/>
      <c r="P508" s="448"/>
      <c r="Q508" s="86"/>
      <c r="R508" s="2"/>
      <c r="S508" s="466" t="str">
        <f t="shared" si="22"/>
        <v/>
      </c>
      <c r="T508" s="466"/>
      <c r="U508" s="466"/>
      <c r="V508" s="466"/>
      <c r="W508" s="466"/>
      <c r="X508" s="466"/>
      <c r="Y508" s="466"/>
      <c r="Z508" s="466"/>
      <c r="AA508" s="466"/>
      <c r="AB508" s="466"/>
      <c r="AC508" s="466"/>
      <c r="AE508" s="363" t="str">
        <f t="shared" si="24"/>
        <v/>
      </c>
      <c r="AF508" s="363" t="str">
        <f t="shared" si="25"/>
        <v>×</v>
      </c>
      <c r="AG508" s="472" t="e">
        <f>D508&amp;I508&amp;#REF!</f>
        <v>#REF!</v>
      </c>
      <c r="AH508" s="473" t="e">
        <f>IF(#REF!="○",F508,"")</f>
        <v>#REF!</v>
      </c>
    </row>
    <row r="509" spans="1:34" ht="36.75" customHeight="1">
      <c r="A509" s="375">
        <v>497</v>
      </c>
      <c r="B509" s="382" t="str">
        <f>IF(基本情報入力シート!B536="","",基本情報入力シート!B536)</f>
        <v/>
      </c>
      <c r="C509" s="390" t="str">
        <f>IF(基本情報入力シート!L536="","",基本情報入力シート!L536)</f>
        <v/>
      </c>
      <c r="D509" s="390" t="str">
        <f>IF(基本情報入力シート!Q536="","",基本情報入力シート!Q536)</f>
        <v/>
      </c>
      <c r="E509" s="390" t="str">
        <f>IF(基本情報入力シート!V536="","",基本情報入力シート!V536)</f>
        <v/>
      </c>
      <c r="F509" s="390" t="str">
        <f>IF(基本情報入力シート!W536="","",基本情報入力シート!W536)</f>
        <v/>
      </c>
      <c r="G509" s="390" t="str">
        <f>IF(基本情報入力シート!X536="","",基本情報入力シート!X536)</f>
        <v/>
      </c>
      <c r="H509" s="416" t="str">
        <f>IF(基本情報入力シート!Z536="","",基本情報入力シート!Z536)</f>
        <v/>
      </c>
      <c r="I509" s="418" t="str">
        <f>IF(基本情報入力シート!AE536&lt;&gt;"",基本情報入力シート!AE536,"")</f>
        <v/>
      </c>
      <c r="J509" s="424" t="str">
        <f>IF(基本情報入力シート!AA536="","",基本情報入力シート!AA536)</f>
        <v/>
      </c>
      <c r="K509" s="429" t="str">
        <f>IF(基本情報入力シート!AD536="","",基本情報入力シート!AD536)</f>
        <v/>
      </c>
      <c r="L509" s="435" t="str">
        <f>IF(G509="","",VLOOKUP(G509,'【参考】数式用'!$A$3:$C$46,3,FALSE))</f>
        <v/>
      </c>
      <c r="M509" s="442" t="str">
        <f t="shared" si="23"/>
        <v/>
      </c>
      <c r="N509" s="448"/>
      <c r="O509" s="448"/>
      <c r="P509" s="448"/>
      <c r="Q509" s="86"/>
      <c r="R509" s="2"/>
      <c r="S509" s="466" t="str">
        <f t="shared" si="22"/>
        <v/>
      </c>
      <c r="T509" s="466"/>
      <c r="U509" s="466"/>
      <c r="V509" s="466"/>
      <c r="W509" s="466"/>
      <c r="X509" s="466"/>
      <c r="Y509" s="466"/>
      <c r="Z509" s="466"/>
      <c r="AA509" s="466"/>
      <c r="AB509" s="466"/>
      <c r="AC509" s="466"/>
      <c r="AE509" s="363" t="str">
        <f t="shared" si="24"/>
        <v/>
      </c>
      <c r="AF509" s="363" t="str">
        <f t="shared" si="25"/>
        <v>×</v>
      </c>
      <c r="AG509" s="472" t="e">
        <f>D509&amp;I509&amp;#REF!</f>
        <v>#REF!</v>
      </c>
      <c r="AH509" s="473" t="e">
        <f>IF(#REF!="○",F509,"")</f>
        <v>#REF!</v>
      </c>
    </row>
    <row r="510" spans="1:34" ht="36.75" customHeight="1">
      <c r="A510" s="375">
        <v>498</v>
      </c>
      <c r="B510" s="382" t="str">
        <f>IF(基本情報入力シート!B537="","",基本情報入力シート!B537)</f>
        <v/>
      </c>
      <c r="C510" s="390" t="str">
        <f>IF(基本情報入力シート!L537="","",基本情報入力シート!L537)</f>
        <v/>
      </c>
      <c r="D510" s="390" t="str">
        <f>IF(基本情報入力シート!Q537="","",基本情報入力シート!Q537)</f>
        <v/>
      </c>
      <c r="E510" s="390" t="str">
        <f>IF(基本情報入力シート!V537="","",基本情報入力シート!V537)</f>
        <v/>
      </c>
      <c r="F510" s="390" t="str">
        <f>IF(基本情報入力シート!W537="","",基本情報入力シート!W537)</f>
        <v/>
      </c>
      <c r="G510" s="390" t="str">
        <f>IF(基本情報入力シート!X537="","",基本情報入力シート!X537)</f>
        <v/>
      </c>
      <c r="H510" s="416" t="str">
        <f>IF(基本情報入力シート!Z537="","",基本情報入力シート!Z537)</f>
        <v/>
      </c>
      <c r="I510" s="418" t="str">
        <f>IF(基本情報入力シート!AE537&lt;&gt;"",基本情報入力シート!AE537,"")</f>
        <v/>
      </c>
      <c r="J510" s="424" t="str">
        <f>IF(基本情報入力シート!AA537="","",基本情報入力シート!AA537)</f>
        <v/>
      </c>
      <c r="K510" s="429" t="str">
        <f>IF(基本情報入力シート!AD537="","",基本情報入力シート!AD537)</f>
        <v/>
      </c>
      <c r="L510" s="435" t="str">
        <f>IF(G510="","",VLOOKUP(G510,'【参考】数式用'!$A$3:$C$46,3,FALSE))</f>
        <v/>
      </c>
      <c r="M510" s="442" t="str">
        <f t="shared" si="23"/>
        <v/>
      </c>
      <c r="N510" s="448"/>
      <c r="O510" s="448"/>
      <c r="P510" s="448"/>
      <c r="Q510" s="86"/>
      <c r="R510" s="2"/>
      <c r="S510" s="466" t="str">
        <f t="shared" si="22"/>
        <v/>
      </c>
      <c r="T510" s="466"/>
      <c r="U510" s="466"/>
      <c r="V510" s="466"/>
      <c r="W510" s="466"/>
      <c r="X510" s="466"/>
      <c r="Y510" s="466"/>
      <c r="Z510" s="466"/>
      <c r="AA510" s="466"/>
      <c r="AB510" s="466"/>
      <c r="AC510" s="466"/>
      <c r="AE510" s="363" t="str">
        <f t="shared" si="24"/>
        <v/>
      </c>
      <c r="AF510" s="363" t="str">
        <f t="shared" si="25"/>
        <v>×</v>
      </c>
      <c r="AG510" s="472" t="e">
        <f>D510&amp;I510&amp;#REF!</f>
        <v>#REF!</v>
      </c>
      <c r="AH510" s="473" t="e">
        <f>IF(#REF!="○",F510,"")</f>
        <v>#REF!</v>
      </c>
    </row>
    <row r="511" spans="1:34" ht="36.75" customHeight="1">
      <c r="A511" s="375">
        <v>499</v>
      </c>
      <c r="B511" s="382" t="str">
        <f>IF(基本情報入力シート!B538="","",基本情報入力シート!B538)</f>
        <v/>
      </c>
      <c r="C511" s="390" t="str">
        <f>IF(基本情報入力シート!L538="","",基本情報入力シート!L538)</f>
        <v/>
      </c>
      <c r="D511" s="390" t="str">
        <f>IF(基本情報入力シート!Q538="","",基本情報入力シート!Q538)</f>
        <v/>
      </c>
      <c r="E511" s="390" t="str">
        <f>IF(基本情報入力シート!V538="","",基本情報入力シート!V538)</f>
        <v/>
      </c>
      <c r="F511" s="390" t="str">
        <f>IF(基本情報入力シート!W538="","",基本情報入力シート!W538)</f>
        <v/>
      </c>
      <c r="G511" s="390" t="str">
        <f>IF(基本情報入力シート!X538="","",基本情報入力シート!X538)</f>
        <v/>
      </c>
      <c r="H511" s="416" t="str">
        <f>IF(基本情報入力シート!Z538="","",基本情報入力シート!Z538)</f>
        <v/>
      </c>
      <c r="I511" s="418" t="str">
        <f>IF(基本情報入力シート!AE538&lt;&gt;"",基本情報入力シート!AE538,"")</f>
        <v/>
      </c>
      <c r="J511" s="424" t="str">
        <f>IF(基本情報入力シート!AA538="","",基本情報入力シート!AA538)</f>
        <v/>
      </c>
      <c r="K511" s="429" t="str">
        <f>IF(基本情報入力シート!AD538="","",基本情報入力シート!AD538)</f>
        <v/>
      </c>
      <c r="L511" s="435" t="str">
        <f>IF(G511="","",VLOOKUP(G511,'【参考】数式用'!$A$3:$C$46,3,FALSE))</f>
        <v/>
      </c>
      <c r="M511" s="442" t="str">
        <f t="shared" si="23"/>
        <v/>
      </c>
      <c r="N511" s="448"/>
      <c r="O511" s="448"/>
      <c r="P511" s="448"/>
      <c r="Q511" s="86"/>
      <c r="R511" s="2"/>
      <c r="S511" s="466" t="str">
        <f t="shared" si="22"/>
        <v/>
      </c>
      <c r="T511" s="466"/>
      <c r="U511" s="466"/>
      <c r="V511" s="466"/>
      <c r="W511" s="466"/>
      <c r="X511" s="466"/>
      <c r="Y511" s="466"/>
      <c r="Z511" s="466"/>
      <c r="AA511" s="466"/>
      <c r="AB511" s="466"/>
      <c r="AC511" s="466"/>
      <c r="AE511" s="363" t="str">
        <f t="shared" si="24"/>
        <v/>
      </c>
      <c r="AF511" s="363" t="str">
        <f t="shared" si="25"/>
        <v>×</v>
      </c>
      <c r="AG511" s="472" t="e">
        <f>D511&amp;I511&amp;#REF!</f>
        <v>#REF!</v>
      </c>
      <c r="AH511" s="473" t="e">
        <f>IF(#REF!="○",F511,"")</f>
        <v>#REF!</v>
      </c>
    </row>
    <row r="512" spans="1:34" ht="36.75" customHeight="1">
      <c r="A512" s="375">
        <v>500</v>
      </c>
      <c r="B512" s="382" t="str">
        <f>IF(基本情報入力シート!B539="","",基本情報入力シート!B539)</f>
        <v/>
      </c>
      <c r="C512" s="390" t="str">
        <f>IF(基本情報入力シート!L539="","",基本情報入力シート!L539)</f>
        <v/>
      </c>
      <c r="D512" s="390" t="str">
        <f>IF(基本情報入力シート!Q539="","",基本情報入力シート!Q539)</f>
        <v/>
      </c>
      <c r="E512" s="390" t="str">
        <f>IF(基本情報入力シート!V539="","",基本情報入力シート!V539)</f>
        <v/>
      </c>
      <c r="F512" s="390" t="str">
        <f>IF(基本情報入力シート!W539="","",基本情報入力シート!W539)</f>
        <v/>
      </c>
      <c r="G512" s="390" t="str">
        <f>IF(基本情報入力シート!X539="","",基本情報入力シート!X539)</f>
        <v/>
      </c>
      <c r="H512" s="416" t="str">
        <f>IF(基本情報入力シート!Z539="","",基本情報入力シート!Z539)</f>
        <v/>
      </c>
      <c r="I512" s="418" t="str">
        <f>IF(基本情報入力シート!AE539&lt;&gt;"",基本情報入力シート!AE539,"")</f>
        <v/>
      </c>
      <c r="J512" s="424" t="str">
        <f>IF(基本情報入力シート!AA539="","",基本情報入力シート!AA539)</f>
        <v/>
      </c>
      <c r="K512" s="429" t="str">
        <f>IF(基本情報入力シート!AD539="","",基本情報入力シート!AD539)</f>
        <v/>
      </c>
      <c r="L512" s="435" t="str">
        <f>IF(G512="","",VLOOKUP(G512,'【参考】数式用'!$A$3:$C$46,3,FALSE))</f>
        <v/>
      </c>
      <c r="M512" s="442" t="str">
        <f t="shared" si="23"/>
        <v/>
      </c>
      <c r="N512" s="448"/>
      <c r="O512" s="448"/>
      <c r="P512" s="448"/>
      <c r="Q512" s="86"/>
      <c r="R512" s="2"/>
      <c r="S512" s="466" t="str">
        <f t="shared" si="22"/>
        <v/>
      </c>
      <c r="T512" s="466"/>
      <c r="U512" s="466"/>
      <c r="V512" s="466"/>
      <c r="W512" s="466"/>
      <c r="X512" s="466"/>
      <c r="Y512" s="466"/>
      <c r="Z512" s="466"/>
      <c r="AA512" s="466"/>
      <c r="AB512" s="466"/>
      <c r="AC512" s="466"/>
      <c r="AE512" s="363" t="str">
        <f t="shared" si="24"/>
        <v/>
      </c>
      <c r="AF512" s="363" t="str">
        <f t="shared" si="25"/>
        <v>×</v>
      </c>
      <c r="AG512" s="472" t="e">
        <f>D512&amp;I512&amp;#REF!</f>
        <v>#REF!</v>
      </c>
      <c r="AH512" s="473" t="e">
        <f>IF(#REF!="○",F512,"")</f>
        <v>#REF!</v>
      </c>
    </row>
    <row r="513" spans="3:7">
      <c r="C513" s="391"/>
      <c r="D513" s="391"/>
      <c r="E513" s="391"/>
      <c r="F513" s="391"/>
      <c r="G513" s="391"/>
    </row>
    <row r="514" spans="3:7">
      <c r="C514" s="391"/>
      <c r="D514" s="391"/>
      <c r="E514" s="391"/>
      <c r="F514" s="391"/>
      <c r="G514" s="391"/>
    </row>
    <row r="515" spans="3:7">
      <c r="C515" s="391"/>
      <c r="D515" s="391"/>
      <c r="E515" s="391"/>
      <c r="F515" s="391"/>
      <c r="G515" s="391"/>
    </row>
    <row r="516" spans="3:7">
      <c r="C516" s="391"/>
      <c r="D516" s="391"/>
      <c r="E516" s="391"/>
      <c r="F516" s="391"/>
      <c r="G516" s="391"/>
    </row>
    <row r="517" spans="3:7">
      <c r="C517" s="391"/>
      <c r="D517" s="391"/>
      <c r="E517" s="391"/>
      <c r="F517" s="391"/>
      <c r="G517" s="391"/>
    </row>
    <row r="518" spans="3:7">
      <c r="C518" s="391"/>
      <c r="D518" s="391"/>
      <c r="E518" s="391"/>
      <c r="F518" s="391"/>
      <c r="G518" s="391"/>
    </row>
    <row r="519" spans="3:7">
      <c r="C519" s="391"/>
      <c r="D519" s="391"/>
      <c r="E519" s="391"/>
      <c r="F519" s="391"/>
      <c r="G519" s="391"/>
    </row>
    <row r="520" spans="3:7">
      <c r="C520" s="391"/>
      <c r="D520" s="391"/>
      <c r="E520" s="391"/>
      <c r="F520" s="391"/>
      <c r="G520" s="391"/>
    </row>
    <row r="521" spans="3:7">
      <c r="C521" s="391"/>
      <c r="D521" s="391"/>
      <c r="E521" s="391"/>
      <c r="F521" s="391"/>
      <c r="G521" s="391"/>
    </row>
    <row r="522" spans="3:7">
      <c r="C522" s="391"/>
      <c r="D522" s="391"/>
      <c r="E522" s="391"/>
      <c r="F522" s="391"/>
      <c r="G522" s="391"/>
    </row>
    <row r="523" spans="3:7">
      <c r="C523" s="391"/>
      <c r="D523" s="391"/>
      <c r="E523" s="391"/>
      <c r="F523" s="391"/>
      <c r="G523" s="391"/>
    </row>
    <row r="524" spans="3:7">
      <c r="C524" s="391"/>
      <c r="D524" s="391"/>
      <c r="E524" s="391"/>
      <c r="F524" s="391"/>
      <c r="G524" s="391"/>
    </row>
    <row r="525" spans="3:7">
      <c r="C525" s="391"/>
      <c r="D525" s="391"/>
      <c r="E525" s="391"/>
      <c r="F525" s="391"/>
      <c r="G525" s="391"/>
    </row>
    <row r="526" spans="3:7">
      <c r="C526" s="391"/>
      <c r="D526" s="391"/>
      <c r="E526" s="391"/>
      <c r="F526" s="391"/>
      <c r="G526" s="391"/>
    </row>
    <row r="527" spans="3:7">
      <c r="C527" s="391"/>
      <c r="D527" s="391"/>
      <c r="E527" s="391"/>
      <c r="F527" s="391"/>
      <c r="G527" s="391"/>
    </row>
    <row r="528" spans="3:7">
      <c r="C528" s="391"/>
      <c r="D528" s="391"/>
      <c r="E528" s="391"/>
      <c r="F528" s="391"/>
      <c r="G528" s="391"/>
    </row>
    <row r="529" spans="3:7">
      <c r="C529" s="391"/>
      <c r="D529" s="391"/>
      <c r="E529" s="391"/>
      <c r="F529" s="391"/>
      <c r="G529" s="391"/>
    </row>
    <row r="530" spans="3:7">
      <c r="C530" s="391"/>
      <c r="D530" s="391"/>
      <c r="E530" s="391"/>
      <c r="F530" s="391"/>
      <c r="G530" s="391"/>
    </row>
    <row r="531" spans="3:7">
      <c r="C531" s="391"/>
      <c r="D531" s="391"/>
      <c r="E531" s="391"/>
      <c r="F531" s="391"/>
      <c r="G531" s="391"/>
    </row>
    <row r="532" spans="3:7">
      <c r="C532" s="391"/>
      <c r="D532" s="391"/>
      <c r="E532" s="391"/>
      <c r="F532" s="391"/>
      <c r="G532" s="391"/>
    </row>
    <row r="533" spans="3:7">
      <c r="C533" s="391"/>
      <c r="D533" s="391"/>
      <c r="E533" s="391"/>
      <c r="F533" s="391"/>
      <c r="G533" s="391"/>
    </row>
    <row r="534" spans="3:7">
      <c r="C534" s="391"/>
      <c r="D534" s="391"/>
      <c r="E534" s="391"/>
      <c r="F534" s="391"/>
      <c r="G534" s="391"/>
    </row>
    <row r="535" spans="3:7">
      <c r="C535" s="391"/>
      <c r="D535" s="391"/>
      <c r="E535" s="391"/>
      <c r="F535" s="391"/>
      <c r="G535" s="391"/>
    </row>
    <row r="536" spans="3:7">
      <c r="C536" s="391"/>
      <c r="D536" s="391"/>
      <c r="E536" s="391"/>
      <c r="F536" s="391"/>
      <c r="G536" s="391"/>
    </row>
    <row r="537" spans="3:7">
      <c r="C537" s="391"/>
      <c r="D537" s="391"/>
      <c r="E537" s="391"/>
      <c r="F537" s="391"/>
      <c r="G537" s="391"/>
    </row>
    <row r="538" spans="3:7">
      <c r="C538" s="391"/>
      <c r="D538" s="391"/>
      <c r="E538" s="391"/>
      <c r="F538" s="391"/>
      <c r="G538" s="391"/>
    </row>
    <row r="539" spans="3:7">
      <c r="C539" s="391"/>
      <c r="D539" s="391"/>
      <c r="E539" s="391"/>
      <c r="F539" s="391"/>
      <c r="G539" s="391"/>
    </row>
    <row r="540" spans="3:7">
      <c r="C540" s="391"/>
      <c r="D540" s="391"/>
      <c r="E540" s="391"/>
      <c r="F540" s="391"/>
      <c r="G540" s="391"/>
    </row>
    <row r="541" spans="3:7">
      <c r="C541" s="391"/>
      <c r="D541" s="391"/>
      <c r="E541" s="391"/>
      <c r="F541" s="391"/>
      <c r="G541" s="391"/>
    </row>
    <row r="542" spans="3:7">
      <c r="C542" s="391"/>
      <c r="D542" s="391"/>
      <c r="E542" s="391"/>
      <c r="F542" s="391"/>
      <c r="G542" s="391"/>
    </row>
    <row r="543" spans="3:7">
      <c r="C543" s="391"/>
      <c r="D543" s="391"/>
      <c r="E543" s="391"/>
      <c r="F543" s="391"/>
      <c r="G543" s="391"/>
    </row>
    <row r="544" spans="3:7">
      <c r="C544" s="391"/>
      <c r="D544" s="391"/>
      <c r="E544" s="391"/>
      <c r="F544" s="391"/>
      <c r="G544" s="391"/>
    </row>
    <row r="545" spans="3:7">
      <c r="C545" s="391"/>
      <c r="D545" s="391"/>
      <c r="E545" s="391"/>
      <c r="F545" s="391"/>
      <c r="G545" s="391"/>
    </row>
    <row r="546" spans="3:7">
      <c r="C546" s="391"/>
      <c r="D546" s="391"/>
      <c r="E546" s="391"/>
      <c r="F546" s="391"/>
      <c r="G546" s="391"/>
    </row>
    <row r="547" spans="3:7">
      <c r="C547" s="391"/>
      <c r="D547" s="391"/>
      <c r="E547" s="391"/>
      <c r="F547" s="391"/>
      <c r="G547" s="391"/>
    </row>
    <row r="548" spans="3:7">
      <c r="C548" s="391"/>
      <c r="D548" s="391"/>
      <c r="E548" s="391"/>
      <c r="F548" s="391"/>
      <c r="G548" s="391"/>
    </row>
    <row r="549" spans="3:7">
      <c r="C549" s="391"/>
      <c r="D549" s="391"/>
      <c r="E549" s="391"/>
      <c r="F549" s="391"/>
      <c r="G549" s="391"/>
    </row>
    <row r="550" spans="3:7">
      <c r="C550" s="391"/>
      <c r="D550" s="391"/>
      <c r="E550" s="391"/>
      <c r="F550" s="391"/>
      <c r="G550" s="391"/>
    </row>
    <row r="551" spans="3:7">
      <c r="C551" s="391"/>
      <c r="D551" s="391"/>
      <c r="E551" s="391"/>
      <c r="F551" s="391"/>
      <c r="G551" s="391"/>
    </row>
    <row r="552" spans="3:7">
      <c r="C552" s="391"/>
      <c r="D552" s="391"/>
      <c r="E552" s="391"/>
      <c r="F552" s="391"/>
      <c r="G552" s="391"/>
    </row>
    <row r="553" spans="3:7">
      <c r="C553" s="391"/>
      <c r="D553" s="391"/>
      <c r="E553" s="391"/>
      <c r="F553" s="391"/>
      <c r="G553" s="391"/>
    </row>
    <row r="554" spans="3:7">
      <c r="C554" s="391"/>
      <c r="D554" s="391"/>
      <c r="E554" s="391"/>
      <c r="F554" s="391"/>
      <c r="G554" s="391"/>
    </row>
    <row r="555" spans="3:7">
      <c r="C555" s="391"/>
      <c r="D555" s="391"/>
      <c r="E555" s="391"/>
      <c r="F555" s="391"/>
      <c r="G555" s="391"/>
    </row>
    <row r="556" spans="3:7">
      <c r="C556" s="391"/>
      <c r="D556" s="391"/>
      <c r="E556" s="391"/>
      <c r="F556" s="391"/>
      <c r="G556" s="391"/>
    </row>
    <row r="557" spans="3:7">
      <c r="C557" s="391"/>
      <c r="D557" s="391"/>
      <c r="E557" s="391"/>
      <c r="F557" s="391"/>
      <c r="G557" s="391"/>
    </row>
    <row r="558" spans="3:7">
      <c r="C558" s="391"/>
      <c r="D558" s="391"/>
      <c r="E558" s="391"/>
      <c r="F558" s="391"/>
      <c r="G558" s="391"/>
    </row>
    <row r="559" spans="3:7">
      <c r="C559" s="391"/>
      <c r="D559" s="391"/>
      <c r="E559" s="391"/>
      <c r="F559" s="391"/>
      <c r="G559" s="391"/>
    </row>
    <row r="560" spans="3:7">
      <c r="C560" s="391"/>
      <c r="D560" s="391"/>
      <c r="E560" s="391"/>
      <c r="F560" s="391"/>
      <c r="G560" s="391"/>
    </row>
    <row r="561" spans="3:7">
      <c r="C561" s="391"/>
      <c r="D561" s="391"/>
      <c r="E561" s="391"/>
      <c r="F561" s="391"/>
      <c r="G561" s="391"/>
    </row>
    <row r="562" spans="3:7">
      <c r="C562" s="391"/>
      <c r="D562" s="391"/>
      <c r="E562" s="391"/>
      <c r="F562" s="391"/>
      <c r="G562" s="391"/>
    </row>
    <row r="563" spans="3:7">
      <c r="C563" s="391"/>
      <c r="D563" s="391"/>
      <c r="E563" s="391"/>
      <c r="F563" s="391"/>
      <c r="G563" s="391"/>
    </row>
    <row r="564" spans="3:7">
      <c r="C564" s="391"/>
      <c r="D564" s="391"/>
      <c r="E564" s="391"/>
      <c r="F564" s="391"/>
      <c r="G564" s="391"/>
    </row>
    <row r="565" spans="3:7">
      <c r="C565" s="391"/>
      <c r="D565" s="391"/>
      <c r="E565" s="391"/>
      <c r="F565" s="391"/>
      <c r="G565" s="391"/>
    </row>
    <row r="566" spans="3:7">
      <c r="C566" s="391"/>
      <c r="D566" s="391"/>
      <c r="E566" s="391"/>
      <c r="F566" s="391"/>
      <c r="G566" s="391"/>
    </row>
    <row r="567" spans="3:7">
      <c r="C567" s="391"/>
      <c r="D567" s="391"/>
      <c r="E567" s="391"/>
      <c r="F567" s="391"/>
      <c r="G567" s="391"/>
    </row>
    <row r="568" spans="3:7">
      <c r="C568" s="391"/>
      <c r="D568" s="391"/>
      <c r="E568" s="391"/>
      <c r="F568" s="391"/>
      <c r="G568" s="391"/>
    </row>
    <row r="569" spans="3:7">
      <c r="C569" s="391"/>
      <c r="D569" s="391"/>
      <c r="E569" s="391"/>
      <c r="F569" s="391"/>
      <c r="G569" s="391"/>
    </row>
    <row r="570" spans="3:7">
      <c r="C570" s="391"/>
      <c r="D570" s="391"/>
      <c r="E570" s="391"/>
      <c r="F570" s="391"/>
      <c r="G570" s="391"/>
    </row>
    <row r="571" spans="3:7">
      <c r="C571" s="391"/>
      <c r="D571" s="391"/>
      <c r="E571" s="391"/>
      <c r="F571" s="391"/>
      <c r="G571" s="391"/>
    </row>
    <row r="572" spans="3:7">
      <c r="C572" s="391"/>
      <c r="D572" s="391"/>
      <c r="E572" s="391"/>
      <c r="F572" s="391"/>
      <c r="G572" s="391"/>
    </row>
    <row r="573" spans="3:7">
      <c r="C573" s="391"/>
      <c r="D573" s="391"/>
      <c r="E573" s="391"/>
      <c r="F573" s="391"/>
      <c r="G573" s="391"/>
    </row>
    <row r="574" spans="3:7">
      <c r="C574" s="391"/>
      <c r="D574" s="391"/>
      <c r="E574" s="391"/>
      <c r="F574" s="391"/>
      <c r="G574" s="391"/>
    </row>
    <row r="575" spans="3:7">
      <c r="C575" s="391"/>
      <c r="D575" s="391"/>
      <c r="E575" s="391"/>
      <c r="F575" s="391"/>
      <c r="G575" s="391"/>
    </row>
    <row r="576" spans="3:7">
      <c r="C576" s="391"/>
      <c r="D576" s="391"/>
      <c r="E576" s="391"/>
      <c r="F576" s="391"/>
      <c r="G576" s="391"/>
    </row>
    <row r="577" spans="3:19">
      <c r="C577" s="391"/>
      <c r="D577" s="391"/>
      <c r="E577" s="391"/>
      <c r="F577" s="391"/>
      <c r="G577" s="391"/>
    </row>
    <row r="578" spans="3:19">
      <c r="C578" s="391"/>
      <c r="D578" s="391"/>
      <c r="E578" s="391"/>
      <c r="F578" s="391"/>
      <c r="G578" s="391"/>
    </row>
    <row r="579" spans="3:19">
      <c r="C579" s="391"/>
      <c r="D579" s="391"/>
      <c r="E579" s="391"/>
      <c r="F579" s="391"/>
      <c r="G579" s="391"/>
      <c r="S579" s="1" t="str">
        <f t="shared" ref="S579:S642" si="26">IF(AND(O582="○",O582=Q579),1,"")</f>
        <v/>
      </c>
    </row>
    <row r="580" spans="3:19">
      <c r="C580" s="391"/>
      <c r="D580" s="391"/>
      <c r="E580" s="391"/>
      <c r="F580" s="391"/>
      <c r="G580" s="391"/>
      <c r="S580" s="1" t="str">
        <f t="shared" si="26"/>
        <v/>
      </c>
    </row>
    <row r="581" spans="3:19">
      <c r="C581" s="391"/>
      <c r="D581" s="391"/>
      <c r="E581" s="391"/>
      <c r="F581" s="391"/>
      <c r="G581" s="391"/>
      <c r="S581" s="1" t="str">
        <f t="shared" si="26"/>
        <v/>
      </c>
    </row>
    <row r="582" spans="3:19">
      <c r="C582" s="391"/>
      <c r="D582" s="391"/>
      <c r="E582" s="391"/>
      <c r="F582" s="391"/>
      <c r="G582" s="391"/>
      <c r="S582" s="1" t="str">
        <f t="shared" si="26"/>
        <v/>
      </c>
    </row>
    <row r="583" spans="3:19">
      <c r="C583" s="391"/>
      <c r="D583" s="391"/>
      <c r="E583" s="391"/>
      <c r="F583" s="391"/>
      <c r="G583" s="391"/>
      <c r="S583" s="1" t="str">
        <f t="shared" si="26"/>
        <v/>
      </c>
    </row>
    <row r="584" spans="3:19">
      <c r="C584" s="391"/>
      <c r="D584" s="391"/>
      <c r="E584" s="391"/>
      <c r="F584" s="391"/>
      <c r="G584" s="391"/>
      <c r="S584" s="1" t="str">
        <f t="shared" si="26"/>
        <v/>
      </c>
    </row>
    <row r="585" spans="3:19">
      <c r="C585" s="391"/>
      <c r="D585" s="391"/>
      <c r="E585" s="391"/>
      <c r="F585" s="391"/>
      <c r="G585" s="391"/>
      <c r="S585" s="1" t="str">
        <f t="shared" si="26"/>
        <v/>
      </c>
    </row>
    <row r="586" spans="3:19">
      <c r="C586" s="391"/>
      <c r="D586" s="391"/>
      <c r="E586" s="391"/>
      <c r="F586" s="391"/>
      <c r="G586" s="391"/>
      <c r="S586" s="1" t="str">
        <f t="shared" si="26"/>
        <v/>
      </c>
    </row>
    <row r="587" spans="3:19">
      <c r="C587" s="391"/>
      <c r="D587" s="391"/>
      <c r="E587" s="391"/>
      <c r="F587" s="391"/>
      <c r="G587" s="391"/>
      <c r="S587" s="1" t="str">
        <f t="shared" si="26"/>
        <v/>
      </c>
    </row>
    <row r="588" spans="3:19">
      <c r="C588" s="391"/>
      <c r="D588" s="391"/>
      <c r="E588" s="391"/>
      <c r="F588" s="391"/>
      <c r="G588" s="391"/>
      <c r="S588" s="1" t="str">
        <f t="shared" si="26"/>
        <v/>
      </c>
    </row>
    <row r="589" spans="3:19">
      <c r="C589" s="391"/>
      <c r="D589" s="391"/>
      <c r="E589" s="391"/>
      <c r="F589" s="391"/>
      <c r="G589" s="391"/>
      <c r="S589" s="1" t="str">
        <f t="shared" si="26"/>
        <v/>
      </c>
    </row>
    <row r="590" spans="3:19">
      <c r="C590" s="391"/>
      <c r="D590" s="391"/>
      <c r="E590" s="391"/>
      <c r="F590" s="391"/>
      <c r="G590" s="391"/>
      <c r="S590" s="1" t="str">
        <f t="shared" si="26"/>
        <v/>
      </c>
    </row>
    <row r="591" spans="3:19">
      <c r="C591" s="391"/>
      <c r="D591" s="391"/>
      <c r="E591" s="391"/>
      <c r="F591" s="391"/>
      <c r="G591" s="391"/>
      <c r="S591" s="1" t="str">
        <f t="shared" si="26"/>
        <v/>
      </c>
    </row>
    <row r="592" spans="3:19">
      <c r="C592" s="391"/>
      <c r="D592" s="391"/>
      <c r="E592" s="391"/>
      <c r="F592" s="391"/>
      <c r="G592" s="391"/>
      <c r="S592" s="1" t="str">
        <f t="shared" si="26"/>
        <v/>
      </c>
    </row>
    <row r="593" spans="3:19">
      <c r="C593" s="391"/>
      <c r="D593" s="391"/>
      <c r="E593" s="391"/>
      <c r="F593" s="391"/>
      <c r="G593" s="391"/>
      <c r="S593" s="1" t="str">
        <f t="shared" si="26"/>
        <v/>
      </c>
    </row>
    <row r="594" spans="3:19">
      <c r="C594" s="391"/>
      <c r="D594" s="391"/>
      <c r="E594" s="391"/>
      <c r="F594" s="391"/>
      <c r="G594" s="391"/>
      <c r="S594" s="1" t="str">
        <f t="shared" si="26"/>
        <v/>
      </c>
    </row>
    <row r="595" spans="3:19">
      <c r="C595" s="391"/>
      <c r="D595" s="391"/>
      <c r="E595" s="391"/>
      <c r="F595" s="391"/>
      <c r="G595" s="391"/>
      <c r="S595" s="1" t="str">
        <f t="shared" si="26"/>
        <v/>
      </c>
    </row>
    <row r="596" spans="3:19">
      <c r="C596" s="391"/>
      <c r="D596" s="391"/>
      <c r="E596" s="391"/>
      <c r="F596" s="391"/>
      <c r="G596" s="391"/>
      <c r="S596" s="1" t="str">
        <f t="shared" si="26"/>
        <v/>
      </c>
    </row>
    <row r="597" spans="3:19">
      <c r="C597" s="391"/>
      <c r="D597" s="391"/>
      <c r="E597" s="391"/>
      <c r="F597" s="391"/>
      <c r="G597" s="391"/>
      <c r="S597" s="1" t="str">
        <f t="shared" si="26"/>
        <v/>
      </c>
    </row>
    <row r="598" spans="3:19">
      <c r="C598" s="391"/>
      <c r="D598" s="391"/>
      <c r="E598" s="391"/>
      <c r="F598" s="391"/>
      <c r="G598" s="391"/>
      <c r="S598" s="1" t="str">
        <f t="shared" si="26"/>
        <v/>
      </c>
    </row>
    <row r="599" spans="3:19">
      <c r="C599" s="391"/>
      <c r="D599" s="391"/>
      <c r="E599" s="391"/>
      <c r="F599" s="391"/>
      <c r="G599" s="391"/>
      <c r="S599" s="1" t="str">
        <f t="shared" si="26"/>
        <v/>
      </c>
    </row>
    <row r="600" spans="3:19">
      <c r="C600" s="391"/>
      <c r="D600" s="391"/>
      <c r="E600" s="391"/>
      <c r="F600" s="391"/>
      <c r="G600" s="391"/>
      <c r="S600" s="1" t="str">
        <f t="shared" si="26"/>
        <v/>
      </c>
    </row>
    <row r="601" spans="3:19">
      <c r="C601" s="391"/>
      <c r="D601" s="391"/>
      <c r="E601" s="391"/>
      <c r="F601" s="391"/>
      <c r="G601" s="391"/>
      <c r="S601" s="1" t="str">
        <f t="shared" si="26"/>
        <v/>
      </c>
    </row>
    <row r="602" spans="3:19">
      <c r="C602" s="391"/>
      <c r="D602" s="391"/>
      <c r="E602" s="391"/>
      <c r="F602" s="391"/>
      <c r="G602" s="391"/>
      <c r="S602" s="1" t="str">
        <f t="shared" si="26"/>
        <v/>
      </c>
    </row>
    <row r="603" spans="3:19">
      <c r="C603" s="391"/>
      <c r="D603" s="391"/>
      <c r="E603" s="391"/>
      <c r="F603" s="391"/>
      <c r="G603" s="391"/>
      <c r="S603" s="1" t="str">
        <f t="shared" si="26"/>
        <v/>
      </c>
    </row>
    <row r="604" spans="3:19">
      <c r="C604" s="391"/>
      <c r="D604" s="391"/>
      <c r="E604" s="391"/>
      <c r="F604" s="391"/>
      <c r="G604" s="391"/>
      <c r="S604" s="1" t="str">
        <f t="shared" si="26"/>
        <v/>
      </c>
    </row>
    <row r="605" spans="3:19">
      <c r="C605" s="391"/>
      <c r="D605" s="391"/>
      <c r="E605" s="391"/>
      <c r="F605" s="391"/>
      <c r="G605" s="391"/>
      <c r="S605" s="1" t="str">
        <f t="shared" si="26"/>
        <v/>
      </c>
    </row>
    <row r="606" spans="3:19">
      <c r="C606" s="391"/>
      <c r="D606" s="391"/>
      <c r="E606" s="391"/>
      <c r="F606" s="391"/>
      <c r="G606" s="391"/>
      <c r="S606" s="1" t="str">
        <f t="shared" si="26"/>
        <v/>
      </c>
    </row>
    <row r="607" spans="3:19">
      <c r="C607" s="391"/>
      <c r="D607" s="391"/>
      <c r="E607" s="391"/>
      <c r="F607" s="391"/>
      <c r="G607" s="391"/>
      <c r="S607" s="1" t="str">
        <f t="shared" si="26"/>
        <v/>
      </c>
    </row>
    <row r="608" spans="3:19">
      <c r="C608" s="391"/>
      <c r="D608" s="391"/>
      <c r="E608" s="391"/>
      <c r="F608" s="391"/>
      <c r="G608" s="391"/>
      <c r="S608" s="1" t="str">
        <f t="shared" si="26"/>
        <v/>
      </c>
    </row>
    <row r="609" spans="3:19">
      <c r="C609" s="391"/>
      <c r="D609" s="391"/>
      <c r="E609" s="391"/>
      <c r="F609" s="391"/>
      <c r="G609" s="391"/>
      <c r="S609" s="1" t="str">
        <f t="shared" si="26"/>
        <v/>
      </c>
    </row>
    <row r="610" spans="3:19">
      <c r="C610" s="391"/>
      <c r="D610" s="391"/>
      <c r="E610" s="391"/>
      <c r="F610" s="391"/>
      <c r="G610" s="391"/>
      <c r="S610" s="1" t="str">
        <f t="shared" si="26"/>
        <v/>
      </c>
    </row>
    <row r="611" spans="3:19">
      <c r="C611" s="391"/>
      <c r="D611" s="391"/>
      <c r="E611" s="391"/>
      <c r="F611" s="391"/>
      <c r="G611" s="391"/>
      <c r="S611" s="1" t="str">
        <f t="shared" si="26"/>
        <v/>
      </c>
    </row>
    <row r="612" spans="3:19">
      <c r="C612" s="391"/>
      <c r="D612" s="391"/>
      <c r="E612" s="391"/>
      <c r="F612" s="391"/>
      <c r="G612" s="391"/>
      <c r="S612" s="1" t="str">
        <f t="shared" si="26"/>
        <v/>
      </c>
    </row>
    <row r="613" spans="3:19">
      <c r="C613" s="391"/>
      <c r="D613" s="391"/>
      <c r="E613" s="391"/>
      <c r="F613" s="391"/>
      <c r="G613" s="391"/>
      <c r="S613" s="1" t="str">
        <f t="shared" si="26"/>
        <v/>
      </c>
    </row>
    <row r="614" spans="3:19">
      <c r="C614" s="391"/>
      <c r="D614" s="391"/>
      <c r="E614" s="391"/>
      <c r="F614" s="391"/>
      <c r="G614" s="391"/>
      <c r="S614" s="1" t="str">
        <f t="shared" si="26"/>
        <v/>
      </c>
    </row>
    <row r="615" spans="3:19">
      <c r="C615" s="391"/>
      <c r="D615" s="391"/>
      <c r="E615" s="391"/>
      <c r="F615" s="391"/>
      <c r="G615" s="391"/>
      <c r="S615" s="1" t="str">
        <f t="shared" si="26"/>
        <v/>
      </c>
    </row>
    <row r="616" spans="3:19">
      <c r="C616" s="391"/>
      <c r="D616" s="391"/>
      <c r="E616" s="391"/>
      <c r="F616" s="391"/>
      <c r="G616" s="391"/>
      <c r="S616" s="1" t="str">
        <f t="shared" si="26"/>
        <v/>
      </c>
    </row>
    <row r="617" spans="3:19">
      <c r="C617" s="391"/>
      <c r="D617" s="391"/>
      <c r="E617" s="391"/>
      <c r="F617" s="391"/>
      <c r="G617" s="391"/>
      <c r="S617" s="1" t="str">
        <f t="shared" si="26"/>
        <v/>
      </c>
    </row>
    <row r="618" spans="3:19">
      <c r="C618" s="391"/>
      <c r="D618" s="391"/>
      <c r="E618" s="391"/>
      <c r="F618" s="391"/>
      <c r="G618" s="391"/>
      <c r="S618" s="1" t="str">
        <f t="shared" si="26"/>
        <v/>
      </c>
    </row>
    <row r="619" spans="3:19">
      <c r="C619" s="391"/>
      <c r="D619" s="391"/>
      <c r="E619" s="391"/>
      <c r="F619" s="391"/>
      <c r="G619" s="391"/>
      <c r="S619" s="1" t="str">
        <f t="shared" si="26"/>
        <v/>
      </c>
    </row>
    <row r="620" spans="3:19">
      <c r="C620" s="391"/>
      <c r="D620" s="391"/>
      <c r="E620" s="391"/>
      <c r="F620" s="391"/>
      <c r="G620" s="391"/>
      <c r="S620" s="1" t="str">
        <f t="shared" si="26"/>
        <v/>
      </c>
    </row>
    <row r="621" spans="3:19">
      <c r="C621" s="391"/>
      <c r="D621" s="391"/>
      <c r="E621" s="391"/>
      <c r="F621" s="391"/>
      <c r="G621" s="391"/>
      <c r="S621" s="1" t="str">
        <f t="shared" si="26"/>
        <v/>
      </c>
    </row>
    <row r="622" spans="3:19">
      <c r="C622" s="391"/>
      <c r="D622" s="391"/>
      <c r="E622" s="391"/>
      <c r="F622" s="391"/>
      <c r="G622" s="391"/>
      <c r="S622" s="1" t="str">
        <f t="shared" si="26"/>
        <v/>
      </c>
    </row>
    <row r="623" spans="3:19">
      <c r="C623" s="391"/>
      <c r="D623" s="391"/>
      <c r="E623" s="391"/>
      <c r="F623" s="391"/>
      <c r="G623" s="391"/>
      <c r="S623" s="1" t="str">
        <f t="shared" si="26"/>
        <v/>
      </c>
    </row>
    <row r="624" spans="3:19">
      <c r="C624" s="391"/>
      <c r="D624" s="391"/>
      <c r="E624" s="391"/>
      <c r="F624" s="391"/>
      <c r="G624" s="391"/>
      <c r="S624" s="1" t="str">
        <f t="shared" si="26"/>
        <v/>
      </c>
    </row>
    <row r="625" spans="3:19">
      <c r="C625" s="391"/>
      <c r="D625" s="391"/>
      <c r="E625" s="391"/>
      <c r="F625" s="391"/>
      <c r="G625" s="391"/>
      <c r="S625" s="1" t="str">
        <f t="shared" si="26"/>
        <v/>
      </c>
    </row>
    <row r="626" spans="3:19">
      <c r="C626" s="391"/>
      <c r="D626" s="391"/>
      <c r="E626" s="391"/>
      <c r="F626" s="391"/>
      <c r="G626" s="391"/>
      <c r="S626" s="1" t="str">
        <f t="shared" si="26"/>
        <v/>
      </c>
    </row>
    <row r="627" spans="3:19">
      <c r="C627" s="391"/>
      <c r="D627" s="391"/>
      <c r="E627" s="391"/>
      <c r="F627" s="391"/>
      <c r="G627" s="391"/>
      <c r="S627" s="1" t="str">
        <f t="shared" si="26"/>
        <v/>
      </c>
    </row>
    <row r="628" spans="3:19">
      <c r="C628" s="391"/>
      <c r="D628" s="391"/>
      <c r="E628" s="391"/>
      <c r="F628" s="391"/>
      <c r="G628" s="391"/>
      <c r="S628" s="1" t="str">
        <f t="shared" si="26"/>
        <v/>
      </c>
    </row>
    <row r="629" spans="3:19">
      <c r="C629" s="391"/>
      <c r="D629" s="391"/>
      <c r="E629" s="391"/>
      <c r="F629" s="391"/>
      <c r="G629" s="391"/>
      <c r="S629" s="1" t="str">
        <f t="shared" si="26"/>
        <v/>
      </c>
    </row>
    <row r="630" spans="3:19">
      <c r="C630" s="391"/>
      <c r="D630" s="391"/>
      <c r="E630" s="391"/>
      <c r="F630" s="391"/>
      <c r="G630" s="391"/>
      <c r="S630" s="1" t="str">
        <f t="shared" si="26"/>
        <v/>
      </c>
    </row>
    <row r="631" spans="3:19">
      <c r="C631" s="391"/>
      <c r="D631" s="391"/>
      <c r="E631" s="391"/>
      <c r="F631" s="391"/>
      <c r="G631" s="391"/>
      <c r="S631" s="1" t="str">
        <f t="shared" si="26"/>
        <v/>
      </c>
    </row>
    <row r="632" spans="3:19">
      <c r="C632" s="391"/>
      <c r="D632" s="391"/>
      <c r="E632" s="391"/>
      <c r="F632" s="391"/>
      <c r="G632" s="391"/>
      <c r="S632" s="1" t="str">
        <f t="shared" si="26"/>
        <v/>
      </c>
    </row>
    <row r="633" spans="3:19">
      <c r="C633" s="391"/>
      <c r="D633" s="391"/>
      <c r="E633" s="391"/>
      <c r="F633" s="391"/>
      <c r="G633" s="391"/>
      <c r="S633" s="1" t="str">
        <f t="shared" si="26"/>
        <v/>
      </c>
    </row>
    <row r="634" spans="3:19">
      <c r="C634" s="391"/>
      <c r="D634" s="391"/>
      <c r="E634" s="391"/>
      <c r="F634" s="391"/>
      <c r="G634" s="391"/>
      <c r="S634" s="1" t="str">
        <f t="shared" si="26"/>
        <v/>
      </c>
    </row>
    <row r="635" spans="3:19">
      <c r="C635" s="391"/>
      <c r="D635" s="391"/>
      <c r="E635" s="391"/>
      <c r="F635" s="391"/>
      <c r="G635" s="391"/>
      <c r="S635" s="1" t="str">
        <f t="shared" si="26"/>
        <v/>
      </c>
    </row>
    <row r="636" spans="3:19">
      <c r="C636" s="391"/>
      <c r="D636" s="391"/>
      <c r="E636" s="391"/>
      <c r="F636" s="391"/>
      <c r="G636" s="391"/>
      <c r="S636" s="1" t="str">
        <f t="shared" si="26"/>
        <v/>
      </c>
    </row>
    <row r="637" spans="3:19">
      <c r="C637" s="391"/>
      <c r="D637" s="391"/>
      <c r="E637" s="391"/>
      <c r="F637" s="391"/>
      <c r="G637" s="391"/>
      <c r="S637" s="1" t="str">
        <f t="shared" si="26"/>
        <v/>
      </c>
    </row>
    <row r="638" spans="3:19">
      <c r="C638" s="391"/>
      <c r="D638" s="391"/>
      <c r="E638" s="391"/>
      <c r="F638" s="391"/>
      <c r="G638" s="391"/>
      <c r="S638" s="1" t="str">
        <f t="shared" si="26"/>
        <v/>
      </c>
    </row>
    <row r="639" spans="3:19">
      <c r="C639" s="391"/>
      <c r="D639" s="391"/>
      <c r="E639" s="391"/>
      <c r="F639" s="391"/>
      <c r="G639" s="391"/>
      <c r="S639" s="1" t="str">
        <f t="shared" si="26"/>
        <v/>
      </c>
    </row>
    <row r="640" spans="3:19">
      <c r="C640" s="391"/>
      <c r="D640" s="391"/>
      <c r="E640" s="391"/>
      <c r="F640" s="391"/>
      <c r="G640" s="391"/>
      <c r="S640" s="1" t="str">
        <f t="shared" si="26"/>
        <v/>
      </c>
    </row>
    <row r="641" spans="3:19">
      <c r="C641" s="391"/>
      <c r="D641" s="391"/>
      <c r="E641" s="391"/>
      <c r="F641" s="391"/>
      <c r="G641" s="391"/>
      <c r="S641" s="1" t="str">
        <f t="shared" si="26"/>
        <v/>
      </c>
    </row>
    <row r="642" spans="3:19">
      <c r="C642" s="391"/>
      <c r="D642" s="391"/>
      <c r="E642" s="391"/>
      <c r="F642" s="391"/>
      <c r="G642" s="391"/>
      <c r="S642" s="1" t="str">
        <f t="shared" si="26"/>
        <v/>
      </c>
    </row>
    <row r="643" spans="3:19">
      <c r="C643" s="391"/>
      <c r="D643" s="391"/>
      <c r="E643" s="391"/>
      <c r="F643" s="391"/>
      <c r="G643" s="391"/>
      <c r="S643" s="1" t="str">
        <f t="shared" ref="S643:S682" si="27">IF(AND(O646="○",O646=Q643),1,"")</f>
        <v/>
      </c>
    </row>
    <row r="644" spans="3:19">
      <c r="C644" s="391"/>
      <c r="D644" s="391"/>
      <c r="E644" s="391"/>
      <c r="F644" s="391"/>
      <c r="G644" s="391"/>
      <c r="S644" s="1" t="str">
        <f t="shared" si="27"/>
        <v/>
      </c>
    </row>
    <row r="645" spans="3:19">
      <c r="C645" s="391"/>
      <c r="D645" s="391"/>
      <c r="E645" s="391"/>
      <c r="F645" s="391"/>
      <c r="G645" s="391"/>
      <c r="S645" s="1" t="str">
        <f t="shared" si="27"/>
        <v/>
      </c>
    </row>
    <row r="646" spans="3:19">
      <c r="C646" s="391"/>
      <c r="D646" s="391"/>
      <c r="E646" s="391"/>
      <c r="F646" s="391"/>
      <c r="G646" s="391"/>
      <c r="S646" s="1" t="str">
        <f t="shared" si="27"/>
        <v/>
      </c>
    </row>
    <row r="647" spans="3:19">
      <c r="C647" s="391"/>
      <c r="D647" s="391"/>
      <c r="E647" s="391"/>
      <c r="F647" s="391"/>
      <c r="G647" s="391"/>
      <c r="S647" s="1" t="str">
        <f t="shared" si="27"/>
        <v/>
      </c>
    </row>
    <row r="648" spans="3:19">
      <c r="C648" s="391"/>
      <c r="D648" s="391"/>
      <c r="E648" s="391"/>
      <c r="F648" s="391"/>
      <c r="G648" s="391"/>
      <c r="S648" s="1" t="str">
        <f t="shared" si="27"/>
        <v/>
      </c>
    </row>
    <row r="649" spans="3:19">
      <c r="C649" s="391"/>
      <c r="D649" s="391"/>
      <c r="E649" s="391"/>
      <c r="F649" s="391"/>
      <c r="G649" s="391"/>
      <c r="S649" s="1" t="str">
        <f t="shared" si="27"/>
        <v/>
      </c>
    </row>
    <row r="650" spans="3:19">
      <c r="C650" s="391"/>
      <c r="D650" s="391"/>
      <c r="E650" s="391"/>
      <c r="F650" s="391"/>
      <c r="G650" s="391"/>
      <c r="S650" s="1" t="str">
        <f t="shared" si="27"/>
        <v/>
      </c>
    </row>
    <row r="651" spans="3:19">
      <c r="C651" s="391"/>
      <c r="D651" s="391"/>
      <c r="E651" s="391"/>
      <c r="F651" s="391"/>
      <c r="G651" s="391"/>
      <c r="S651" s="1" t="str">
        <f t="shared" si="27"/>
        <v/>
      </c>
    </row>
    <row r="652" spans="3:19">
      <c r="C652" s="391"/>
      <c r="D652" s="391"/>
      <c r="E652" s="391"/>
      <c r="F652" s="391"/>
      <c r="G652" s="391"/>
      <c r="S652" s="1" t="str">
        <f t="shared" si="27"/>
        <v/>
      </c>
    </row>
    <row r="653" spans="3:19">
      <c r="C653" s="391"/>
      <c r="D653" s="391"/>
      <c r="E653" s="391"/>
      <c r="F653" s="391"/>
      <c r="G653" s="391"/>
      <c r="S653" s="1" t="str">
        <f t="shared" si="27"/>
        <v/>
      </c>
    </row>
    <row r="654" spans="3:19">
      <c r="C654" s="391"/>
      <c r="D654" s="391"/>
      <c r="E654" s="391"/>
      <c r="F654" s="391"/>
      <c r="G654" s="391"/>
      <c r="S654" s="1" t="str">
        <f t="shared" si="27"/>
        <v/>
      </c>
    </row>
    <row r="655" spans="3:19">
      <c r="C655" s="391"/>
      <c r="D655" s="391"/>
      <c r="E655" s="391"/>
      <c r="F655" s="391"/>
      <c r="G655" s="391"/>
      <c r="S655" s="1" t="str">
        <f t="shared" si="27"/>
        <v/>
      </c>
    </row>
    <row r="656" spans="3:19">
      <c r="C656" s="391"/>
      <c r="D656" s="391"/>
      <c r="E656" s="391"/>
      <c r="F656" s="391"/>
      <c r="G656" s="391"/>
      <c r="S656" s="1" t="str">
        <f t="shared" si="27"/>
        <v/>
      </c>
    </row>
    <row r="657" spans="3:19">
      <c r="C657" s="391"/>
      <c r="D657" s="391"/>
      <c r="E657" s="391"/>
      <c r="F657" s="391"/>
      <c r="G657" s="391"/>
      <c r="S657" s="1" t="str">
        <f t="shared" si="27"/>
        <v/>
      </c>
    </row>
    <row r="658" spans="3:19">
      <c r="C658" s="391"/>
      <c r="D658" s="391"/>
      <c r="E658" s="391"/>
      <c r="F658" s="391"/>
      <c r="G658" s="391"/>
      <c r="S658" s="1" t="str">
        <f t="shared" si="27"/>
        <v/>
      </c>
    </row>
    <row r="659" spans="3:19">
      <c r="C659" s="391"/>
      <c r="D659" s="391"/>
      <c r="E659" s="391"/>
      <c r="F659" s="391"/>
      <c r="G659" s="391"/>
      <c r="S659" s="1" t="str">
        <f t="shared" si="27"/>
        <v/>
      </c>
    </row>
    <row r="660" spans="3:19">
      <c r="C660" s="391"/>
      <c r="D660" s="391"/>
      <c r="E660" s="391"/>
      <c r="F660" s="391"/>
      <c r="G660" s="391"/>
      <c r="S660" s="1" t="str">
        <f t="shared" si="27"/>
        <v/>
      </c>
    </row>
    <row r="661" spans="3:19">
      <c r="C661" s="391"/>
      <c r="D661" s="391"/>
      <c r="E661" s="391"/>
      <c r="F661" s="391"/>
      <c r="G661" s="391"/>
      <c r="S661" s="1" t="str">
        <f t="shared" si="27"/>
        <v/>
      </c>
    </row>
    <row r="662" spans="3:19">
      <c r="C662" s="391"/>
      <c r="D662" s="391"/>
      <c r="E662" s="391"/>
      <c r="F662" s="391"/>
      <c r="G662" s="391"/>
      <c r="S662" s="1" t="str">
        <f t="shared" si="27"/>
        <v/>
      </c>
    </row>
    <row r="663" spans="3:19">
      <c r="C663" s="391"/>
      <c r="D663" s="391"/>
      <c r="E663" s="391"/>
      <c r="F663" s="391"/>
      <c r="G663" s="391"/>
      <c r="S663" s="1" t="str">
        <f t="shared" si="27"/>
        <v/>
      </c>
    </row>
    <row r="664" spans="3:19">
      <c r="C664" s="391"/>
      <c r="D664" s="391"/>
      <c r="E664" s="391"/>
      <c r="F664" s="391"/>
      <c r="G664" s="391"/>
      <c r="S664" s="1" t="str">
        <f t="shared" si="27"/>
        <v/>
      </c>
    </row>
    <row r="665" spans="3:19">
      <c r="C665" s="391"/>
      <c r="D665" s="391"/>
      <c r="E665" s="391"/>
      <c r="F665" s="391"/>
      <c r="G665" s="391"/>
      <c r="S665" s="1" t="str">
        <f t="shared" si="27"/>
        <v/>
      </c>
    </row>
    <row r="666" spans="3:19">
      <c r="C666" s="391"/>
      <c r="D666" s="391"/>
      <c r="E666" s="391"/>
      <c r="F666" s="391"/>
      <c r="G666" s="391"/>
      <c r="S666" s="1" t="str">
        <f t="shared" si="27"/>
        <v/>
      </c>
    </row>
    <row r="667" spans="3:19">
      <c r="C667" s="391"/>
      <c r="D667" s="391"/>
      <c r="E667" s="391"/>
      <c r="F667" s="391"/>
      <c r="G667" s="391"/>
      <c r="S667" s="1" t="str">
        <f t="shared" si="27"/>
        <v/>
      </c>
    </row>
    <row r="668" spans="3:19">
      <c r="C668" s="391"/>
      <c r="D668" s="391"/>
      <c r="E668" s="391"/>
      <c r="F668" s="391"/>
      <c r="G668" s="391"/>
      <c r="S668" s="1" t="str">
        <f t="shared" si="27"/>
        <v/>
      </c>
    </row>
    <row r="669" spans="3:19">
      <c r="C669" s="391"/>
      <c r="D669" s="391"/>
      <c r="E669" s="391"/>
      <c r="F669" s="391"/>
      <c r="G669" s="391"/>
      <c r="S669" s="1" t="str">
        <f t="shared" si="27"/>
        <v/>
      </c>
    </row>
    <row r="670" spans="3:19">
      <c r="C670" s="391"/>
      <c r="D670" s="391"/>
      <c r="E670" s="391"/>
      <c r="F670" s="391"/>
      <c r="G670" s="391"/>
      <c r="S670" s="1" t="str">
        <f t="shared" si="27"/>
        <v/>
      </c>
    </row>
    <row r="671" spans="3:19">
      <c r="C671" s="391"/>
      <c r="D671" s="391"/>
      <c r="E671" s="391"/>
      <c r="F671" s="391"/>
      <c r="G671" s="391"/>
      <c r="S671" s="1" t="str">
        <f t="shared" si="27"/>
        <v/>
      </c>
    </row>
    <row r="672" spans="3:19">
      <c r="C672" s="391"/>
      <c r="D672" s="391"/>
      <c r="E672" s="391"/>
      <c r="F672" s="391"/>
      <c r="G672" s="391"/>
      <c r="S672" s="1" t="str">
        <f t="shared" si="27"/>
        <v/>
      </c>
    </row>
    <row r="673" spans="3:19">
      <c r="C673" s="391"/>
      <c r="D673" s="391"/>
      <c r="E673" s="391"/>
      <c r="F673" s="391"/>
      <c r="G673" s="391"/>
      <c r="S673" s="1" t="str">
        <f t="shared" si="27"/>
        <v/>
      </c>
    </row>
    <row r="674" spans="3:19">
      <c r="C674" s="391"/>
      <c r="D674" s="391"/>
      <c r="E674" s="391"/>
      <c r="F674" s="391"/>
      <c r="G674" s="391"/>
      <c r="S674" s="1" t="str">
        <f t="shared" si="27"/>
        <v/>
      </c>
    </row>
    <row r="675" spans="3:19">
      <c r="C675" s="391"/>
      <c r="D675" s="391"/>
      <c r="E675" s="391"/>
      <c r="F675" s="391"/>
      <c r="G675" s="391"/>
      <c r="S675" s="1" t="str">
        <f t="shared" si="27"/>
        <v/>
      </c>
    </row>
    <row r="676" spans="3:19">
      <c r="C676" s="391"/>
      <c r="D676" s="391"/>
      <c r="E676" s="391"/>
      <c r="F676" s="391"/>
      <c r="G676" s="391"/>
      <c r="S676" s="1" t="str">
        <f t="shared" si="27"/>
        <v/>
      </c>
    </row>
    <row r="677" spans="3:19">
      <c r="C677" s="391"/>
      <c r="D677" s="391"/>
      <c r="E677" s="391"/>
      <c r="F677" s="391"/>
      <c r="G677" s="391"/>
      <c r="S677" s="1" t="str">
        <f t="shared" si="27"/>
        <v/>
      </c>
    </row>
    <row r="678" spans="3:19">
      <c r="C678" s="391"/>
      <c r="D678" s="391"/>
      <c r="E678" s="391"/>
      <c r="F678" s="391"/>
      <c r="G678" s="391"/>
      <c r="S678" s="1" t="str">
        <f t="shared" si="27"/>
        <v/>
      </c>
    </row>
    <row r="679" spans="3:19">
      <c r="C679" s="391"/>
      <c r="D679" s="391"/>
      <c r="E679" s="391"/>
      <c r="F679" s="391"/>
      <c r="G679" s="391"/>
      <c r="S679" s="1" t="str">
        <f t="shared" si="27"/>
        <v/>
      </c>
    </row>
    <row r="680" spans="3:19">
      <c r="C680" s="391"/>
      <c r="D680" s="391"/>
      <c r="E680" s="391"/>
      <c r="F680" s="391"/>
      <c r="G680" s="391"/>
      <c r="S680" s="1" t="str">
        <f t="shared" si="27"/>
        <v/>
      </c>
    </row>
    <row r="681" spans="3:19">
      <c r="C681" s="391"/>
      <c r="D681" s="391"/>
      <c r="E681" s="391"/>
      <c r="F681" s="391"/>
      <c r="G681" s="391"/>
      <c r="S681" s="1" t="str">
        <f t="shared" si="27"/>
        <v/>
      </c>
    </row>
    <row r="682" spans="3:19">
      <c r="C682" s="391"/>
      <c r="D682" s="391"/>
      <c r="E682" s="391"/>
      <c r="F682" s="391"/>
      <c r="G682" s="391"/>
      <c r="S682" s="1" t="str">
        <f t="shared" si="27"/>
        <v/>
      </c>
    </row>
    <row r="683" spans="3:19">
      <c r="C683" s="391"/>
      <c r="D683" s="391"/>
      <c r="E683" s="391"/>
      <c r="F683" s="391"/>
      <c r="G683" s="391"/>
    </row>
    <row r="684" spans="3:19">
      <c r="C684" s="391"/>
      <c r="D684" s="391"/>
      <c r="E684" s="391"/>
      <c r="F684" s="391"/>
      <c r="G684" s="391"/>
    </row>
  </sheetData>
  <sheetProtection password="CC6B" sheet="1" objects="1" scenarios="1" selectLockedCells="1"/>
  <autoFilter ref="D12:D512"/>
  <mergeCells count="126">
    <mergeCell ref="M1:O1"/>
    <mergeCell ref="P1:R1"/>
    <mergeCell ref="AF1:AJ1"/>
    <mergeCell ref="A4:K4"/>
    <mergeCell ref="A5:B5"/>
    <mergeCell ref="C5:F5"/>
    <mergeCell ref="A7:E7"/>
    <mergeCell ref="A8:E8"/>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453:AC453"/>
    <mergeCell ref="S454:AC454"/>
    <mergeCell ref="S455:AC455"/>
    <mergeCell ref="S456:AC456"/>
    <mergeCell ref="S457:AC457"/>
    <mergeCell ref="S458:AC458"/>
    <mergeCell ref="S459:AC459"/>
    <mergeCell ref="S460:AC460"/>
    <mergeCell ref="S461:AC461"/>
    <mergeCell ref="S462:AC462"/>
    <mergeCell ref="S463:AC463"/>
    <mergeCell ref="S464:AC464"/>
    <mergeCell ref="S465:AC465"/>
    <mergeCell ref="S466:AC466"/>
    <mergeCell ref="S467:AC467"/>
    <mergeCell ref="S468:AC468"/>
    <mergeCell ref="S469:AC469"/>
    <mergeCell ref="S470:AC470"/>
    <mergeCell ref="S471:AC471"/>
    <mergeCell ref="S472:AC472"/>
    <mergeCell ref="S473:AC473"/>
    <mergeCell ref="S474:AC474"/>
    <mergeCell ref="S475:AC475"/>
    <mergeCell ref="S476:AC476"/>
    <mergeCell ref="S477:AC477"/>
    <mergeCell ref="S478:AC478"/>
    <mergeCell ref="S479:AC479"/>
    <mergeCell ref="S480:AC480"/>
    <mergeCell ref="S481:AC481"/>
    <mergeCell ref="S482:AC482"/>
    <mergeCell ref="S483:AC483"/>
    <mergeCell ref="S484:AC484"/>
    <mergeCell ref="S485:AC485"/>
    <mergeCell ref="S486:AC486"/>
    <mergeCell ref="S487:AC487"/>
    <mergeCell ref="S488:AC488"/>
    <mergeCell ref="S489:AC489"/>
    <mergeCell ref="S490:AC490"/>
    <mergeCell ref="S491:AC491"/>
    <mergeCell ref="S492:AC492"/>
    <mergeCell ref="S493:AC493"/>
    <mergeCell ref="S494:AC494"/>
    <mergeCell ref="S495:AC495"/>
    <mergeCell ref="S496:AC496"/>
    <mergeCell ref="S497:AC497"/>
    <mergeCell ref="S498:AC498"/>
    <mergeCell ref="S499:AC499"/>
    <mergeCell ref="S500:AC500"/>
    <mergeCell ref="S501:AC501"/>
    <mergeCell ref="S502:AC502"/>
    <mergeCell ref="S503:AC503"/>
    <mergeCell ref="S504:AC504"/>
    <mergeCell ref="S505:AC505"/>
    <mergeCell ref="S506:AC506"/>
    <mergeCell ref="S507:AC507"/>
    <mergeCell ref="S508:AC508"/>
    <mergeCell ref="S509:AC509"/>
    <mergeCell ref="S510:AC510"/>
    <mergeCell ref="S511:AC511"/>
    <mergeCell ref="S512:AC512"/>
    <mergeCell ref="AF4:AJ5"/>
    <mergeCell ref="H5:Q8"/>
    <mergeCell ref="A10:A12"/>
    <mergeCell ref="B10:B12"/>
    <mergeCell ref="C10:C12"/>
    <mergeCell ref="D10:E11"/>
    <mergeCell ref="F10:F12"/>
    <mergeCell ref="G10:G12"/>
    <mergeCell ref="H10:H12"/>
    <mergeCell ref="I10:I12"/>
    <mergeCell ref="J10:J12"/>
    <mergeCell ref="K10:K12"/>
    <mergeCell ref="L10:L12"/>
    <mergeCell ref="M10:M12"/>
    <mergeCell ref="N10:Q11"/>
  </mergeCells>
  <phoneticPr fontId="21"/>
  <conditionalFormatting sqref="A5:R13 A14:A512 R14:R512">
    <cfRule type="expression" dxfId="58" priority="1">
      <formula>$A$4&lt;&gt;""</formula>
    </cfRule>
  </conditionalFormatting>
  <conditionalFormatting sqref="B113:Q512">
    <cfRule type="expression" dxfId="57" priority="5">
      <formula>$A$4&lt;&gt;""</formula>
    </cfRule>
  </conditionalFormatting>
  <conditionalFormatting sqref="N113:Q512">
    <cfRule type="expression" dxfId="56" priority="6">
      <formula>$AE113=""</formula>
    </cfRule>
  </conditionalFormatting>
  <conditionalFormatting sqref="B53:Q112">
    <cfRule type="expression" dxfId="55" priority="8">
      <formula>$A$4&lt;&gt;""</formula>
    </cfRule>
  </conditionalFormatting>
  <conditionalFormatting sqref="N14:Q112">
    <cfRule type="expression" dxfId="54" priority="9">
      <formula>$AE14=""</formula>
    </cfRule>
  </conditionalFormatting>
  <conditionalFormatting sqref="S1:AA3">
    <cfRule type="expression" dxfId="53" priority="17">
      <formula>$AF$4&lt;&gt;"加算様式を指定権者に提出"</formula>
    </cfRule>
  </conditionalFormatting>
  <conditionalFormatting sqref="N13:Q13 N513:Q513">
    <cfRule type="expression" dxfId="52" priority="19">
      <formula>$AE13=""</formula>
    </cfRule>
  </conditionalFormatting>
  <conditionalFormatting sqref="R10:S10 AD10:AE10">
    <cfRule type="expression" dxfId="51" priority="18">
      <formula>$R$1:$AA$1="！この提出先は都道府県ではないため、補助金様式の提出は不要です。"</formula>
    </cfRule>
  </conditionalFormatting>
  <dataValidations count="1">
    <dataValidation imeMode="halfAlpha" allowBlank="1" showDropDown="0" showInputMessage="1" showErrorMessage="1" sqref="J13:K512 B13:H512"/>
  </dataValidations>
  <pageMargins left="0.39370078740157483" right="0.39370078740157483" top="0.6692913385826772" bottom="0.62992125984251968" header="0.31496062992125984" footer="0.35433070866141736"/>
  <pageSetup paperSize="9" scale="61" fitToWidth="1" fitToHeight="0" orientation="landscape" usePrinterDefaults="1" r:id="rId1"/>
  <headerFooter alignWithMargins="0"/>
  <rowBreaks count="1" manualBreakCount="1">
    <brk id="28"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'【参考】数式用３'!$AM$2:$AM$3</xm:f>
          </x14:formula1>
          <xm:sqref>N13:Q512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F36" sqref="F36"/>
    </sheetView>
  </sheetViews>
  <sheetFormatPr defaultRowHeight="13.5"/>
  <sheetData/>
  <phoneticPr fontId="41"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0" tint="-0.25"/>
    <pageSetUpPr fitToPage="1"/>
  </sheetPr>
  <dimension ref="A1:BE169"/>
  <sheetViews>
    <sheetView view="pageBreakPreview" zoomScale="85" zoomScaleNormal="120" zoomScaleSheetLayoutView="85" workbookViewId="0">
      <selection activeCell="C23" sqref="C23:AK23"/>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c r="A1" s="480"/>
      <c r="B1" s="489" t="s">
        <v>291</v>
      </c>
      <c r="C1" s="483"/>
      <c r="D1" s="483"/>
      <c r="E1" s="483"/>
      <c r="F1" s="483"/>
      <c r="G1" s="483"/>
      <c r="H1" s="483"/>
      <c r="I1" s="483"/>
      <c r="J1" s="483"/>
      <c r="K1" s="483"/>
      <c r="L1" s="483"/>
      <c r="M1" s="483"/>
      <c r="N1" s="483"/>
      <c r="O1" s="483"/>
      <c r="P1" s="483"/>
      <c r="Q1" s="483"/>
      <c r="R1" s="483"/>
      <c r="S1" s="483"/>
      <c r="T1" s="483"/>
      <c r="U1" s="483"/>
      <c r="V1" s="483"/>
      <c r="W1" s="483"/>
      <c r="X1" s="483"/>
      <c r="Y1" s="483"/>
      <c r="Z1" s="743"/>
      <c r="AA1" s="743"/>
      <c r="AB1" s="743"/>
      <c r="AC1" s="754" t="s">
        <v>403</v>
      </c>
      <c r="AD1" s="758"/>
      <c r="AE1" s="758"/>
      <c r="AF1" s="754" t="str">
        <f>IF(基本情報入力シート!V16="","",基本情報入力シート!V16)</f>
        <v/>
      </c>
      <c r="AG1" s="758"/>
      <c r="AH1" s="758"/>
      <c r="AI1" s="758"/>
      <c r="AJ1" s="758"/>
      <c r="AK1" s="792"/>
      <c r="AL1" s="480"/>
      <c r="AM1" s="480"/>
      <c r="AN1" s="480"/>
      <c r="AO1" s="480"/>
      <c r="AP1" s="480"/>
      <c r="AQ1" s="480"/>
      <c r="AR1" s="480"/>
      <c r="AS1" s="480"/>
      <c r="AT1" s="480"/>
      <c r="AU1" s="480"/>
      <c r="AV1" s="480"/>
      <c r="AW1" s="480"/>
      <c r="AX1" s="480"/>
      <c r="AY1" s="480"/>
      <c r="BA1" s="880" t="s">
        <v>406</v>
      </c>
      <c r="BB1" s="880"/>
      <c r="BC1" s="880"/>
      <c r="BD1" s="880"/>
      <c r="BE1" s="880"/>
    </row>
    <row r="2" spans="1:57" ht="4.2" customHeight="1">
      <c r="A2" s="480"/>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0"/>
      <c r="AM2" s="480"/>
      <c r="AN2" s="480"/>
      <c r="AO2" s="480"/>
      <c r="AP2" s="480"/>
      <c r="AQ2" s="480"/>
      <c r="AR2" s="480"/>
      <c r="AS2" s="480"/>
      <c r="AT2" s="480"/>
      <c r="AU2" s="480"/>
      <c r="AV2" s="480"/>
      <c r="AW2" s="480"/>
      <c r="AX2" s="480"/>
      <c r="AY2" s="480"/>
      <c r="BA2" s="880" t="str">
        <f>IF(基本情報入力シート!V14="","",基本情報入力シート!V14)</f>
        <v/>
      </c>
      <c r="BB2" s="880"/>
      <c r="BC2" s="880"/>
      <c r="BD2" s="880"/>
      <c r="BE2" s="880"/>
    </row>
    <row r="3" spans="1:57" ht="18.600000000000001" customHeight="1">
      <c r="A3" s="480"/>
      <c r="B3" s="490" t="s">
        <v>408</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825"/>
      <c r="AM3" s="830"/>
      <c r="AN3" s="480"/>
      <c r="AO3" s="480"/>
      <c r="AP3" s="480"/>
      <c r="AQ3" s="480"/>
      <c r="AR3" s="480"/>
      <c r="AS3" s="480"/>
      <c r="AT3" s="480"/>
      <c r="AU3" s="480"/>
      <c r="AV3" s="480"/>
      <c r="AW3" s="480"/>
      <c r="AX3" s="480"/>
      <c r="AY3" s="480"/>
      <c r="BA3" s="880"/>
      <c r="BB3" s="880"/>
      <c r="BC3" s="880"/>
      <c r="BD3" s="880"/>
      <c r="BE3" s="880"/>
    </row>
    <row r="4" spans="1:57" ht="30.6" customHeight="1">
      <c r="A4" s="481" t="str">
        <f>IF(BA2="補助金様式を都道府県に提出","！基本情報入力シート「１　提出の目的と提出先の自治体名」にて「補助金様式を都道府県に提出」が選択されているため、この様式はグレーアウトされています。","")</f>
        <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0"/>
      <c r="AM4" s="480"/>
      <c r="AN4" s="480"/>
      <c r="AO4" s="480"/>
      <c r="AP4" s="480"/>
      <c r="AQ4" s="480"/>
      <c r="AR4" s="480"/>
      <c r="AS4" s="480"/>
      <c r="AT4" s="480"/>
      <c r="AU4" s="480"/>
      <c r="AV4" s="480"/>
      <c r="AW4" s="480"/>
      <c r="AX4" s="480"/>
      <c r="AY4" s="480"/>
    </row>
    <row r="5" spans="1:57" ht="19.5" customHeight="1">
      <c r="A5" s="480"/>
      <c r="B5" s="491" t="s">
        <v>412</v>
      </c>
      <c r="C5" s="491"/>
      <c r="D5" s="491"/>
      <c r="E5" s="491"/>
      <c r="F5" s="491"/>
      <c r="G5" s="491"/>
      <c r="H5" s="491"/>
      <c r="I5" s="491"/>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480"/>
      <c r="AM5" s="480"/>
      <c r="AN5" s="480"/>
      <c r="AO5" s="480"/>
      <c r="AP5" s="480"/>
      <c r="AQ5" s="480"/>
      <c r="AR5" s="480"/>
      <c r="AS5" s="480"/>
      <c r="AT5" s="480"/>
      <c r="AU5" s="480"/>
      <c r="AV5" s="480"/>
      <c r="AW5" s="480"/>
      <c r="AX5" s="480"/>
      <c r="AY5" s="480"/>
    </row>
    <row r="6" spans="1:57" s="474" customFormat="1" ht="13.5" customHeight="1">
      <c r="A6" s="482"/>
      <c r="B6" s="492" t="s">
        <v>3</v>
      </c>
      <c r="C6" s="564"/>
      <c r="D6" s="564"/>
      <c r="E6" s="564"/>
      <c r="F6" s="564"/>
      <c r="G6" s="656"/>
      <c r="H6" s="673" t="str">
        <f>IF(基本情報入力シート!L21="","",基本情報入力シート!L21)</f>
        <v/>
      </c>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793"/>
      <c r="AL6" s="482"/>
      <c r="AM6" s="482"/>
      <c r="AN6" s="482"/>
      <c r="AO6" s="482"/>
      <c r="AP6" s="482"/>
      <c r="AQ6" s="482"/>
      <c r="AR6" s="482"/>
      <c r="AS6" s="482"/>
      <c r="AT6" s="482"/>
      <c r="AU6" s="482"/>
      <c r="AV6" s="482"/>
      <c r="AW6" s="482"/>
      <c r="AX6" s="482"/>
      <c r="AY6" s="482"/>
    </row>
    <row r="7" spans="1:57" s="474" customFormat="1" ht="25.5" customHeight="1">
      <c r="A7" s="482"/>
      <c r="B7" s="493" t="s">
        <v>413</v>
      </c>
      <c r="C7" s="565"/>
      <c r="D7" s="565"/>
      <c r="E7" s="565"/>
      <c r="F7" s="565"/>
      <c r="G7" s="657"/>
      <c r="H7" s="674" t="str">
        <f>IF(基本情報入力シート!L22="","",基本情報入力シート!L22)</f>
        <v/>
      </c>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794"/>
      <c r="AL7" s="482"/>
      <c r="AM7" s="482"/>
      <c r="AN7" s="482"/>
      <c r="AO7" s="482"/>
      <c r="AP7" s="482"/>
      <c r="AQ7" s="482"/>
      <c r="AR7" s="482"/>
      <c r="AS7" s="482"/>
      <c r="AT7" s="482"/>
      <c r="AU7" s="482"/>
      <c r="AV7" s="482"/>
      <c r="AW7" s="482"/>
      <c r="AX7" s="482"/>
      <c r="AY7" s="482"/>
    </row>
    <row r="8" spans="1:57" s="474" customFormat="1" ht="12.75" customHeight="1">
      <c r="A8" s="482"/>
      <c r="B8" s="494" t="s">
        <v>416</v>
      </c>
      <c r="C8" s="566"/>
      <c r="D8" s="566"/>
      <c r="E8" s="566"/>
      <c r="F8" s="566"/>
      <c r="G8" s="658"/>
      <c r="H8" s="675" t="s">
        <v>97</v>
      </c>
      <c r="I8" s="682" t="str">
        <f>IF(基本情報入力シート!AM24="－","",基本情報入力シート!AM24)</f>
        <v>-</v>
      </c>
      <c r="J8" s="682"/>
      <c r="K8" s="682"/>
      <c r="L8" s="682"/>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482"/>
      <c r="AM8" s="482"/>
      <c r="AN8" s="482"/>
      <c r="AO8" s="482"/>
      <c r="AP8" s="482"/>
      <c r="AQ8" s="482"/>
      <c r="AR8" s="482"/>
      <c r="AS8" s="482"/>
      <c r="AT8" s="482"/>
      <c r="AU8" s="482"/>
      <c r="AV8" s="482"/>
      <c r="AW8" s="482"/>
      <c r="AX8" s="482"/>
      <c r="AY8" s="482"/>
    </row>
    <row r="9" spans="1:57" s="474" customFormat="1" ht="16.5" customHeight="1">
      <c r="A9" s="482"/>
      <c r="B9" s="495"/>
      <c r="C9" s="567"/>
      <c r="D9" s="567"/>
      <c r="E9" s="567"/>
      <c r="F9" s="567"/>
      <c r="G9" s="659"/>
      <c r="H9" s="676" t="str">
        <f>IF(基本情報入力シート!L24="","",基本情報入力シート!L24)</f>
        <v/>
      </c>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482"/>
      <c r="AM9" s="482"/>
      <c r="AN9" s="482"/>
      <c r="AO9" s="482"/>
      <c r="AP9" s="482"/>
      <c r="AQ9" s="482"/>
      <c r="AR9" s="482"/>
      <c r="AS9" s="482"/>
      <c r="AT9" s="482"/>
      <c r="AU9" s="482"/>
      <c r="AV9" s="482"/>
      <c r="AW9" s="482"/>
      <c r="AX9" s="482"/>
      <c r="AY9" s="482" t="b">
        <v>1</v>
      </c>
    </row>
    <row r="10" spans="1:57" s="474" customFormat="1" ht="16.5" customHeight="1">
      <c r="A10" s="482"/>
      <c r="B10" s="495"/>
      <c r="C10" s="567"/>
      <c r="D10" s="567"/>
      <c r="E10" s="567"/>
      <c r="F10" s="567"/>
      <c r="G10" s="659"/>
      <c r="H10" s="677" t="str">
        <f>IF(基本情報入力シート!L25="","",基本情報入力シート!L25)</f>
        <v/>
      </c>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795"/>
      <c r="AL10" s="482"/>
      <c r="AM10" s="482"/>
      <c r="AN10" s="482"/>
      <c r="AO10" s="482"/>
      <c r="AP10" s="482"/>
      <c r="AQ10" s="482"/>
      <c r="AR10" s="482"/>
      <c r="AS10" s="482"/>
      <c r="AT10" s="482"/>
      <c r="AU10" s="482"/>
      <c r="AV10" s="482"/>
      <c r="AW10" s="482"/>
      <c r="AX10" s="482"/>
      <c r="AY10" s="482"/>
    </row>
    <row r="11" spans="1:57" s="474" customFormat="1" ht="13.5" customHeight="1">
      <c r="A11" s="482"/>
      <c r="B11" s="496" t="s">
        <v>3</v>
      </c>
      <c r="C11" s="568"/>
      <c r="D11" s="568"/>
      <c r="E11" s="568"/>
      <c r="F11" s="568"/>
      <c r="G11" s="660"/>
      <c r="H11" s="673" t="str">
        <f>IF(基本情報入力シート!L29="","",基本情報入力シート!L29)</f>
        <v/>
      </c>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793"/>
      <c r="AL11" s="482"/>
      <c r="AM11" s="482"/>
      <c r="AN11" s="482"/>
      <c r="AO11" s="482"/>
      <c r="AP11" s="482"/>
      <c r="AQ11" s="482"/>
      <c r="AR11" s="482"/>
      <c r="AS11" s="482"/>
      <c r="AT11" s="482"/>
      <c r="AU11" s="482"/>
      <c r="AV11" s="482"/>
      <c r="AW11" s="482"/>
      <c r="AX11" s="482"/>
      <c r="AY11" s="482"/>
    </row>
    <row r="12" spans="1:57" s="474" customFormat="1" ht="22.5" customHeight="1">
      <c r="A12" s="482"/>
      <c r="B12" s="495" t="s">
        <v>422</v>
      </c>
      <c r="C12" s="567"/>
      <c r="D12" s="567"/>
      <c r="E12" s="567"/>
      <c r="F12" s="567"/>
      <c r="G12" s="659"/>
      <c r="H12" s="678" t="str">
        <f>IF(基本情報入力シート!L30="","",基本情報入力シート!L30)</f>
        <v/>
      </c>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796"/>
      <c r="AL12" s="482"/>
      <c r="AM12" s="482"/>
      <c r="AN12" s="482"/>
      <c r="AO12" s="482"/>
      <c r="AP12" s="482"/>
      <c r="AQ12" s="482"/>
      <c r="AR12" s="482"/>
      <c r="AS12" s="482"/>
      <c r="AT12" s="482"/>
      <c r="AU12" s="482"/>
      <c r="AV12" s="482"/>
      <c r="AW12" s="482"/>
      <c r="AX12" s="482"/>
      <c r="AY12" s="482"/>
    </row>
    <row r="13" spans="1:57" s="474" customFormat="1" ht="18.75" customHeight="1">
      <c r="A13" s="482"/>
      <c r="B13" s="497" t="s">
        <v>425</v>
      </c>
      <c r="C13" s="497"/>
      <c r="D13" s="497"/>
      <c r="E13" s="497"/>
      <c r="F13" s="497"/>
      <c r="G13" s="497"/>
      <c r="H13" s="679" t="s">
        <v>138</v>
      </c>
      <c r="I13" s="497"/>
      <c r="J13" s="497"/>
      <c r="K13" s="497"/>
      <c r="L13" s="690" t="str">
        <f>IF(基本情報入力シート!L31="","",基本情報入力シート!L31)</f>
        <v/>
      </c>
      <c r="M13" s="692"/>
      <c r="N13" s="692"/>
      <c r="O13" s="692"/>
      <c r="P13" s="692"/>
      <c r="Q13" s="692"/>
      <c r="R13" s="692"/>
      <c r="S13" s="692"/>
      <c r="T13" s="692"/>
      <c r="U13" s="714"/>
      <c r="V13" s="720" t="s">
        <v>81</v>
      </c>
      <c r="W13" s="723"/>
      <c r="X13" s="723"/>
      <c r="Y13" s="679"/>
      <c r="Z13" s="690" t="str">
        <f>IF(基本情報入力シート!L32="","",基本情報入力シート!L32)</f>
        <v/>
      </c>
      <c r="AA13" s="692"/>
      <c r="AB13" s="692"/>
      <c r="AC13" s="692"/>
      <c r="AD13" s="692"/>
      <c r="AE13" s="692"/>
      <c r="AF13" s="692"/>
      <c r="AG13" s="692"/>
      <c r="AH13" s="692"/>
      <c r="AI13" s="692"/>
      <c r="AJ13" s="692"/>
      <c r="AK13" s="714"/>
      <c r="AL13" s="482"/>
      <c r="AM13" s="482"/>
      <c r="AN13" s="482"/>
      <c r="AO13" s="482"/>
      <c r="AP13" s="482"/>
      <c r="AQ13" s="482"/>
      <c r="AR13" s="482"/>
      <c r="AS13" s="482"/>
      <c r="AT13" s="482"/>
      <c r="AU13" s="482"/>
      <c r="AV13" s="482"/>
      <c r="AW13" s="482"/>
      <c r="AX13" s="482"/>
      <c r="AY13" s="482"/>
    </row>
    <row r="14" spans="1:57" ht="7.5" customHeight="1">
      <c r="A14" s="480"/>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0"/>
      <c r="AM14" s="480"/>
      <c r="AN14" s="480"/>
      <c r="AO14" s="480"/>
      <c r="AP14" s="480"/>
      <c r="AQ14" s="480"/>
      <c r="AR14" s="480"/>
      <c r="AS14" s="480"/>
      <c r="AT14" s="480"/>
      <c r="AU14" s="480"/>
      <c r="AV14" s="480"/>
      <c r="AW14" s="480"/>
      <c r="AX14" s="480"/>
      <c r="AY14" s="480"/>
    </row>
    <row r="15" spans="1:57" ht="21.6" customHeight="1">
      <c r="A15" s="480"/>
      <c r="B15" s="498" t="s">
        <v>430</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480"/>
      <c r="AM15" s="480"/>
      <c r="AN15" s="480"/>
      <c r="AO15" s="480"/>
      <c r="AP15" s="480"/>
      <c r="AQ15" s="480"/>
      <c r="AR15" s="480"/>
      <c r="AS15" s="480"/>
      <c r="AT15" s="480"/>
      <c r="AU15" s="480"/>
      <c r="AV15" s="480"/>
      <c r="AW15" s="480"/>
      <c r="AX15" s="480"/>
      <c r="AY15" s="480"/>
    </row>
    <row r="16" spans="1:57" ht="18.75" customHeight="1">
      <c r="B16" s="499" t="s">
        <v>244</v>
      </c>
      <c r="C16" s="570"/>
      <c r="D16" s="570"/>
      <c r="E16" s="570"/>
      <c r="F16" s="570"/>
      <c r="G16" s="570"/>
      <c r="H16" s="570"/>
      <c r="I16" s="570"/>
      <c r="J16" s="570"/>
      <c r="K16" s="570"/>
      <c r="L16" s="570"/>
      <c r="M16" s="570"/>
      <c r="N16" s="570"/>
      <c r="O16" s="570"/>
      <c r="P16" s="570"/>
      <c r="Q16" s="570"/>
      <c r="R16" s="570"/>
      <c r="S16" s="570"/>
      <c r="T16" s="570"/>
      <c r="U16" s="570"/>
      <c r="V16" s="570"/>
      <c r="W16" s="724"/>
      <c r="X16" s="483"/>
      <c r="Y16" s="483"/>
      <c r="Z16" s="483"/>
      <c r="AA16" s="483"/>
      <c r="AB16" s="483"/>
      <c r="AC16" s="483"/>
      <c r="AD16" s="483"/>
      <c r="AE16" s="483"/>
      <c r="AF16" s="483"/>
      <c r="AG16" s="483"/>
      <c r="AH16" s="483"/>
      <c r="AI16" s="483"/>
      <c r="AJ16" s="483"/>
      <c r="AK16" s="483"/>
      <c r="AL16" s="480"/>
      <c r="AM16" s="480"/>
      <c r="AN16" s="480"/>
      <c r="AO16" s="480"/>
      <c r="AP16" s="480"/>
      <c r="AQ16" s="480"/>
      <c r="AR16" s="480"/>
      <c r="AS16" s="480"/>
      <c r="AT16" s="480"/>
      <c r="AU16" s="480"/>
      <c r="AV16" s="480"/>
      <c r="AW16" s="480"/>
      <c r="AX16" s="480"/>
      <c r="AY16" s="480"/>
    </row>
    <row r="17" spans="1:51" ht="26.25" customHeight="1">
      <c r="A17" s="480"/>
      <c r="B17" s="500" t="s">
        <v>257</v>
      </c>
      <c r="C17" s="571" t="s">
        <v>435</v>
      </c>
      <c r="D17" s="571"/>
      <c r="E17" s="571"/>
      <c r="F17" s="571"/>
      <c r="G17" s="571"/>
      <c r="H17" s="571"/>
      <c r="I17" s="571"/>
      <c r="J17" s="571"/>
      <c r="K17" s="571"/>
      <c r="L17" s="571"/>
      <c r="M17" s="571"/>
      <c r="N17" s="571"/>
      <c r="O17" s="571"/>
      <c r="P17" s="696"/>
      <c r="Q17" s="697">
        <f>'別紙様式2-2（処遇改善加算　個表）'!L5</f>
        <v>0</v>
      </c>
      <c r="R17" s="699"/>
      <c r="S17" s="699"/>
      <c r="T17" s="699"/>
      <c r="U17" s="699"/>
      <c r="V17" s="721"/>
      <c r="W17" s="725" t="s">
        <v>440</v>
      </c>
      <c r="X17" s="480"/>
      <c r="Y17" s="480"/>
      <c r="Z17" s="483"/>
      <c r="AA17" s="483"/>
      <c r="AB17" s="483"/>
      <c r="AC17" s="483"/>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row>
    <row r="18" spans="1:51" ht="30" customHeight="1">
      <c r="A18" s="480"/>
      <c r="B18" s="500" t="s">
        <v>444</v>
      </c>
      <c r="C18" s="572" t="s">
        <v>446</v>
      </c>
      <c r="D18" s="572"/>
      <c r="E18" s="572"/>
      <c r="F18" s="572"/>
      <c r="G18" s="572"/>
      <c r="H18" s="572"/>
      <c r="I18" s="572"/>
      <c r="J18" s="572"/>
      <c r="K18" s="572"/>
      <c r="L18" s="572"/>
      <c r="M18" s="572"/>
      <c r="N18" s="572"/>
      <c r="O18" s="572"/>
      <c r="P18" s="572"/>
      <c r="Q18" s="698"/>
      <c r="R18" s="700"/>
      <c r="S18" s="700"/>
      <c r="T18" s="700"/>
      <c r="U18" s="700"/>
      <c r="V18" s="722"/>
      <c r="W18" s="726" t="s">
        <v>440</v>
      </c>
      <c r="X18" s="483" t="s">
        <v>447</v>
      </c>
      <c r="Y18" s="733"/>
      <c r="Z18" s="480"/>
      <c r="AA18" s="480"/>
      <c r="AB18" s="480"/>
      <c r="AC18" s="480"/>
      <c r="AD18" s="480"/>
      <c r="AE18" s="480"/>
      <c r="AF18" s="480"/>
      <c r="AG18" s="480"/>
      <c r="AH18" s="480"/>
      <c r="AI18" s="480"/>
      <c r="AJ18" s="480"/>
      <c r="AK18" s="480"/>
      <c r="AL18" s="480"/>
      <c r="AM18" s="831" t="s">
        <v>450</v>
      </c>
      <c r="AN18" s="851"/>
      <c r="AO18" s="851"/>
      <c r="AP18" s="851"/>
      <c r="AQ18" s="851"/>
      <c r="AR18" s="851"/>
      <c r="AS18" s="851"/>
      <c r="AT18" s="851"/>
      <c r="AU18" s="851"/>
      <c r="AV18" s="851"/>
      <c r="AW18" s="851"/>
      <c r="AX18" s="851"/>
      <c r="AY18" s="869"/>
    </row>
    <row r="19" spans="1:51" ht="28.5" customHeight="1">
      <c r="A19" s="480"/>
      <c r="B19" s="501" t="s">
        <v>453</v>
      </c>
      <c r="C19" s="572" t="s">
        <v>454</v>
      </c>
      <c r="D19" s="571"/>
      <c r="E19" s="571"/>
      <c r="F19" s="571"/>
      <c r="G19" s="571"/>
      <c r="H19" s="571"/>
      <c r="I19" s="571"/>
      <c r="J19" s="571"/>
      <c r="K19" s="571"/>
      <c r="L19" s="571"/>
      <c r="M19" s="571"/>
      <c r="N19" s="571"/>
      <c r="O19" s="571"/>
      <c r="P19" s="696"/>
      <c r="Q19" s="697">
        <f>Q17+Q18</f>
        <v>0</v>
      </c>
      <c r="R19" s="699"/>
      <c r="S19" s="699"/>
      <c r="T19" s="699"/>
      <c r="U19" s="699"/>
      <c r="V19" s="721"/>
      <c r="W19" s="727" t="s">
        <v>440</v>
      </c>
      <c r="X19" s="483" t="s">
        <v>447</v>
      </c>
      <c r="Y19" s="734" t="str">
        <f>IF(H7="","",IFERROR(IF(Q20&gt;=Q19,"○","×"),""))</f>
        <v/>
      </c>
      <c r="Z19" s="480"/>
      <c r="AA19" s="480"/>
      <c r="AB19" s="480"/>
      <c r="AC19" s="480"/>
      <c r="AD19" s="480"/>
      <c r="AE19" s="480"/>
      <c r="AF19" s="480"/>
      <c r="AG19" s="480"/>
      <c r="AH19" s="480"/>
      <c r="AI19" s="480"/>
      <c r="AJ19" s="480"/>
      <c r="AK19" s="480"/>
      <c r="AL19" s="480"/>
      <c r="AM19" s="832" t="s">
        <v>247</v>
      </c>
      <c r="AN19" s="852"/>
      <c r="AO19" s="852"/>
      <c r="AP19" s="852"/>
      <c r="AQ19" s="852"/>
      <c r="AR19" s="852"/>
      <c r="AS19" s="852"/>
      <c r="AT19" s="852"/>
      <c r="AU19" s="852"/>
      <c r="AV19" s="852"/>
      <c r="AW19" s="852"/>
      <c r="AX19" s="852"/>
      <c r="AY19" s="870"/>
    </row>
    <row r="20" spans="1:51" ht="38.4" customHeight="1">
      <c r="A20" s="480"/>
      <c r="B20" s="502" t="s">
        <v>461</v>
      </c>
      <c r="C20" s="573" t="s">
        <v>2569</v>
      </c>
      <c r="D20" s="573"/>
      <c r="E20" s="573"/>
      <c r="F20" s="573"/>
      <c r="G20" s="573"/>
      <c r="H20" s="573"/>
      <c r="I20" s="573"/>
      <c r="J20" s="573"/>
      <c r="K20" s="573"/>
      <c r="L20" s="573"/>
      <c r="M20" s="573"/>
      <c r="N20" s="573"/>
      <c r="O20" s="573"/>
      <c r="P20" s="573"/>
      <c r="Q20" s="698"/>
      <c r="R20" s="700"/>
      <c r="S20" s="700"/>
      <c r="T20" s="700"/>
      <c r="U20" s="700"/>
      <c r="V20" s="722"/>
      <c r="W20" s="728" t="s">
        <v>440</v>
      </c>
      <c r="X20" s="483" t="s">
        <v>447</v>
      </c>
      <c r="Y20" s="735"/>
      <c r="Z20" s="483"/>
      <c r="AA20" s="747"/>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row>
    <row r="21" spans="1:51" ht="6" customHeight="1">
      <c r="A21" s="483"/>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863"/>
      <c r="AV21" s="611"/>
      <c r="AW21" s="480"/>
      <c r="AX21" s="480"/>
      <c r="AY21" s="480"/>
    </row>
    <row r="22" spans="1:51" ht="16.5" customHeight="1">
      <c r="A22" s="484"/>
      <c r="B22" s="488" t="s">
        <v>462</v>
      </c>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row>
    <row r="23" spans="1:51" ht="43.2" customHeight="1">
      <c r="A23" s="480"/>
      <c r="B23" s="503" t="s">
        <v>465</v>
      </c>
      <c r="C23" s="526" t="s">
        <v>466</v>
      </c>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480"/>
      <c r="AM23" s="480"/>
      <c r="AN23" s="480"/>
      <c r="AO23" s="480"/>
      <c r="AP23" s="480"/>
      <c r="AQ23" s="480"/>
      <c r="AR23" s="480"/>
      <c r="AS23" s="480"/>
      <c r="AT23" s="480"/>
      <c r="AU23" s="480"/>
      <c r="AV23" s="480"/>
      <c r="AW23" s="480"/>
      <c r="AX23" s="480"/>
      <c r="AY23" s="480"/>
    </row>
    <row r="24" spans="1:51" ht="25.2" customHeight="1">
      <c r="A24" s="480"/>
      <c r="B24" s="503" t="s">
        <v>465</v>
      </c>
      <c r="C24" s="526" t="s">
        <v>469</v>
      </c>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480"/>
      <c r="AM24" s="480"/>
      <c r="AN24" s="480"/>
      <c r="AO24" s="480"/>
      <c r="AP24" s="480"/>
      <c r="AQ24" s="480"/>
      <c r="AR24" s="480"/>
      <c r="AS24" s="480"/>
      <c r="AT24" s="480"/>
      <c r="AU24" s="480"/>
      <c r="AV24" s="480"/>
      <c r="AW24" s="480"/>
      <c r="AX24" s="480"/>
      <c r="AY24" s="480"/>
    </row>
    <row r="25" spans="1:51" ht="6" customHeight="1">
      <c r="A25" s="480"/>
      <c r="B25" s="504"/>
      <c r="C25" s="504"/>
      <c r="D25" s="504"/>
      <c r="E25" s="504"/>
      <c r="F25" s="644"/>
      <c r="G25" s="661"/>
      <c r="H25" s="661"/>
      <c r="I25" s="661"/>
      <c r="J25" s="661"/>
      <c r="K25" s="661"/>
      <c r="L25" s="661"/>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482"/>
      <c r="AM25" s="482"/>
      <c r="AN25" s="480"/>
      <c r="AO25" s="480"/>
      <c r="AP25" s="480"/>
      <c r="AQ25" s="480"/>
      <c r="AR25" s="480"/>
      <c r="AS25" s="480"/>
      <c r="AT25" s="480"/>
      <c r="AU25" s="480"/>
      <c r="AV25" s="480"/>
      <c r="AW25" s="826"/>
      <c r="AX25" s="480"/>
      <c r="AY25" s="480"/>
    </row>
    <row r="26" spans="1:51" ht="21" customHeight="1">
      <c r="A26" s="480"/>
      <c r="B26" s="505" t="s">
        <v>470</v>
      </c>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480"/>
      <c r="AM26" s="480"/>
      <c r="AN26" s="480"/>
      <c r="AO26" s="480"/>
      <c r="AP26" s="480"/>
      <c r="AQ26" s="480"/>
      <c r="AR26" s="480"/>
      <c r="AS26" s="480"/>
      <c r="AT26" s="480"/>
      <c r="AU26" s="480"/>
      <c r="AV26" s="480"/>
      <c r="AW26" s="480"/>
      <c r="AX26" s="480"/>
      <c r="AY26" s="480"/>
    </row>
    <row r="27" spans="1:51" ht="18" customHeight="1">
      <c r="A27" s="480"/>
      <c r="B27" s="506" t="s">
        <v>478</v>
      </c>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480"/>
      <c r="AM27" s="480"/>
      <c r="AN27" s="480"/>
      <c r="AO27" s="480"/>
      <c r="AP27" s="480"/>
      <c r="AQ27" s="480"/>
      <c r="AR27" s="480"/>
      <c r="AS27" s="826"/>
      <c r="AT27" s="480"/>
      <c r="AU27" s="480"/>
      <c r="AV27" s="480"/>
      <c r="AW27" s="480"/>
      <c r="AX27" s="480"/>
      <c r="AY27" s="480"/>
    </row>
    <row r="28" spans="1:51" ht="18" customHeight="1">
      <c r="A28" s="480"/>
      <c r="B28" s="507" t="s">
        <v>482</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748"/>
      <c r="AB28" s="748"/>
      <c r="AC28" s="748"/>
      <c r="AD28" s="748"/>
      <c r="AE28" s="748"/>
      <c r="AF28" s="748"/>
      <c r="AG28" s="748"/>
      <c r="AH28" s="748"/>
      <c r="AI28" s="748"/>
      <c r="AJ28" s="776"/>
      <c r="AK28" s="797" t="str">
        <f t="array" ref="AK28">IF(H7="","",IF('別紙様式2-2（処遇改善加算　個表）'!AE9:AF9="○","○","×"))</f>
        <v/>
      </c>
      <c r="AL28" s="826"/>
      <c r="AM28" s="480"/>
      <c r="AN28" s="480"/>
      <c r="AO28" s="480"/>
      <c r="AP28" s="480"/>
      <c r="AQ28" s="480"/>
      <c r="AR28" s="826"/>
      <c r="AS28" s="480"/>
      <c r="AT28" s="480"/>
      <c r="AU28" s="480"/>
      <c r="AV28" s="480"/>
      <c r="AW28" s="480"/>
      <c r="AX28" s="480"/>
    </row>
    <row r="29" spans="1:51" ht="18" customHeight="1">
      <c r="A29" s="480"/>
      <c r="B29" s="508" t="s">
        <v>257</v>
      </c>
      <c r="C29" s="571" t="s">
        <v>485</v>
      </c>
      <c r="D29" s="571"/>
      <c r="E29" s="571"/>
      <c r="F29" s="571"/>
      <c r="G29" s="571"/>
      <c r="H29" s="571"/>
      <c r="I29" s="571"/>
      <c r="J29" s="571"/>
      <c r="K29" s="571"/>
      <c r="L29" s="571"/>
      <c r="M29" s="571"/>
      <c r="N29" s="571"/>
      <c r="O29" s="571"/>
      <c r="P29" s="571"/>
      <c r="Q29" s="571"/>
      <c r="R29" s="571"/>
      <c r="S29" s="571"/>
      <c r="T29" s="708">
        <f>'別紙様式2-2（処遇改善加算　個表）'!L6</f>
        <v>0</v>
      </c>
      <c r="U29" s="715"/>
      <c r="V29" s="715"/>
      <c r="W29" s="715"/>
      <c r="X29" s="715"/>
      <c r="Y29" s="736"/>
      <c r="Z29" s="727" t="s">
        <v>440</v>
      </c>
      <c r="AA29" s="705" t="s">
        <v>447</v>
      </c>
      <c r="AB29" s="734" t="str">
        <f>IF(H7="","",IFERROR(IF(T30&gt;=T29,"○","×"),""))</f>
        <v/>
      </c>
      <c r="AC29" s="755"/>
      <c r="AD29" s="759"/>
      <c r="AE29" s="759"/>
      <c r="AF29" s="759"/>
      <c r="AG29" s="759"/>
      <c r="AH29" s="759"/>
      <c r="AI29" s="759"/>
      <c r="AJ29" s="759"/>
      <c r="AK29" s="759"/>
      <c r="AL29" s="480"/>
      <c r="AM29" s="833" t="s">
        <v>487</v>
      </c>
      <c r="AN29" s="847"/>
      <c r="AO29" s="847"/>
      <c r="AP29" s="847"/>
      <c r="AQ29" s="847"/>
      <c r="AR29" s="847"/>
      <c r="AS29" s="847"/>
      <c r="AT29" s="847"/>
      <c r="AU29" s="847"/>
      <c r="AV29" s="847"/>
      <c r="AW29" s="847"/>
      <c r="AX29" s="847"/>
      <c r="AY29" s="866"/>
    </row>
    <row r="30" spans="1:51" ht="28.5" customHeight="1">
      <c r="A30" s="480"/>
      <c r="B30" s="508" t="s">
        <v>444</v>
      </c>
      <c r="C30" s="572" t="s">
        <v>489</v>
      </c>
      <c r="D30" s="572"/>
      <c r="E30" s="572"/>
      <c r="F30" s="572"/>
      <c r="G30" s="572"/>
      <c r="H30" s="572"/>
      <c r="I30" s="572"/>
      <c r="J30" s="572"/>
      <c r="K30" s="572"/>
      <c r="L30" s="572"/>
      <c r="M30" s="572"/>
      <c r="N30" s="572"/>
      <c r="O30" s="572"/>
      <c r="P30" s="572"/>
      <c r="Q30" s="572"/>
      <c r="R30" s="572"/>
      <c r="S30" s="572"/>
      <c r="T30" s="709"/>
      <c r="U30" s="716"/>
      <c r="V30" s="716"/>
      <c r="W30" s="716"/>
      <c r="X30" s="716"/>
      <c r="Y30" s="737"/>
      <c r="Z30" s="726" t="s">
        <v>440</v>
      </c>
      <c r="AA30" s="705" t="s">
        <v>447</v>
      </c>
      <c r="AB30" s="735"/>
      <c r="AC30" s="755"/>
      <c r="AD30" s="759"/>
      <c r="AE30" s="759"/>
      <c r="AF30" s="759"/>
      <c r="AG30" s="759"/>
      <c r="AH30" s="759"/>
      <c r="AI30" s="759"/>
      <c r="AJ30" s="759"/>
      <c r="AK30" s="759"/>
      <c r="AL30" s="480"/>
      <c r="AM30" s="834"/>
      <c r="AN30" s="846"/>
      <c r="AO30" s="846"/>
      <c r="AP30" s="846"/>
      <c r="AQ30" s="846"/>
      <c r="AR30" s="846"/>
      <c r="AS30" s="846"/>
      <c r="AT30" s="846"/>
      <c r="AU30" s="846"/>
      <c r="AV30" s="846"/>
      <c r="AW30" s="846"/>
      <c r="AX30" s="846"/>
      <c r="AY30" s="867"/>
    </row>
    <row r="31" spans="1:51" ht="3.75" customHeight="1">
      <c r="A31" s="480"/>
      <c r="B31" s="488"/>
      <c r="C31" s="531"/>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835"/>
      <c r="AN31" s="835"/>
      <c r="AO31" s="835"/>
      <c r="AP31" s="835"/>
      <c r="AQ31" s="480"/>
      <c r="AR31" s="480"/>
      <c r="AS31" s="480"/>
      <c r="AT31" s="480"/>
      <c r="AU31" s="480"/>
      <c r="AV31" s="480"/>
      <c r="AW31" s="480"/>
      <c r="AX31" s="826"/>
      <c r="AY31" s="480"/>
    </row>
    <row r="32" spans="1:51">
      <c r="A32" s="480"/>
      <c r="B32" s="488" t="s">
        <v>462</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518"/>
      <c r="AM32" s="835"/>
      <c r="AN32" s="835"/>
      <c r="AO32" s="835"/>
      <c r="AP32" s="835"/>
      <c r="AQ32" s="480"/>
      <c r="AR32" s="480"/>
      <c r="AS32" s="480"/>
      <c r="AT32" s="480"/>
      <c r="AU32" s="480"/>
      <c r="AV32" s="480"/>
      <c r="AW32" s="480"/>
      <c r="AX32" s="826"/>
      <c r="AY32" s="480"/>
    </row>
    <row r="33" spans="1:56" ht="19.95" customHeight="1">
      <c r="A33" s="480"/>
      <c r="B33" s="503" t="s">
        <v>465</v>
      </c>
      <c r="C33" s="574" t="s">
        <v>497</v>
      </c>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18"/>
      <c r="AM33" s="835"/>
      <c r="AN33" s="835"/>
      <c r="AO33" s="835"/>
      <c r="AP33" s="835"/>
      <c r="AQ33" s="480"/>
      <c r="AR33" s="480"/>
      <c r="AS33" s="480"/>
      <c r="AT33" s="480"/>
      <c r="AU33" s="480"/>
      <c r="AV33" s="480"/>
      <c r="AW33" s="480"/>
      <c r="AX33" s="826"/>
      <c r="AY33" s="480"/>
    </row>
    <row r="34" spans="1:56" ht="7.5" customHeight="1">
      <c r="A34" s="480"/>
      <c r="B34" s="503"/>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18"/>
      <c r="AM34" s="835"/>
      <c r="AN34" s="835"/>
      <c r="AO34" s="835"/>
      <c r="AP34" s="835"/>
      <c r="AQ34" s="480"/>
      <c r="AR34" s="480"/>
      <c r="AS34" s="480"/>
      <c r="AT34" s="480"/>
      <c r="AU34" s="480"/>
      <c r="AV34" s="480"/>
      <c r="AW34" s="480"/>
      <c r="AX34" s="826"/>
      <c r="AY34" s="480"/>
    </row>
    <row r="35" spans="1:56" ht="33.6" customHeight="1">
      <c r="A35" s="480"/>
      <c r="B35" s="509" t="s">
        <v>505</v>
      </c>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480"/>
      <c r="AM35" s="480"/>
      <c r="AN35" s="480"/>
      <c r="AO35" s="480"/>
      <c r="AP35" s="480"/>
      <c r="AQ35" s="480"/>
      <c r="AR35" s="480"/>
      <c r="AS35" s="480"/>
      <c r="AT35" s="480"/>
      <c r="AU35" s="480"/>
      <c r="AV35" s="480"/>
      <c r="AW35" s="480"/>
      <c r="AX35" s="480"/>
      <c r="AY35" s="480"/>
    </row>
    <row r="36" spans="1:56" ht="19.2" customHeight="1">
      <c r="A36" s="480"/>
      <c r="B36" s="507" t="s">
        <v>52</v>
      </c>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748"/>
      <c r="AB36" s="748"/>
      <c r="AC36" s="748"/>
      <c r="AD36" s="748"/>
      <c r="AE36" s="748"/>
      <c r="AF36" s="748"/>
      <c r="AG36" s="748"/>
      <c r="AH36" s="748"/>
      <c r="AI36" s="748"/>
      <c r="AJ36" s="748"/>
      <c r="AK36" s="797" t="str">
        <f t="array" ref="AK36">IF(H7="","",IF('別紙様式2-2（処遇改善加算　個表）'!AG9:AH9="○","○","×"))</f>
        <v/>
      </c>
      <c r="AL36" s="826"/>
      <c r="AM36" s="480"/>
      <c r="AN36" s="480"/>
      <c r="AO36" s="480"/>
      <c r="AP36" s="480"/>
      <c r="AQ36" s="480"/>
      <c r="AR36" s="480"/>
      <c r="AS36" s="480"/>
      <c r="AT36" s="480"/>
      <c r="AU36" s="480"/>
      <c r="AV36" s="480"/>
      <c r="AW36" s="480"/>
      <c r="AX36" s="480"/>
      <c r="AY36" s="480"/>
    </row>
    <row r="37" spans="1:56" ht="28.5" customHeight="1">
      <c r="A37" s="480"/>
      <c r="B37" s="510" t="s">
        <v>257</v>
      </c>
      <c r="C37" s="575" t="s">
        <v>2570</v>
      </c>
      <c r="D37" s="575"/>
      <c r="E37" s="575"/>
      <c r="F37" s="575"/>
      <c r="G37" s="575"/>
      <c r="H37" s="575"/>
      <c r="I37" s="575"/>
      <c r="J37" s="575"/>
      <c r="K37" s="575"/>
      <c r="L37" s="575"/>
      <c r="M37" s="575"/>
      <c r="N37" s="575"/>
      <c r="O37" s="575"/>
      <c r="P37" s="575"/>
      <c r="Q37" s="575"/>
      <c r="R37" s="575"/>
      <c r="S37" s="703"/>
      <c r="T37" s="710">
        <f>'別紙様式2-2（処遇改善加算　個表）'!L7</f>
        <v>0</v>
      </c>
      <c r="U37" s="717"/>
      <c r="V37" s="717"/>
      <c r="W37" s="717"/>
      <c r="X37" s="717"/>
      <c r="Y37" s="738" t="s">
        <v>440</v>
      </c>
      <c r="Z37" s="744" t="s">
        <v>447</v>
      </c>
      <c r="AA37" s="589"/>
      <c r="AB37" s="480"/>
      <c r="AC37" s="480"/>
      <c r="AD37" s="480"/>
      <c r="AE37" s="480"/>
      <c r="AF37" s="480"/>
      <c r="AG37" s="480" t="s">
        <v>447</v>
      </c>
      <c r="AH37" s="772" t="str">
        <f>IF(T38&lt;T37,"×","")</f>
        <v/>
      </c>
      <c r="AI37" s="480"/>
      <c r="AJ37" s="480"/>
      <c r="AK37" s="480"/>
      <c r="AL37" s="480"/>
      <c r="AM37" s="836" t="s">
        <v>506</v>
      </c>
      <c r="AN37" s="853"/>
      <c r="AO37" s="853"/>
      <c r="AP37" s="853"/>
      <c r="AQ37" s="853"/>
      <c r="AR37" s="853"/>
      <c r="AS37" s="853"/>
      <c r="AT37" s="853"/>
      <c r="AU37" s="853"/>
      <c r="AV37" s="853"/>
      <c r="AW37" s="853"/>
      <c r="AX37" s="853"/>
      <c r="AY37" s="868"/>
    </row>
    <row r="38" spans="1:56" ht="19.8" customHeight="1">
      <c r="A38" s="480"/>
      <c r="B38" s="511" t="s">
        <v>444</v>
      </c>
      <c r="C38" s="576" t="s">
        <v>2571</v>
      </c>
      <c r="D38" s="576"/>
      <c r="E38" s="576"/>
      <c r="F38" s="576"/>
      <c r="G38" s="576"/>
      <c r="H38" s="576"/>
      <c r="I38" s="576"/>
      <c r="J38" s="576"/>
      <c r="K38" s="576"/>
      <c r="L38" s="576"/>
      <c r="M38" s="576"/>
      <c r="N38" s="576"/>
      <c r="O38" s="576"/>
      <c r="P38" s="576"/>
      <c r="Q38" s="576"/>
      <c r="R38" s="576"/>
      <c r="S38" s="704"/>
      <c r="T38" s="698"/>
      <c r="U38" s="700"/>
      <c r="V38" s="700"/>
      <c r="W38" s="700"/>
      <c r="X38" s="722"/>
      <c r="Y38" s="739" t="s">
        <v>440</v>
      </c>
      <c r="Z38" s="745"/>
      <c r="AA38" s="749" t="s">
        <v>508</v>
      </c>
      <c r="AB38" s="751">
        <f>IFERROR(T39/T37*100,0)</f>
        <v>0</v>
      </c>
      <c r="AC38" s="756"/>
      <c r="AD38" s="760"/>
      <c r="AE38" s="763" t="s">
        <v>512</v>
      </c>
      <c r="AF38" s="763" t="s">
        <v>51</v>
      </c>
      <c r="AG38" s="480" t="s">
        <v>447</v>
      </c>
      <c r="AH38" s="733" t="str">
        <f>IF(OR(T37=0,T37=""),"",(IF(AND(AB38&gt;=200/3,T38&gt;=T39),"○","×")))</f>
        <v/>
      </c>
      <c r="AI38" s="644"/>
      <c r="AJ38" s="644"/>
      <c r="AK38" s="644"/>
      <c r="AL38" s="480"/>
      <c r="AM38" s="836" t="s">
        <v>513</v>
      </c>
      <c r="AN38" s="853"/>
      <c r="AO38" s="853"/>
      <c r="AP38" s="853"/>
      <c r="AQ38" s="853"/>
      <c r="AR38" s="853"/>
      <c r="AS38" s="853"/>
      <c r="AT38" s="853"/>
      <c r="AU38" s="853"/>
      <c r="AV38" s="853"/>
      <c r="AW38" s="853"/>
      <c r="AX38" s="853"/>
      <c r="AY38" s="868"/>
    </row>
    <row r="39" spans="1:56" ht="19.95" customHeight="1">
      <c r="A39" s="480"/>
      <c r="B39" s="512"/>
      <c r="C39" s="577" t="s">
        <v>2572</v>
      </c>
      <c r="D39" s="619"/>
      <c r="E39" s="619"/>
      <c r="F39" s="619"/>
      <c r="G39" s="619"/>
      <c r="H39" s="619"/>
      <c r="I39" s="619"/>
      <c r="J39" s="619"/>
      <c r="K39" s="619"/>
      <c r="L39" s="619"/>
      <c r="M39" s="619"/>
      <c r="N39" s="619"/>
      <c r="O39" s="619"/>
      <c r="P39" s="619"/>
      <c r="Q39" s="619"/>
      <c r="R39" s="619"/>
      <c r="S39" s="619"/>
      <c r="T39" s="711"/>
      <c r="U39" s="718"/>
      <c r="V39" s="718"/>
      <c r="W39" s="718"/>
      <c r="X39" s="729"/>
      <c r="Y39" s="740" t="s">
        <v>440</v>
      </c>
      <c r="Z39" s="746" t="s">
        <v>447</v>
      </c>
      <c r="AA39" s="750"/>
      <c r="AB39" s="752"/>
      <c r="AC39" s="757"/>
      <c r="AD39" s="761"/>
      <c r="AE39" s="761"/>
      <c r="AF39" s="763"/>
      <c r="AG39" s="480"/>
      <c r="AH39" s="480"/>
      <c r="AI39" s="644"/>
      <c r="AJ39" s="480"/>
      <c r="AK39" s="644"/>
      <c r="AL39" s="644"/>
      <c r="AM39" s="480"/>
      <c r="AN39" s="480"/>
      <c r="AO39" s="480"/>
      <c r="AP39" s="480"/>
      <c r="AQ39" s="480"/>
      <c r="AR39" s="480"/>
      <c r="AS39" s="480"/>
      <c r="AT39" s="480"/>
      <c r="AU39" s="480"/>
      <c r="AV39" s="480"/>
      <c r="AW39" s="480"/>
      <c r="AX39" s="480"/>
      <c r="AY39" s="480"/>
    </row>
    <row r="40" spans="1:56" ht="19.95" customHeight="1">
      <c r="A40" s="480"/>
      <c r="B40" s="513"/>
      <c r="C40" s="578"/>
      <c r="D40" s="620"/>
      <c r="E40" s="620"/>
      <c r="F40" s="620"/>
      <c r="G40" s="620"/>
      <c r="H40" s="620"/>
      <c r="I40" s="620"/>
      <c r="J40" s="620"/>
      <c r="K40" s="620"/>
      <c r="L40" s="620"/>
      <c r="M40" s="620"/>
      <c r="N40" s="620"/>
      <c r="O40" s="620"/>
      <c r="P40" s="620"/>
      <c r="Q40" s="620"/>
      <c r="R40" s="620"/>
      <c r="S40" s="620"/>
      <c r="T40" s="712" t="s">
        <v>508</v>
      </c>
      <c r="U40" s="719">
        <f>T39/12</f>
        <v>0</v>
      </c>
      <c r="V40" s="719"/>
      <c r="W40" s="719"/>
      <c r="X40" s="730" t="s">
        <v>440</v>
      </c>
      <c r="Y40" s="741" t="s">
        <v>51</v>
      </c>
      <c r="Z40" s="480"/>
      <c r="AA40" s="480"/>
      <c r="AB40" s="480"/>
      <c r="AC40" s="480"/>
      <c r="AD40" s="480"/>
      <c r="AE40" s="480"/>
      <c r="AF40" s="480"/>
      <c r="AG40" s="480"/>
      <c r="AH40" s="773"/>
      <c r="AI40" s="644"/>
      <c r="AJ40" s="644"/>
      <c r="AK40" s="644"/>
      <c r="AL40" s="644"/>
      <c r="AM40" s="480"/>
      <c r="AN40" s="480"/>
      <c r="AO40" s="480"/>
      <c r="AP40" s="480"/>
      <c r="AQ40" s="480"/>
      <c r="AR40" s="480"/>
      <c r="AS40" s="480"/>
      <c r="AT40" s="480"/>
      <c r="AU40" s="480"/>
      <c r="AV40" s="480"/>
      <c r="AW40" s="480"/>
      <c r="AX40" s="480"/>
      <c r="AY40" s="480"/>
    </row>
    <row r="41" spans="1:56" ht="9.6" customHeight="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644"/>
      <c r="AK41" s="644"/>
      <c r="AL41" s="644"/>
      <c r="AM41" s="480"/>
      <c r="AN41" s="480"/>
      <c r="AO41" s="480"/>
      <c r="AP41" s="480"/>
      <c r="AQ41" s="480"/>
      <c r="AR41" s="480"/>
      <c r="AS41" s="480"/>
      <c r="AT41" s="480"/>
      <c r="AU41" s="480"/>
      <c r="AV41" s="480"/>
      <c r="AW41" s="480"/>
      <c r="AX41" s="480"/>
      <c r="AY41" s="480"/>
    </row>
    <row r="42" spans="1:56" s="475" customFormat="1" ht="19.95" customHeight="1">
      <c r="A42" s="485"/>
      <c r="B42" s="514" t="s">
        <v>519</v>
      </c>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753"/>
      <c r="AC42" s="753"/>
      <c r="AD42" s="753"/>
      <c r="AE42" s="753"/>
      <c r="AF42" s="753"/>
      <c r="AG42" s="753"/>
      <c r="AH42" s="753"/>
      <c r="AI42" s="753"/>
      <c r="AJ42" s="514"/>
      <c r="AK42" s="480"/>
      <c r="AL42" s="485"/>
      <c r="AM42" s="837"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71"/>
      <c r="BA42" s="881" t="s">
        <v>522</v>
      </c>
      <c r="BB42" s="881"/>
      <c r="BC42" s="881"/>
      <c r="BD42" s="881"/>
    </row>
    <row r="43" spans="1:56" s="474" customFormat="1" ht="18" customHeight="1">
      <c r="A43" s="482"/>
      <c r="B43" s="507" t="s">
        <v>96</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797" t="str">
        <f>IF(H7="","",IF('別紙様式2-2（処遇改善加算　個表）'!AI9="○","○","×"))</f>
        <v/>
      </c>
      <c r="AL43" s="482"/>
      <c r="AM43" s="838"/>
      <c r="AN43" s="855"/>
      <c r="AO43" s="855"/>
      <c r="AP43" s="855"/>
      <c r="AQ43" s="855"/>
      <c r="AR43" s="855"/>
      <c r="AS43" s="855"/>
      <c r="AT43" s="855"/>
      <c r="AU43" s="855"/>
      <c r="AV43" s="855"/>
      <c r="AW43" s="855"/>
      <c r="AX43" s="855"/>
      <c r="AY43" s="872"/>
      <c r="BA43" s="88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97"/>
      <c r="BC43" s="897"/>
      <c r="BD43" s="899"/>
    </row>
    <row r="44" spans="1:56" s="474" customFormat="1" ht="6" customHeight="1">
      <c r="A44" s="482"/>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482"/>
      <c r="AM44" s="839"/>
      <c r="AN44" s="839"/>
      <c r="AO44" s="839"/>
      <c r="AP44" s="839"/>
      <c r="AQ44" s="839"/>
      <c r="AR44" s="839"/>
      <c r="AS44" s="839"/>
      <c r="AT44" s="839"/>
      <c r="AU44" s="839"/>
      <c r="AV44" s="839"/>
      <c r="AW44" s="839"/>
      <c r="AX44" s="839"/>
      <c r="AY44" s="839"/>
      <c r="BA44" s="883"/>
      <c r="BB44" s="883"/>
      <c r="BC44" s="883"/>
    </row>
    <row r="45" spans="1:56" s="474" customFormat="1" ht="21" customHeight="1">
      <c r="A45" s="482"/>
      <c r="B45" s="516" t="s">
        <v>525</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482"/>
      <c r="AM45" s="837"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71"/>
      <c r="BA45" s="881" t="s">
        <v>205</v>
      </c>
      <c r="BB45" s="881"/>
      <c r="BC45" s="881"/>
      <c r="BD45" s="881"/>
    </row>
    <row r="46" spans="1:56" s="474" customFormat="1" ht="18" customHeight="1">
      <c r="A46" s="482"/>
      <c r="B46" s="517" t="s">
        <v>527</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777"/>
      <c r="AK46" s="797" t="str">
        <f>IF(H7="","",IF('別紙様式2-2（処遇改善加算　個表）'!AJ9="○","○","×"))</f>
        <v/>
      </c>
      <c r="AL46" s="482"/>
      <c r="AM46" s="838"/>
      <c r="AN46" s="855"/>
      <c r="AO46" s="855"/>
      <c r="AP46" s="855"/>
      <c r="AQ46" s="855"/>
      <c r="AR46" s="855"/>
      <c r="AS46" s="855"/>
      <c r="AT46" s="855"/>
      <c r="AU46" s="855"/>
      <c r="AV46" s="855"/>
      <c r="AW46" s="855"/>
      <c r="AX46" s="855"/>
      <c r="AY46" s="872"/>
      <c r="BA46" s="882">
        <f>COUNTIF('別紙様式2-2（処遇改善加算　個表）'!P:P,"処遇改善加算Ⅰ")+COUNTIF('別紙様式2-2（処遇改善加算　個表）'!P:P,"処遇改善加算Ⅱ")+COUNTIF('別紙様式2-2（処遇改善加算　個表）'!P:P,"処遇改善加算Ⅲ")</f>
        <v>0</v>
      </c>
      <c r="BB46" s="897"/>
      <c r="BC46" s="897"/>
      <c r="BD46" s="899"/>
    </row>
    <row r="47" spans="1:56" s="474" customFormat="1" ht="6" customHeight="1">
      <c r="A47" s="482"/>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482"/>
      <c r="AM47" s="840"/>
      <c r="AN47" s="482"/>
      <c r="AO47" s="482"/>
      <c r="AP47" s="482"/>
      <c r="AQ47" s="482"/>
      <c r="AR47" s="482"/>
      <c r="AS47" s="482"/>
      <c r="AT47" s="482"/>
      <c r="AU47" s="482"/>
      <c r="AV47" s="482"/>
      <c r="AW47" s="482"/>
      <c r="AX47" s="482"/>
      <c r="AY47" s="482"/>
      <c r="BA47" s="883"/>
      <c r="BB47" s="883"/>
      <c r="BC47" s="883"/>
    </row>
    <row r="48" spans="1:56" s="474" customFormat="1" ht="21.75" customHeight="1">
      <c r="A48" s="482"/>
      <c r="B48" s="519" t="s">
        <v>528</v>
      </c>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482"/>
      <c r="AM48" s="482"/>
      <c r="AN48" s="482"/>
      <c r="AO48" s="482"/>
      <c r="AP48" s="482"/>
      <c r="AQ48" s="482"/>
      <c r="AR48" s="482"/>
      <c r="AS48" s="482"/>
      <c r="AT48" s="482"/>
      <c r="AU48" s="482"/>
      <c r="AV48" s="482"/>
      <c r="AW48" s="482"/>
      <c r="AX48" s="482"/>
      <c r="AY48" s="482"/>
      <c r="BA48" s="884" t="s">
        <v>296</v>
      </c>
      <c r="BB48" s="884"/>
      <c r="BC48" s="884"/>
      <c r="BD48" s="884"/>
    </row>
    <row r="49" spans="1:56" ht="18" customHeight="1">
      <c r="A49" s="480"/>
      <c r="B49" s="520" t="s">
        <v>535</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797" t="str">
        <f>IF(H7="","",IF('別紙様式2-2（処遇改善加算　個表）'!AK9="○","○","×"))</f>
        <v/>
      </c>
      <c r="AL49" s="480"/>
      <c r="AM49" s="480"/>
      <c r="AN49" s="480"/>
      <c r="AO49" s="480"/>
      <c r="AP49" s="480"/>
      <c r="AQ49" s="480"/>
      <c r="AR49" s="480"/>
      <c r="AS49" s="480"/>
      <c r="AT49" s="480"/>
      <c r="AU49" s="480"/>
      <c r="AV49" s="480"/>
      <c r="AW49" s="480"/>
      <c r="AX49" s="826"/>
      <c r="AY49" s="480"/>
      <c r="BA49" s="885">
        <f>COUNTIF('別紙様式2-2（処遇改善加算　個表）'!P:P,"処遇改善加算Ⅰ")+COUNTIF('別紙様式2-2（処遇改善加算　個表）'!P:P,"処遇改善加算Ⅱ")</f>
        <v>0</v>
      </c>
      <c r="BB49" s="885"/>
      <c r="BC49" s="885"/>
      <c r="BD49" s="885"/>
    </row>
    <row r="50" spans="1:56" ht="6" customHeight="1">
      <c r="A50" s="480"/>
      <c r="B50" s="521"/>
      <c r="C50" s="480"/>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480"/>
      <c r="AL50" s="480"/>
      <c r="AM50" s="480"/>
      <c r="AN50" s="480"/>
      <c r="AO50" s="480"/>
      <c r="AP50" s="480"/>
      <c r="AQ50" s="480"/>
      <c r="AR50" s="480"/>
      <c r="AS50" s="480"/>
      <c r="AT50" s="480"/>
      <c r="AU50" s="480"/>
      <c r="AV50" s="480"/>
      <c r="AW50" s="826"/>
      <c r="AX50" s="480"/>
      <c r="AY50" s="480"/>
      <c r="BA50" s="883"/>
      <c r="BB50" s="883"/>
      <c r="BC50" s="883"/>
    </row>
    <row r="51" spans="1:56" ht="17.399999999999999" customHeight="1">
      <c r="A51" s="480"/>
      <c r="B51" s="522" t="s">
        <v>539</v>
      </c>
      <c r="D51" s="621"/>
      <c r="E51" s="621"/>
      <c r="F51" s="621"/>
      <c r="G51" s="621"/>
      <c r="H51" s="621"/>
      <c r="I51" s="621"/>
      <c r="J51" s="621"/>
      <c r="K51" s="621"/>
      <c r="L51" s="621"/>
      <c r="M51" s="621"/>
      <c r="N51" s="621"/>
      <c r="O51" s="621"/>
      <c r="P51" s="621"/>
      <c r="Q51" s="574"/>
      <c r="R51" s="621"/>
      <c r="S51" s="574"/>
      <c r="T51" s="574"/>
      <c r="U51" s="574"/>
      <c r="V51" s="574"/>
      <c r="W51" s="574"/>
      <c r="X51" s="574"/>
      <c r="Y51" s="574"/>
      <c r="Z51" s="574"/>
      <c r="AA51" s="574"/>
      <c r="AB51" s="574"/>
      <c r="AC51" s="574"/>
      <c r="AD51" s="574"/>
      <c r="AE51" s="574"/>
      <c r="AF51" s="574"/>
      <c r="AG51" s="574"/>
      <c r="AH51" s="574"/>
      <c r="AI51" s="574"/>
      <c r="AJ51" s="574"/>
      <c r="AK51" s="733" t="str">
        <f>IF(H7="","",IF(AK49="○","",IF(OR(BA53=TRUE,BA54=TRUE,BA55=TRUE,AND(BA56=TRUE,G56&lt;&gt;"")),"○","×")))</f>
        <v/>
      </c>
      <c r="AL51" s="480"/>
      <c r="AM51" s="841"/>
      <c r="AN51" s="480"/>
      <c r="AO51" s="480"/>
      <c r="AP51" s="480"/>
      <c r="AQ51" s="480"/>
      <c r="AR51" s="480"/>
      <c r="AS51" s="480"/>
      <c r="AT51" s="480"/>
      <c r="AU51" s="480"/>
      <c r="AV51" s="480"/>
      <c r="AW51" s="480"/>
      <c r="AX51" s="826"/>
      <c r="AY51" s="480"/>
      <c r="BA51" s="883"/>
      <c r="BB51" s="883"/>
      <c r="BC51" s="883"/>
    </row>
    <row r="52" spans="1:56" ht="15.6" customHeight="1">
      <c r="A52" s="482"/>
      <c r="B52" s="523" t="s">
        <v>541</v>
      </c>
      <c r="C52" s="581"/>
      <c r="D52" s="622"/>
      <c r="E52" s="631"/>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798"/>
      <c r="AL52" s="482"/>
      <c r="AM52" s="842" t="s">
        <v>543</v>
      </c>
      <c r="AN52" s="856"/>
      <c r="AO52" s="856"/>
      <c r="AP52" s="856"/>
      <c r="AQ52" s="856"/>
      <c r="AR52" s="856"/>
      <c r="AS52" s="856"/>
      <c r="AT52" s="856"/>
      <c r="AU52" s="856"/>
      <c r="AV52" s="856"/>
      <c r="AW52" s="856"/>
      <c r="AX52" s="856"/>
      <c r="AY52" s="873"/>
      <c r="BA52" s="883"/>
      <c r="BB52" s="883"/>
      <c r="BC52" s="883"/>
    </row>
    <row r="53" spans="1:56" s="474" customFormat="1" ht="19.95" customHeight="1">
      <c r="A53" s="482"/>
      <c r="B53" s="524"/>
      <c r="C53" s="582"/>
      <c r="D53" s="623" t="s">
        <v>544</v>
      </c>
      <c r="E53" s="632"/>
      <c r="F53" s="632"/>
      <c r="G53" s="632"/>
      <c r="H53" s="632"/>
      <c r="I53" s="632"/>
      <c r="J53" s="632"/>
      <c r="K53" s="632"/>
      <c r="L53" s="632"/>
      <c r="M53" s="632"/>
      <c r="N53" s="632"/>
      <c r="O53" s="632"/>
      <c r="P53" s="632"/>
      <c r="Q53" s="632"/>
      <c r="R53" s="632"/>
      <c r="S53" s="705"/>
      <c r="T53" s="705"/>
      <c r="U53" s="705"/>
      <c r="V53" s="705"/>
      <c r="W53" s="705"/>
      <c r="X53" s="705"/>
      <c r="Y53" s="705"/>
      <c r="Z53" s="705"/>
      <c r="AA53" s="705"/>
      <c r="AB53" s="705"/>
      <c r="AC53" s="705"/>
      <c r="AD53" s="705"/>
      <c r="AE53" s="705"/>
      <c r="AF53" s="705"/>
      <c r="AG53" s="705"/>
      <c r="AH53" s="705"/>
      <c r="AI53" s="661"/>
      <c r="AJ53" s="487"/>
      <c r="AK53" s="799"/>
      <c r="AL53" s="482"/>
      <c r="AM53" s="482"/>
      <c r="AN53" s="827"/>
      <c r="AO53" s="827"/>
      <c r="AP53" s="827"/>
      <c r="AQ53" s="827"/>
      <c r="AR53" s="827"/>
      <c r="AS53" s="827"/>
      <c r="AT53" s="827"/>
      <c r="AU53" s="827"/>
      <c r="AV53" s="864"/>
      <c r="AW53" s="865"/>
      <c r="AX53" s="482"/>
      <c r="AY53" s="482"/>
      <c r="BA53" s="886" t="b">
        <v>0</v>
      </c>
      <c r="BB53" s="883"/>
      <c r="BC53" s="883"/>
    </row>
    <row r="54" spans="1:56" s="474" customFormat="1" ht="19.95" customHeight="1">
      <c r="A54" s="482"/>
      <c r="B54" s="524"/>
      <c r="C54" s="583"/>
      <c r="D54" s="587" t="s">
        <v>547</v>
      </c>
      <c r="E54" s="633"/>
      <c r="F54" s="633"/>
      <c r="G54" s="633"/>
      <c r="H54" s="633"/>
      <c r="I54" s="633"/>
      <c r="J54" s="633"/>
      <c r="K54" s="633"/>
      <c r="L54" s="633"/>
      <c r="M54" s="633"/>
      <c r="N54" s="633"/>
      <c r="O54" s="633"/>
      <c r="P54" s="633"/>
      <c r="Q54" s="633"/>
      <c r="R54" s="633"/>
      <c r="S54" s="633"/>
      <c r="T54" s="705"/>
      <c r="U54" s="705"/>
      <c r="V54" s="705"/>
      <c r="W54" s="705"/>
      <c r="X54" s="705"/>
      <c r="Y54" s="705"/>
      <c r="Z54" s="705"/>
      <c r="AA54" s="705"/>
      <c r="AB54" s="705"/>
      <c r="AC54" s="705"/>
      <c r="AD54" s="705"/>
      <c r="AE54" s="705"/>
      <c r="AF54" s="705"/>
      <c r="AG54" s="705"/>
      <c r="AH54" s="705"/>
      <c r="AI54" s="661"/>
      <c r="AJ54" s="487"/>
      <c r="AK54" s="799"/>
      <c r="AL54" s="482"/>
      <c r="AM54" s="482"/>
      <c r="AN54" s="827"/>
      <c r="AO54" s="827"/>
      <c r="AP54" s="827"/>
      <c r="AQ54" s="827"/>
      <c r="AR54" s="827"/>
      <c r="AS54" s="827"/>
      <c r="AT54" s="827"/>
      <c r="AU54" s="864"/>
      <c r="AV54" s="865"/>
      <c r="AW54" s="482"/>
      <c r="AX54" s="482"/>
      <c r="AY54" s="482"/>
      <c r="BA54" s="886" t="b">
        <v>0</v>
      </c>
      <c r="BB54" s="883"/>
      <c r="BC54" s="883"/>
    </row>
    <row r="55" spans="1:56" s="474" customFormat="1" ht="19.95" customHeight="1">
      <c r="A55" s="482"/>
      <c r="B55" s="524"/>
      <c r="C55" s="583"/>
      <c r="D55" s="518" t="s">
        <v>552</v>
      </c>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487"/>
      <c r="AK55" s="799"/>
      <c r="AL55" s="827"/>
      <c r="AM55" s="482"/>
      <c r="AN55" s="827"/>
      <c r="AO55" s="827"/>
      <c r="AP55" s="827"/>
      <c r="AQ55" s="827"/>
      <c r="AR55" s="827"/>
      <c r="AS55" s="827"/>
      <c r="AT55" s="827"/>
      <c r="AU55" s="864"/>
      <c r="AV55" s="865"/>
      <c r="AW55" s="482"/>
      <c r="AX55" s="482"/>
      <c r="AY55" s="482"/>
      <c r="BA55" s="886" t="b">
        <v>0</v>
      </c>
      <c r="BB55" s="883"/>
      <c r="BC55" s="883"/>
    </row>
    <row r="56" spans="1:56" s="474" customFormat="1" ht="19.95" customHeight="1">
      <c r="A56" s="482"/>
      <c r="B56" s="525"/>
      <c r="C56" s="584"/>
      <c r="D56" s="624" t="s">
        <v>256</v>
      </c>
      <c r="E56" s="634"/>
      <c r="F56" s="646"/>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800" t="s">
        <v>51</v>
      </c>
      <c r="AL56" s="482"/>
      <c r="AM56" s="843" t="s">
        <v>555</v>
      </c>
      <c r="AN56" s="857"/>
      <c r="AO56" s="857"/>
      <c r="AP56" s="857"/>
      <c r="AQ56" s="857"/>
      <c r="AR56" s="857"/>
      <c r="AS56" s="857"/>
      <c r="AT56" s="857"/>
      <c r="AU56" s="857"/>
      <c r="AV56" s="857"/>
      <c r="AW56" s="857"/>
      <c r="AX56" s="857"/>
      <c r="AY56" s="874"/>
      <c r="AZ56" s="876"/>
      <c r="BA56" s="886" t="b">
        <v>0</v>
      </c>
      <c r="BB56" s="883"/>
      <c r="BC56" s="883"/>
    </row>
    <row r="57" spans="1:56" s="474" customFormat="1" ht="4.95" customHeight="1">
      <c r="A57" s="480"/>
      <c r="B57" s="526"/>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480"/>
      <c r="AM57" s="482"/>
      <c r="AN57" s="482"/>
      <c r="AO57" s="482"/>
      <c r="AP57" s="482"/>
      <c r="AQ57" s="482"/>
      <c r="AR57" s="482"/>
      <c r="AS57" s="482"/>
      <c r="AT57" s="482"/>
      <c r="AU57" s="482"/>
      <c r="AV57" s="482"/>
      <c r="AW57" s="482"/>
      <c r="AX57" s="482"/>
      <c r="AY57" s="482"/>
      <c r="BA57" s="883"/>
      <c r="BB57" s="883"/>
      <c r="BC57" s="883"/>
    </row>
    <row r="58" spans="1:56" ht="15" customHeight="1">
      <c r="A58" s="480"/>
      <c r="B58" s="519" t="s">
        <v>415</v>
      </c>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480"/>
      <c r="AM58" s="480"/>
      <c r="AN58" s="480"/>
      <c r="AO58" s="480"/>
      <c r="AP58" s="480"/>
      <c r="AQ58" s="480"/>
      <c r="AR58" s="480"/>
      <c r="AS58" s="480"/>
      <c r="AT58" s="480"/>
      <c r="AU58" s="480"/>
      <c r="AV58" s="480"/>
      <c r="AW58" s="480"/>
      <c r="AX58" s="480"/>
      <c r="AY58" s="480"/>
      <c r="AZ58" s="474"/>
      <c r="BA58" s="884" t="s">
        <v>376</v>
      </c>
      <c r="BB58" s="884"/>
      <c r="BC58" s="884"/>
      <c r="BD58" s="884"/>
    </row>
    <row r="59" spans="1:56" ht="18" customHeight="1">
      <c r="A59" s="480"/>
      <c r="B59" s="517" t="s">
        <v>558</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801" t="str">
        <f>IF(H7="","",IF('別紙様式2-2（処遇改善加算　個表）'!AL9="○","○","×"))</f>
        <v/>
      </c>
      <c r="AL59" s="480"/>
      <c r="AM59" s="480"/>
      <c r="AN59" s="480"/>
      <c r="AO59" s="480"/>
      <c r="AP59" s="480"/>
      <c r="AQ59" s="480"/>
      <c r="AR59" s="480"/>
      <c r="AS59" s="480"/>
      <c r="AT59" s="480"/>
      <c r="AU59" s="480"/>
      <c r="AV59" s="480"/>
      <c r="AW59" s="480"/>
      <c r="AX59" s="480"/>
      <c r="AY59" s="480"/>
      <c r="BA59" s="887">
        <f>COUNTIF('別紙様式2-2（処遇改善加算　個表）'!P:P,"処遇改善加算Ⅰ")</f>
        <v>0</v>
      </c>
      <c r="BB59" s="887"/>
      <c r="BC59" s="887"/>
      <c r="BD59" s="887"/>
    </row>
    <row r="60" spans="1:56" ht="6" customHeight="1">
      <c r="A60" s="482"/>
      <c r="B60" s="504"/>
      <c r="C60" s="504"/>
      <c r="D60" s="504"/>
      <c r="E60" s="504"/>
      <c r="F60" s="644"/>
      <c r="G60" s="661"/>
      <c r="H60" s="661"/>
      <c r="I60" s="661"/>
      <c r="J60" s="661"/>
      <c r="K60" s="661"/>
      <c r="L60" s="661"/>
      <c r="M60" s="693"/>
      <c r="N60" s="693"/>
      <c r="O60" s="693"/>
      <c r="P60" s="693"/>
      <c r="Q60" s="693"/>
      <c r="R60" s="693"/>
      <c r="S60" s="693"/>
      <c r="T60" s="693"/>
      <c r="U60" s="661"/>
      <c r="V60" s="661"/>
      <c r="W60" s="589"/>
      <c r="X60" s="661"/>
      <c r="Y60" s="661"/>
      <c r="Z60" s="661"/>
      <c r="AA60" s="693"/>
      <c r="AB60" s="661"/>
      <c r="AC60" s="661"/>
      <c r="AD60" s="661"/>
      <c r="AE60" s="661"/>
      <c r="AF60" s="661"/>
      <c r="AG60" s="661"/>
      <c r="AH60" s="661"/>
      <c r="AI60" s="661"/>
      <c r="AJ60" s="661"/>
      <c r="AK60" s="661"/>
      <c r="AL60" s="482"/>
      <c r="AM60" s="841"/>
      <c r="AN60" s="480"/>
      <c r="AO60" s="480"/>
      <c r="AP60" s="480"/>
      <c r="AQ60" s="480"/>
      <c r="AR60" s="480"/>
      <c r="AS60" s="480"/>
      <c r="AT60" s="480"/>
      <c r="AU60" s="480"/>
      <c r="AV60" s="480"/>
      <c r="AW60" s="480"/>
      <c r="AX60" s="480"/>
      <c r="AY60" s="480"/>
    </row>
    <row r="61" spans="1:56" s="474" customFormat="1" ht="17.399999999999999" customHeight="1">
      <c r="A61" s="485"/>
      <c r="B61" s="527" t="s">
        <v>562</v>
      </c>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743"/>
      <c r="AM61" s="482"/>
      <c r="AN61" s="858"/>
      <c r="AO61" s="482"/>
      <c r="AP61" s="482"/>
      <c r="AQ61" s="482"/>
      <c r="AR61" s="482"/>
      <c r="AS61" s="482"/>
      <c r="AT61" s="482"/>
      <c r="AU61" s="482"/>
      <c r="AV61" s="482"/>
      <c r="AW61" s="482"/>
      <c r="AX61" s="482"/>
      <c r="AY61" s="482"/>
    </row>
    <row r="62" spans="1:56" s="475" customFormat="1" ht="30" customHeight="1">
      <c r="A62" s="485"/>
      <c r="B62" s="528" t="s">
        <v>563</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802"/>
      <c r="AL62" s="743"/>
      <c r="AM62" s="844"/>
      <c r="AN62" s="844"/>
      <c r="AO62" s="844"/>
      <c r="AP62" s="844"/>
      <c r="AQ62" s="844"/>
      <c r="AR62" s="844"/>
      <c r="AS62" s="844"/>
      <c r="AT62" s="844"/>
      <c r="AU62" s="844"/>
      <c r="AV62" s="844"/>
      <c r="AW62" s="844"/>
      <c r="AX62" s="844"/>
      <c r="AY62" s="844"/>
    </row>
    <row r="63" spans="1:56" s="475" customFormat="1" ht="31.5" customHeight="1">
      <c r="A63" s="485"/>
      <c r="B63" s="529" t="s">
        <v>565</v>
      </c>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778"/>
      <c r="AK63" s="803" t="str">
        <f>IF(H7="","",IF(AK62="○","",IF(OR(AND(AI65="該当",BA72&gt;=2,BA76&gt;=2,BA80&gt;=2,BA84&gt;=2,BA88&gt;=3,OR(E88="✓",E88="誓約",E89="✓",E89="誓約"),BA96&gt;=2),AND(AI65="",BA72&gt;=1,BA76&gt;=1,BA80&gt;=1,BA84&gt;=1,BA88&gt;=1,BA96&gt;=1)),"○","×")))</f>
        <v/>
      </c>
      <c r="AL63" s="743"/>
      <c r="AM63" s="845"/>
      <c r="AN63" s="845"/>
      <c r="AO63" s="845"/>
      <c r="AP63" s="845"/>
      <c r="AQ63" s="845"/>
      <c r="AR63" s="845"/>
      <c r="AS63" s="845"/>
      <c r="AT63" s="845"/>
      <c r="AU63" s="845"/>
      <c r="AV63" s="845"/>
      <c r="AW63" s="845"/>
      <c r="AX63" s="845"/>
      <c r="AY63" s="845"/>
    </row>
    <row r="64" spans="1:56" s="475" customFormat="1" ht="7.8" customHeight="1">
      <c r="A64" s="485"/>
      <c r="B64" s="530"/>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804"/>
      <c r="AL64" s="743"/>
      <c r="AM64" s="845"/>
      <c r="AN64" s="845"/>
      <c r="AO64" s="845"/>
      <c r="AP64" s="845"/>
      <c r="AQ64" s="845"/>
      <c r="AR64" s="845"/>
      <c r="AS64" s="845"/>
      <c r="AT64" s="845"/>
      <c r="AU64" s="845"/>
      <c r="AV64" s="845"/>
      <c r="AW64" s="845"/>
      <c r="AX64" s="845"/>
      <c r="AY64" s="845"/>
    </row>
    <row r="65" spans="1:53" ht="13.8" customHeight="1">
      <c r="A65" s="480"/>
      <c r="B65" s="531" t="s">
        <v>239</v>
      </c>
      <c r="C65" s="587"/>
      <c r="D65" s="587"/>
      <c r="E65" s="587"/>
      <c r="F65" s="587"/>
      <c r="G65" s="587"/>
      <c r="H65" s="587"/>
      <c r="I65" s="587"/>
      <c r="J65" s="587"/>
      <c r="K65" s="587"/>
      <c r="L65" s="587"/>
      <c r="M65" s="587"/>
      <c r="N65" s="587"/>
      <c r="O65" s="587"/>
      <c r="P65" s="587"/>
      <c r="Q65" s="587"/>
      <c r="R65" s="587"/>
      <c r="S65" s="587"/>
      <c r="T65" s="587"/>
      <c r="U65" s="587"/>
      <c r="V65" s="482"/>
      <c r="W65" s="587"/>
      <c r="X65" s="587"/>
      <c r="Y65" s="587"/>
      <c r="Z65" s="587"/>
      <c r="AA65" s="587"/>
      <c r="AB65" s="587"/>
      <c r="AC65" s="587"/>
      <c r="AD65" s="587"/>
      <c r="AE65" s="587"/>
      <c r="AF65" s="587"/>
      <c r="AG65" s="587"/>
      <c r="AH65" s="482"/>
      <c r="AI65" s="774" t="str">
        <f>IF(BA49&gt;0,"該当","")</f>
        <v/>
      </c>
      <c r="AJ65" s="779"/>
      <c r="AK65" s="805"/>
      <c r="AL65" s="482"/>
      <c r="AM65" s="485"/>
      <c r="AN65" s="485"/>
      <c r="AO65" s="485"/>
      <c r="AP65" s="485"/>
      <c r="AQ65" s="485"/>
      <c r="AR65" s="485"/>
      <c r="AS65" s="485"/>
      <c r="AT65" s="485"/>
      <c r="AU65" s="485"/>
      <c r="AV65" s="485"/>
      <c r="AW65" s="485"/>
      <c r="AX65" s="485"/>
      <c r="AY65" s="485"/>
    </row>
    <row r="66" spans="1:53" ht="45.6" customHeight="1">
      <c r="A66" s="480"/>
      <c r="B66" s="532" t="s">
        <v>570</v>
      </c>
      <c r="C66" s="588" t="s">
        <v>564</v>
      </c>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482"/>
      <c r="AM66" s="482"/>
      <c r="AN66" s="482"/>
      <c r="AO66" s="482"/>
      <c r="AP66" s="482"/>
      <c r="AQ66" s="482"/>
      <c r="AR66" s="482"/>
      <c r="AS66" s="482"/>
      <c r="AT66" s="482"/>
      <c r="AU66" s="482"/>
      <c r="AV66" s="482"/>
      <c r="AW66" s="482"/>
      <c r="AX66" s="482"/>
      <c r="AY66" s="482"/>
    </row>
    <row r="67" spans="1:53" ht="7.95" customHeight="1">
      <c r="A67" s="480"/>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row>
    <row r="68" spans="1:53" ht="14.25">
      <c r="A68" s="480"/>
      <c r="B68" s="531" t="s">
        <v>576</v>
      </c>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7"/>
      <c r="AI68" s="775" t="str">
        <f>IF(BA43-BA49&gt;0,"該当","")</f>
        <v/>
      </c>
      <c r="AJ68" s="780"/>
      <c r="AK68" s="806"/>
      <c r="AL68" s="482"/>
      <c r="AM68" s="482"/>
      <c r="AN68" s="482"/>
      <c r="AO68" s="480"/>
      <c r="AP68" s="482"/>
      <c r="AQ68" s="482"/>
      <c r="AR68" s="482"/>
      <c r="AS68" s="482"/>
      <c r="AT68" s="482"/>
      <c r="AU68" s="482"/>
      <c r="AV68" s="482"/>
      <c r="AW68" s="482"/>
      <c r="AX68" s="482"/>
      <c r="AY68" s="482"/>
    </row>
    <row r="69" spans="1:53" ht="43.8" customHeight="1">
      <c r="A69" s="480"/>
      <c r="B69" s="532" t="s">
        <v>570</v>
      </c>
      <c r="C69" s="588" t="s">
        <v>2578</v>
      </c>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8"/>
      <c r="AD69" s="588"/>
      <c r="AE69" s="588"/>
      <c r="AF69" s="588"/>
      <c r="AG69" s="588"/>
      <c r="AH69" s="588"/>
      <c r="AI69" s="588"/>
      <c r="AJ69" s="588"/>
      <c r="AK69" s="588"/>
      <c r="AL69" s="482"/>
      <c r="AM69" s="482"/>
      <c r="AN69" s="482"/>
      <c r="AO69" s="482"/>
      <c r="AP69" s="482"/>
      <c r="AQ69" s="482"/>
      <c r="AR69" s="482"/>
      <c r="AS69" s="482"/>
      <c r="AT69" s="482"/>
      <c r="AU69" s="482"/>
      <c r="AV69" s="482"/>
      <c r="AW69" s="482"/>
      <c r="AX69" s="482"/>
      <c r="AY69" s="482"/>
    </row>
    <row r="70" spans="1:53" ht="7.95" customHeight="1">
      <c r="A70" s="480"/>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482"/>
      <c r="AM70" s="482"/>
      <c r="AN70" s="482"/>
      <c r="AO70" s="482"/>
      <c r="AP70" s="482"/>
      <c r="AQ70" s="482"/>
      <c r="AR70" s="482"/>
      <c r="AS70" s="482"/>
      <c r="AT70" s="482"/>
      <c r="AU70" s="482"/>
      <c r="AV70" s="482"/>
      <c r="AW70" s="482"/>
      <c r="AX70" s="482"/>
      <c r="AY70" s="482"/>
    </row>
    <row r="71" spans="1:53" ht="19.95" customHeight="1">
      <c r="A71" s="480"/>
      <c r="B71" s="534" t="s">
        <v>481</v>
      </c>
      <c r="C71" s="590"/>
      <c r="D71" s="625"/>
      <c r="E71" s="635" t="s">
        <v>183</v>
      </c>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807"/>
      <c r="AL71" s="482"/>
      <c r="AM71" s="480"/>
      <c r="AN71" s="844"/>
      <c r="AO71" s="844"/>
      <c r="AP71" s="844"/>
      <c r="AQ71" s="844"/>
      <c r="AR71" s="844"/>
      <c r="AS71" s="844"/>
      <c r="AT71" s="844"/>
      <c r="AU71" s="844"/>
      <c r="AV71" s="844"/>
      <c r="AW71" s="844"/>
      <c r="AX71" s="844"/>
      <c r="AY71" s="844"/>
      <c r="AZ71" s="877"/>
      <c r="BA71" s="888" t="s">
        <v>579</v>
      </c>
    </row>
    <row r="72" spans="1:53" ht="15" customHeight="1">
      <c r="A72" s="480"/>
      <c r="B72" s="535" t="s">
        <v>582</v>
      </c>
      <c r="C72" s="591"/>
      <c r="D72" s="591"/>
      <c r="E72" s="636"/>
      <c r="F72" s="648"/>
      <c r="G72" s="663" t="s">
        <v>583</v>
      </c>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808"/>
      <c r="AL72" s="482"/>
      <c r="AM72" s="833" t="str">
        <f>IF(AI65="該当","！この区分（４項目）から２つ以上の取組が選択されていません。","！この区分（４項目）から１つ以上の取組が選択されていません。")</f>
        <v>！この区分（４項目）から１つ以上の取組が選択されていません。</v>
      </c>
      <c r="AN72" s="847"/>
      <c r="AO72" s="847"/>
      <c r="AP72" s="847"/>
      <c r="AQ72" s="847"/>
      <c r="AR72" s="847"/>
      <c r="AS72" s="847"/>
      <c r="AT72" s="847"/>
      <c r="AU72" s="847"/>
      <c r="AV72" s="847"/>
      <c r="AW72" s="847"/>
      <c r="AX72" s="866"/>
      <c r="AY72" s="482"/>
      <c r="AZ72" s="474"/>
      <c r="BA72" s="880">
        <f>COUNTIF(E72:F75,"✓")+COUNTIF(E72:F75,"誓約")</f>
        <v>0</v>
      </c>
    </row>
    <row r="73" spans="1:53" ht="15" customHeight="1">
      <c r="A73" s="480"/>
      <c r="B73" s="536"/>
      <c r="C73" s="592"/>
      <c r="D73" s="592"/>
      <c r="E73" s="637"/>
      <c r="F73" s="649"/>
      <c r="G73" s="664" t="s">
        <v>585</v>
      </c>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809"/>
      <c r="AL73" s="482"/>
      <c r="AM73" s="834"/>
      <c r="AN73" s="846"/>
      <c r="AO73" s="846"/>
      <c r="AP73" s="846"/>
      <c r="AQ73" s="846"/>
      <c r="AR73" s="846"/>
      <c r="AS73" s="846"/>
      <c r="AT73" s="846"/>
      <c r="AU73" s="846"/>
      <c r="AV73" s="846"/>
      <c r="AW73" s="846"/>
      <c r="AX73" s="867"/>
      <c r="AY73" s="845"/>
      <c r="AZ73" s="878"/>
      <c r="BA73" s="880"/>
    </row>
    <row r="74" spans="1:53" ht="15" customHeight="1">
      <c r="A74" s="480"/>
      <c r="B74" s="536"/>
      <c r="C74" s="592"/>
      <c r="D74" s="592"/>
      <c r="E74" s="637"/>
      <c r="F74" s="649"/>
      <c r="G74" s="665" t="s">
        <v>590</v>
      </c>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810"/>
      <c r="AL74" s="482"/>
      <c r="AM74" s="845"/>
      <c r="AN74" s="845"/>
      <c r="AO74" s="845"/>
      <c r="AP74" s="845"/>
      <c r="AQ74" s="845"/>
      <c r="AR74" s="845"/>
      <c r="AS74" s="845"/>
      <c r="AT74" s="845"/>
      <c r="AU74" s="845"/>
      <c r="AV74" s="845"/>
      <c r="AW74" s="845"/>
      <c r="AX74" s="845"/>
      <c r="AY74" s="845"/>
      <c r="AZ74" s="878"/>
      <c r="BA74" s="880"/>
    </row>
    <row r="75" spans="1:53" ht="15" customHeight="1">
      <c r="A75" s="480"/>
      <c r="B75" s="537"/>
      <c r="C75" s="593"/>
      <c r="D75" s="593"/>
      <c r="E75" s="638"/>
      <c r="F75" s="650"/>
      <c r="G75" s="666" t="s">
        <v>591</v>
      </c>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811"/>
      <c r="AL75" s="482"/>
      <c r="AM75" s="846"/>
      <c r="AN75" s="846"/>
      <c r="AO75" s="846"/>
      <c r="AP75" s="846"/>
      <c r="AQ75" s="846"/>
      <c r="AR75" s="846"/>
      <c r="AS75" s="846"/>
      <c r="AT75" s="846"/>
      <c r="AU75" s="846"/>
      <c r="AV75" s="846"/>
      <c r="AW75" s="846"/>
      <c r="AX75" s="846"/>
      <c r="AY75" s="482"/>
      <c r="AZ75" s="474"/>
      <c r="BA75" s="880"/>
    </row>
    <row r="76" spans="1:53" ht="35.4" customHeight="1">
      <c r="A76" s="480"/>
      <c r="B76" s="535" t="s">
        <v>592</v>
      </c>
      <c r="C76" s="591"/>
      <c r="D76" s="591"/>
      <c r="E76" s="636"/>
      <c r="F76" s="648"/>
      <c r="G76" s="663" t="s">
        <v>597</v>
      </c>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808"/>
      <c r="AL76" s="482"/>
      <c r="AM76" s="833" t="str">
        <f>IF(AI65="該当","！この区分（４項目）から２つ以上の取組が選択されていません。","！この区分（４項目）から１つ以上の取組が選択されていません。")</f>
        <v>！この区分（４項目）から１つ以上の取組が選択されていません。</v>
      </c>
      <c r="AN76" s="847"/>
      <c r="AO76" s="847"/>
      <c r="AP76" s="847"/>
      <c r="AQ76" s="847"/>
      <c r="AR76" s="847"/>
      <c r="AS76" s="847"/>
      <c r="AT76" s="847"/>
      <c r="AU76" s="847"/>
      <c r="AV76" s="847"/>
      <c r="AW76" s="847"/>
      <c r="AX76" s="866"/>
      <c r="AY76" s="482"/>
      <c r="AZ76" s="474"/>
      <c r="BA76" s="880">
        <f>COUNTIF(E76:F79,"✓")+COUNTIF(E76:F79,"誓約")</f>
        <v>0</v>
      </c>
    </row>
    <row r="77" spans="1:53" ht="15" customHeight="1">
      <c r="A77" s="480"/>
      <c r="B77" s="536"/>
      <c r="C77" s="592"/>
      <c r="D77" s="592"/>
      <c r="E77" s="637"/>
      <c r="F77" s="649"/>
      <c r="G77" s="664" t="s">
        <v>602</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812"/>
      <c r="AL77" s="482"/>
      <c r="AM77" s="834"/>
      <c r="AN77" s="846"/>
      <c r="AO77" s="846"/>
      <c r="AP77" s="846"/>
      <c r="AQ77" s="846"/>
      <c r="AR77" s="846"/>
      <c r="AS77" s="846"/>
      <c r="AT77" s="846"/>
      <c r="AU77" s="846"/>
      <c r="AV77" s="846"/>
      <c r="AW77" s="846"/>
      <c r="AX77" s="867"/>
      <c r="AY77" s="845"/>
      <c r="AZ77" s="878"/>
      <c r="BA77" s="880"/>
    </row>
    <row r="78" spans="1:53" ht="15" customHeight="1">
      <c r="A78" s="480"/>
      <c r="B78" s="536"/>
      <c r="C78" s="592"/>
      <c r="D78" s="592"/>
      <c r="E78" s="637"/>
      <c r="F78" s="649"/>
      <c r="G78" s="667" t="s">
        <v>605</v>
      </c>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665"/>
      <c r="AJ78" s="665"/>
      <c r="AK78" s="810"/>
      <c r="AL78" s="482"/>
      <c r="AM78" s="847"/>
      <c r="AN78" s="845"/>
      <c r="AO78" s="845"/>
      <c r="AP78" s="845"/>
      <c r="AQ78" s="845"/>
      <c r="AR78" s="845"/>
      <c r="AS78" s="845"/>
      <c r="AT78" s="845"/>
      <c r="AU78" s="845"/>
      <c r="AV78" s="845"/>
      <c r="AW78" s="845"/>
      <c r="AX78" s="845"/>
      <c r="AY78" s="845"/>
      <c r="AZ78" s="878"/>
      <c r="BA78" s="880"/>
    </row>
    <row r="79" spans="1:53" ht="15" customHeight="1">
      <c r="A79" s="480"/>
      <c r="B79" s="537"/>
      <c r="C79" s="593"/>
      <c r="D79" s="593"/>
      <c r="E79" s="639"/>
      <c r="F79" s="651"/>
      <c r="G79" s="668" t="s">
        <v>606</v>
      </c>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813"/>
      <c r="AL79" s="482"/>
      <c r="AM79" s="846"/>
      <c r="AN79" s="846"/>
      <c r="AO79" s="846"/>
      <c r="AP79" s="846"/>
      <c r="AQ79" s="846"/>
      <c r="AR79" s="846"/>
      <c r="AS79" s="846"/>
      <c r="AT79" s="846"/>
      <c r="AU79" s="846"/>
      <c r="AV79" s="846"/>
      <c r="AW79" s="846"/>
      <c r="AX79" s="846"/>
      <c r="AY79" s="482"/>
      <c r="AZ79" s="474"/>
      <c r="BA79" s="880"/>
    </row>
    <row r="80" spans="1:53" ht="15" customHeight="1">
      <c r="A80" s="480"/>
      <c r="B80" s="535" t="s">
        <v>612</v>
      </c>
      <c r="C80" s="591"/>
      <c r="D80" s="591"/>
      <c r="E80" s="636"/>
      <c r="F80" s="648"/>
      <c r="G80" s="669" t="s">
        <v>300</v>
      </c>
      <c r="H80" s="669"/>
      <c r="I80" s="669"/>
      <c r="J80" s="669"/>
      <c r="K80" s="669"/>
      <c r="L80" s="669"/>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812"/>
      <c r="AL80" s="482"/>
      <c r="AM80" s="833" t="str">
        <f>IF(AI65="該当","！この区分（４項目）から２つ以上の取組が選択されていません。","！この区分（４項目）から１つ以上の取組が選択されていません。")</f>
        <v>！この区分（４項目）から１つ以上の取組が選択されていません。</v>
      </c>
      <c r="AN80" s="847"/>
      <c r="AO80" s="847"/>
      <c r="AP80" s="847"/>
      <c r="AQ80" s="847"/>
      <c r="AR80" s="847"/>
      <c r="AS80" s="847"/>
      <c r="AT80" s="847"/>
      <c r="AU80" s="847"/>
      <c r="AV80" s="847"/>
      <c r="AW80" s="847"/>
      <c r="AX80" s="866"/>
      <c r="AY80" s="482"/>
      <c r="AZ80" s="474"/>
      <c r="BA80" s="880">
        <f>COUNTIF(E80:F83,"✓")+COUNTIF(E80:F83,"誓約")</f>
        <v>0</v>
      </c>
    </row>
    <row r="81" spans="1:53" ht="28.05" customHeight="1">
      <c r="A81" s="480"/>
      <c r="B81" s="536"/>
      <c r="C81" s="592"/>
      <c r="D81" s="592"/>
      <c r="E81" s="637"/>
      <c r="F81" s="649"/>
      <c r="G81" s="665" t="s">
        <v>614</v>
      </c>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810"/>
      <c r="AL81" s="482"/>
      <c r="AM81" s="834"/>
      <c r="AN81" s="846"/>
      <c r="AO81" s="846"/>
      <c r="AP81" s="846"/>
      <c r="AQ81" s="846"/>
      <c r="AR81" s="846"/>
      <c r="AS81" s="846"/>
      <c r="AT81" s="846"/>
      <c r="AU81" s="846"/>
      <c r="AV81" s="846"/>
      <c r="AW81" s="846"/>
      <c r="AX81" s="867"/>
      <c r="AY81" s="845"/>
      <c r="AZ81" s="878"/>
      <c r="BA81" s="880"/>
    </row>
    <row r="82" spans="1:53" ht="28.05" customHeight="1">
      <c r="A82" s="480"/>
      <c r="B82" s="536"/>
      <c r="C82" s="592"/>
      <c r="D82" s="592"/>
      <c r="E82" s="637"/>
      <c r="F82" s="649"/>
      <c r="G82" s="665" t="s">
        <v>618</v>
      </c>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665"/>
      <c r="AH82" s="665"/>
      <c r="AI82" s="665"/>
      <c r="AJ82" s="665"/>
      <c r="AK82" s="810"/>
      <c r="AL82" s="482"/>
      <c r="AM82" s="845"/>
      <c r="AN82" s="845"/>
      <c r="AO82" s="845"/>
      <c r="AP82" s="845"/>
      <c r="AQ82" s="845"/>
      <c r="AR82" s="845"/>
      <c r="AS82" s="845"/>
      <c r="AT82" s="845"/>
      <c r="AU82" s="845"/>
      <c r="AV82" s="845"/>
      <c r="AW82" s="845"/>
      <c r="AX82" s="845"/>
      <c r="AY82" s="845"/>
      <c r="AZ82" s="878"/>
      <c r="BA82" s="880"/>
    </row>
    <row r="83" spans="1:53" ht="15" customHeight="1">
      <c r="A83" s="480"/>
      <c r="B83" s="537"/>
      <c r="C83" s="593"/>
      <c r="D83" s="593"/>
      <c r="E83" s="637"/>
      <c r="F83" s="649"/>
      <c r="G83" s="670" t="s">
        <v>621</v>
      </c>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813"/>
      <c r="AL83" s="482"/>
      <c r="AM83" s="846"/>
      <c r="AN83" s="846"/>
      <c r="AO83" s="846"/>
      <c r="AP83" s="846"/>
      <c r="AQ83" s="846"/>
      <c r="AR83" s="846"/>
      <c r="AS83" s="846"/>
      <c r="AT83" s="846"/>
      <c r="AU83" s="846"/>
      <c r="AV83" s="846"/>
      <c r="AW83" s="846"/>
      <c r="AX83" s="846"/>
      <c r="AY83" s="482"/>
      <c r="AZ83" s="474"/>
      <c r="BA83" s="880"/>
    </row>
    <row r="84" spans="1:53" ht="15" customHeight="1">
      <c r="A84" s="480"/>
      <c r="B84" s="535" t="s">
        <v>36</v>
      </c>
      <c r="C84" s="591"/>
      <c r="D84" s="591"/>
      <c r="E84" s="636"/>
      <c r="F84" s="648"/>
      <c r="G84" s="663" t="s">
        <v>629</v>
      </c>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808"/>
      <c r="AL84" s="482"/>
      <c r="AM84" s="848" t="str">
        <f>IF(AI65="該当","！この区分（４項目）から２つ以上の取組が選択されていません。","！この区分（４項目）から１つ以上の取組が選択されていません。")</f>
        <v>！この区分（４項目）から１つ以上の取組が選択されていません。</v>
      </c>
      <c r="AN84" s="847"/>
      <c r="AO84" s="847"/>
      <c r="AP84" s="847"/>
      <c r="AQ84" s="847"/>
      <c r="AR84" s="847"/>
      <c r="AS84" s="847"/>
      <c r="AT84" s="847"/>
      <c r="AU84" s="847"/>
      <c r="AV84" s="847"/>
      <c r="AW84" s="847"/>
      <c r="AX84" s="866"/>
      <c r="AY84" s="482"/>
      <c r="AZ84" s="474"/>
      <c r="BA84" s="880">
        <f>COUNTIF(E84:F87,"✓")+COUNTIF(E84:F87,"誓約")</f>
        <v>0</v>
      </c>
    </row>
    <row r="85" spans="1:53" ht="15" customHeight="1">
      <c r="A85" s="480"/>
      <c r="B85" s="536"/>
      <c r="C85" s="592"/>
      <c r="D85" s="592"/>
      <c r="E85" s="637"/>
      <c r="F85" s="649"/>
      <c r="G85" s="665" t="s">
        <v>636</v>
      </c>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810"/>
      <c r="AL85" s="480"/>
      <c r="AM85" s="834"/>
      <c r="AN85" s="846"/>
      <c r="AO85" s="846"/>
      <c r="AP85" s="846"/>
      <c r="AQ85" s="846"/>
      <c r="AR85" s="846"/>
      <c r="AS85" s="846"/>
      <c r="AT85" s="846"/>
      <c r="AU85" s="846"/>
      <c r="AV85" s="846"/>
      <c r="AW85" s="846"/>
      <c r="AX85" s="867"/>
      <c r="AY85" s="845"/>
      <c r="AZ85" s="878"/>
      <c r="BA85" s="880"/>
    </row>
    <row r="86" spans="1:53" ht="28.05" customHeight="1">
      <c r="A86" s="480"/>
      <c r="B86" s="536"/>
      <c r="C86" s="592"/>
      <c r="D86" s="592"/>
      <c r="E86" s="637"/>
      <c r="F86" s="649"/>
      <c r="G86" s="665" t="s">
        <v>301</v>
      </c>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810"/>
      <c r="AL86" s="482"/>
      <c r="AM86" s="845"/>
      <c r="AN86" s="845"/>
      <c r="AO86" s="845"/>
      <c r="AP86" s="845"/>
      <c r="AQ86" s="845"/>
      <c r="AR86" s="845"/>
      <c r="AS86" s="845"/>
      <c r="AT86" s="845"/>
      <c r="AU86" s="845"/>
      <c r="AV86" s="845"/>
      <c r="AW86" s="845"/>
      <c r="AX86" s="845"/>
      <c r="AY86" s="845"/>
      <c r="AZ86" s="878"/>
      <c r="BA86" s="880"/>
    </row>
    <row r="87" spans="1:53" ht="15" customHeight="1">
      <c r="A87" s="480"/>
      <c r="B87" s="537"/>
      <c r="C87" s="593"/>
      <c r="D87" s="593"/>
      <c r="E87" s="637"/>
      <c r="F87" s="649"/>
      <c r="G87" s="670" t="s">
        <v>639</v>
      </c>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813"/>
      <c r="AL87" s="482"/>
      <c r="AM87" s="845"/>
      <c r="AN87" s="845"/>
      <c r="AO87" s="845"/>
      <c r="AP87" s="845"/>
      <c r="AQ87" s="845"/>
      <c r="AR87" s="845"/>
      <c r="AS87" s="845"/>
      <c r="AT87" s="845"/>
      <c r="AU87" s="845"/>
      <c r="AV87" s="845"/>
      <c r="AW87" s="845"/>
      <c r="AX87" s="845"/>
      <c r="AY87" s="482"/>
      <c r="AZ87" s="474"/>
      <c r="BA87" s="880"/>
    </row>
    <row r="88" spans="1:53" ht="28.05" customHeight="1">
      <c r="A88" s="480"/>
      <c r="B88" s="535" t="s">
        <v>1066</v>
      </c>
      <c r="C88" s="591"/>
      <c r="D88" s="591"/>
      <c r="E88" s="636"/>
      <c r="F88" s="648"/>
      <c r="G88" s="671" t="s">
        <v>898</v>
      </c>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808"/>
      <c r="AL88" s="482"/>
      <c r="AM88" s="836" t="str">
        <f>IF(AND(AI68="該当",AND(E88="",E89="")),"！⑰又は⑱の取組は必須です。","")</f>
        <v/>
      </c>
      <c r="AN88" s="853"/>
      <c r="AO88" s="853"/>
      <c r="AP88" s="853"/>
      <c r="AQ88" s="853"/>
      <c r="AR88" s="853"/>
      <c r="AS88" s="853"/>
      <c r="AT88" s="853"/>
      <c r="AU88" s="853"/>
      <c r="AV88" s="853"/>
      <c r="AW88" s="853"/>
      <c r="AX88" s="868"/>
      <c r="AY88" s="482"/>
      <c r="AZ88" s="474"/>
      <c r="BA88" s="889">
        <f>COUNTIF(E88:F95,"✓")+COUNTIF(E88:F95,"誓約")</f>
        <v>0</v>
      </c>
    </row>
    <row r="89" spans="1:53" ht="15" customHeight="1">
      <c r="A89" s="480"/>
      <c r="B89" s="536"/>
      <c r="C89" s="592"/>
      <c r="D89" s="592"/>
      <c r="E89" s="637"/>
      <c r="F89" s="649"/>
      <c r="G89" s="665" t="s">
        <v>641</v>
      </c>
      <c r="H89" s="665"/>
      <c r="I89" s="665"/>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665"/>
      <c r="AH89" s="665"/>
      <c r="AI89" s="665"/>
      <c r="AJ89" s="665"/>
      <c r="AK89" s="809"/>
      <c r="AL89" s="482"/>
      <c r="AM89" s="845"/>
      <c r="AN89" s="845"/>
      <c r="AO89" s="845"/>
      <c r="AP89" s="845"/>
      <c r="AQ89" s="845"/>
      <c r="AR89" s="845"/>
      <c r="AS89" s="845"/>
      <c r="AT89" s="845"/>
      <c r="AU89" s="845"/>
      <c r="AV89" s="845"/>
      <c r="AW89" s="845"/>
      <c r="AX89" s="845"/>
      <c r="AY89" s="845"/>
      <c r="AZ89" s="878"/>
      <c r="BA89" s="890"/>
    </row>
    <row r="90" spans="1:53" ht="15" customHeight="1">
      <c r="A90" s="480"/>
      <c r="B90" s="536"/>
      <c r="C90" s="592"/>
      <c r="D90" s="592"/>
      <c r="E90" s="637"/>
      <c r="F90" s="649"/>
      <c r="G90" s="665" t="s">
        <v>370</v>
      </c>
      <c r="H90" s="665"/>
      <c r="I90" s="665"/>
      <c r="J90" s="665"/>
      <c r="K90" s="665"/>
      <c r="L90" s="665"/>
      <c r="M90" s="665"/>
      <c r="N90" s="665"/>
      <c r="O90" s="665"/>
      <c r="P90" s="665"/>
      <c r="Q90" s="665"/>
      <c r="R90" s="665"/>
      <c r="S90" s="665"/>
      <c r="T90" s="665"/>
      <c r="U90" s="665"/>
      <c r="V90" s="665"/>
      <c r="W90" s="665"/>
      <c r="X90" s="665"/>
      <c r="Y90" s="665"/>
      <c r="Z90" s="665"/>
      <c r="AA90" s="665"/>
      <c r="AB90" s="665"/>
      <c r="AC90" s="665"/>
      <c r="AD90" s="665"/>
      <c r="AE90" s="665"/>
      <c r="AF90" s="665"/>
      <c r="AG90" s="665"/>
      <c r="AH90" s="665"/>
      <c r="AI90" s="665"/>
      <c r="AJ90" s="665"/>
      <c r="AK90" s="810"/>
      <c r="AL90" s="482"/>
      <c r="AM90" s="833" t="str">
        <f>IF(AI65="該当","！この区分（８項目）から３つ以上の取組が選択されていません。","！この区分（４項目）から２つ以上の取組が選択されていません。")</f>
        <v>！この区分（４項目）から２つ以上の取組が選択されていません。</v>
      </c>
      <c r="AN90" s="847"/>
      <c r="AO90" s="847"/>
      <c r="AP90" s="847"/>
      <c r="AQ90" s="847"/>
      <c r="AR90" s="847"/>
      <c r="AS90" s="847"/>
      <c r="AT90" s="847"/>
      <c r="AU90" s="847"/>
      <c r="AV90" s="847"/>
      <c r="AW90" s="847"/>
      <c r="AX90" s="866"/>
      <c r="AY90" s="845"/>
      <c r="AZ90" s="878"/>
      <c r="BA90" s="890"/>
    </row>
    <row r="91" spans="1:53" ht="15" customHeight="1">
      <c r="A91" s="480"/>
      <c r="B91" s="536"/>
      <c r="C91" s="592"/>
      <c r="D91" s="592"/>
      <c r="E91" s="637"/>
      <c r="F91" s="649"/>
      <c r="G91" s="668" t="s">
        <v>647</v>
      </c>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668"/>
      <c r="AH91" s="668"/>
      <c r="AI91" s="668"/>
      <c r="AJ91" s="668"/>
      <c r="AK91" s="811"/>
      <c r="AL91" s="482"/>
      <c r="AM91" s="834"/>
      <c r="AN91" s="846"/>
      <c r="AO91" s="846"/>
      <c r="AP91" s="846"/>
      <c r="AQ91" s="846"/>
      <c r="AR91" s="846"/>
      <c r="AS91" s="846"/>
      <c r="AT91" s="846"/>
      <c r="AU91" s="846"/>
      <c r="AV91" s="846"/>
      <c r="AW91" s="846"/>
      <c r="AX91" s="867"/>
      <c r="AY91" s="482"/>
      <c r="AZ91" s="474"/>
      <c r="BA91" s="890"/>
    </row>
    <row r="92" spans="1:53" ht="15" customHeight="1">
      <c r="A92" s="480"/>
      <c r="B92" s="536"/>
      <c r="C92" s="592"/>
      <c r="D92" s="592"/>
      <c r="E92" s="637"/>
      <c r="F92" s="649"/>
      <c r="G92" s="668" t="s">
        <v>648</v>
      </c>
      <c r="H92" s="668"/>
      <c r="I92" s="668"/>
      <c r="J92" s="668"/>
      <c r="K92" s="668"/>
      <c r="L92" s="668"/>
      <c r="M92" s="668"/>
      <c r="N92" s="668"/>
      <c r="O92" s="668"/>
      <c r="P92" s="668"/>
      <c r="Q92" s="668"/>
      <c r="R92" s="668"/>
      <c r="S92" s="668"/>
      <c r="T92" s="668"/>
      <c r="U92" s="668"/>
      <c r="V92" s="668"/>
      <c r="W92" s="668"/>
      <c r="X92" s="668"/>
      <c r="Y92" s="668"/>
      <c r="Z92" s="668"/>
      <c r="AA92" s="668"/>
      <c r="AB92" s="668"/>
      <c r="AC92" s="668"/>
      <c r="AD92" s="668"/>
      <c r="AE92" s="668"/>
      <c r="AF92" s="668"/>
      <c r="AG92" s="668"/>
      <c r="AH92" s="668"/>
      <c r="AI92" s="668"/>
      <c r="AJ92" s="668"/>
      <c r="AK92" s="814"/>
      <c r="AL92" s="482"/>
      <c r="AM92" s="845"/>
      <c r="AN92" s="845"/>
      <c r="AO92" s="845"/>
      <c r="AP92" s="845"/>
      <c r="AQ92" s="845"/>
      <c r="AR92" s="845"/>
      <c r="AS92" s="845"/>
      <c r="AT92" s="845"/>
      <c r="AU92" s="845"/>
      <c r="AV92" s="845"/>
      <c r="AW92" s="845"/>
      <c r="AX92" s="845"/>
      <c r="AY92" s="845"/>
      <c r="AZ92" s="878"/>
      <c r="BA92" s="890"/>
    </row>
    <row r="93" spans="1:53" ht="28.05" customHeight="1">
      <c r="A93" s="480"/>
      <c r="B93" s="536"/>
      <c r="C93" s="592"/>
      <c r="D93" s="592"/>
      <c r="E93" s="637"/>
      <c r="F93" s="649"/>
      <c r="G93" s="665" t="s">
        <v>653</v>
      </c>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5"/>
      <c r="AF93" s="665"/>
      <c r="AG93" s="665"/>
      <c r="AH93" s="665"/>
      <c r="AI93" s="665"/>
      <c r="AJ93" s="665"/>
      <c r="AK93" s="810"/>
      <c r="AL93" s="482"/>
      <c r="AM93" s="845"/>
      <c r="AN93" s="845"/>
      <c r="AO93" s="845"/>
      <c r="AP93" s="845"/>
      <c r="AQ93" s="845"/>
      <c r="AR93" s="845"/>
      <c r="AS93" s="845"/>
      <c r="AT93" s="845"/>
      <c r="AU93" s="845"/>
      <c r="AV93" s="845"/>
      <c r="AW93" s="845"/>
      <c r="AX93" s="845"/>
      <c r="AY93" s="845"/>
      <c r="AZ93" s="878"/>
      <c r="BA93" s="890"/>
    </row>
    <row r="94" spans="1:53" ht="28.05" customHeight="1">
      <c r="A94" s="480"/>
      <c r="B94" s="536"/>
      <c r="C94" s="592"/>
      <c r="D94" s="592"/>
      <c r="E94" s="637"/>
      <c r="F94" s="649"/>
      <c r="G94" s="665" t="s">
        <v>656</v>
      </c>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665"/>
      <c r="AK94" s="810"/>
      <c r="AL94" s="482"/>
      <c r="AM94" s="845"/>
      <c r="AN94" s="845"/>
      <c r="AO94" s="845"/>
      <c r="AP94" s="845"/>
      <c r="AQ94" s="845"/>
      <c r="AR94" s="845"/>
      <c r="AS94" s="845"/>
      <c r="AT94" s="845"/>
      <c r="AU94" s="845"/>
      <c r="AV94" s="845"/>
      <c r="AW94" s="845"/>
      <c r="AX94" s="845"/>
      <c r="AY94" s="482"/>
      <c r="AZ94" s="474"/>
      <c r="BA94" s="890"/>
    </row>
    <row r="95" spans="1:53" ht="28.05" customHeight="1">
      <c r="A95" s="480"/>
      <c r="B95" s="537"/>
      <c r="C95" s="593"/>
      <c r="D95" s="593"/>
      <c r="E95" s="637"/>
      <c r="F95" s="649"/>
      <c r="G95" s="668" t="s">
        <v>574</v>
      </c>
      <c r="H95" s="668"/>
      <c r="I95" s="668"/>
      <c r="J95" s="668"/>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68"/>
      <c r="AI95" s="668"/>
      <c r="AJ95" s="668"/>
      <c r="AK95" s="814"/>
      <c r="AL95" s="482"/>
      <c r="AM95" s="845"/>
      <c r="AN95" s="845"/>
      <c r="AO95" s="845"/>
      <c r="AP95" s="845"/>
      <c r="AQ95" s="845"/>
      <c r="AR95" s="845"/>
      <c r="AS95" s="845"/>
      <c r="AT95" s="845"/>
      <c r="AU95" s="845"/>
      <c r="AV95" s="845"/>
      <c r="AW95" s="845"/>
      <c r="AX95" s="845"/>
      <c r="AY95" s="482"/>
      <c r="AZ95" s="474"/>
      <c r="BA95" s="891"/>
    </row>
    <row r="96" spans="1:53" ht="15" customHeight="1">
      <c r="A96" s="480"/>
      <c r="B96" s="535" t="s">
        <v>586</v>
      </c>
      <c r="C96" s="591"/>
      <c r="D96" s="591"/>
      <c r="E96" s="636"/>
      <c r="F96" s="648"/>
      <c r="G96" s="663" t="s">
        <v>607</v>
      </c>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808"/>
      <c r="AL96" s="486"/>
      <c r="AM96" s="833" t="str">
        <f>IF(AI65="該当","！この区分（４項目）から２つ以上の取組が選択されていません。","！この区分（４項目）から１つ以上の取組が選択されていません。")</f>
        <v>！この区分（４項目）から１つ以上の取組が選択されていません。</v>
      </c>
      <c r="AN96" s="847"/>
      <c r="AO96" s="847"/>
      <c r="AP96" s="847"/>
      <c r="AQ96" s="847"/>
      <c r="AR96" s="847"/>
      <c r="AS96" s="847"/>
      <c r="AT96" s="847"/>
      <c r="AU96" s="847"/>
      <c r="AV96" s="847"/>
      <c r="AW96" s="847"/>
      <c r="AX96" s="866"/>
      <c r="AY96" s="482"/>
      <c r="AZ96" s="474"/>
      <c r="BA96" s="880">
        <f>COUNTIF(E96:F99,"✓")+COUNTIF(E96:F99,"誓約")</f>
        <v>0</v>
      </c>
    </row>
    <row r="97" spans="1:55" ht="15" customHeight="1">
      <c r="A97" s="480"/>
      <c r="B97" s="536"/>
      <c r="C97" s="592"/>
      <c r="D97" s="592"/>
      <c r="E97" s="637"/>
      <c r="F97" s="649"/>
      <c r="G97" s="665" t="s">
        <v>556</v>
      </c>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809"/>
      <c r="AL97" s="482"/>
      <c r="AM97" s="834"/>
      <c r="AN97" s="846"/>
      <c r="AO97" s="846"/>
      <c r="AP97" s="846"/>
      <c r="AQ97" s="846"/>
      <c r="AR97" s="846"/>
      <c r="AS97" s="846"/>
      <c r="AT97" s="846"/>
      <c r="AU97" s="846"/>
      <c r="AV97" s="846"/>
      <c r="AW97" s="846"/>
      <c r="AX97" s="867"/>
      <c r="AY97" s="845"/>
      <c r="AZ97" s="878"/>
      <c r="BA97" s="880"/>
    </row>
    <row r="98" spans="1:55" ht="15" customHeight="1">
      <c r="A98" s="480"/>
      <c r="B98" s="536"/>
      <c r="C98" s="592"/>
      <c r="D98" s="592"/>
      <c r="E98" s="637"/>
      <c r="F98" s="649"/>
      <c r="G98" s="665" t="s">
        <v>658</v>
      </c>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c r="AG98" s="665"/>
      <c r="AH98" s="665"/>
      <c r="AI98" s="665"/>
      <c r="AJ98" s="665"/>
      <c r="AK98" s="809"/>
      <c r="AL98" s="482"/>
      <c r="AM98" s="844"/>
      <c r="AN98" s="844"/>
      <c r="AO98" s="844"/>
      <c r="AP98" s="844"/>
      <c r="AQ98" s="844"/>
      <c r="AR98" s="844"/>
      <c r="AS98" s="844"/>
      <c r="AT98" s="844"/>
      <c r="AU98" s="844"/>
      <c r="AV98" s="844"/>
      <c r="AW98" s="844"/>
      <c r="AX98" s="844"/>
      <c r="AY98" s="845"/>
      <c r="AZ98" s="878"/>
      <c r="BA98" s="880"/>
    </row>
    <row r="99" spans="1:55" ht="15" customHeight="1">
      <c r="A99" s="480"/>
      <c r="B99" s="537"/>
      <c r="C99" s="593"/>
      <c r="D99" s="593"/>
      <c r="E99" s="640"/>
      <c r="F99" s="652"/>
      <c r="G99" s="670" t="s">
        <v>476</v>
      </c>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815"/>
      <c r="AL99" s="480"/>
      <c r="AM99" s="844"/>
      <c r="AN99" s="844"/>
      <c r="AO99" s="844"/>
      <c r="AP99" s="844"/>
      <c r="AQ99" s="844"/>
      <c r="AR99" s="844"/>
      <c r="AS99" s="844"/>
      <c r="AT99" s="844"/>
      <c r="AU99" s="844"/>
      <c r="AV99" s="844"/>
      <c r="AW99" s="844"/>
      <c r="AX99" s="844"/>
      <c r="AY99" s="480"/>
      <c r="BA99" s="880"/>
    </row>
    <row r="100" spans="1:55" ht="6" customHeight="1">
      <c r="A100" s="480"/>
      <c r="B100" s="530"/>
      <c r="C100" s="530"/>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480"/>
      <c r="AM100" s="849"/>
      <c r="AN100" s="482"/>
      <c r="AO100" s="486"/>
      <c r="AP100" s="486"/>
      <c r="AQ100" s="486"/>
      <c r="AR100" s="486"/>
      <c r="AS100" s="486"/>
      <c r="AT100" s="486"/>
      <c r="AU100" s="486"/>
      <c r="AV100" s="486"/>
      <c r="AW100" s="486"/>
      <c r="AX100" s="486"/>
      <c r="AY100" s="486"/>
      <c r="AZ100" s="477"/>
    </row>
    <row r="101" spans="1:55" s="474" customFormat="1" ht="17.399999999999999" customHeight="1">
      <c r="A101" s="486"/>
      <c r="B101" s="538" t="s">
        <v>82</v>
      </c>
      <c r="C101" s="594"/>
      <c r="D101" s="594"/>
      <c r="E101" s="594"/>
      <c r="F101" s="594"/>
      <c r="G101" s="594"/>
      <c r="H101" s="594"/>
      <c r="I101" s="594"/>
      <c r="J101" s="594"/>
      <c r="K101" s="594"/>
      <c r="L101" s="594"/>
      <c r="M101" s="594"/>
      <c r="N101" s="594"/>
      <c r="O101" s="594"/>
      <c r="P101" s="594"/>
      <c r="Q101" s="594"/>
      <c r="R101" s="594"/>
      <c r="S101" s="594"/>
      <c r="T101" s="594"/>
      <c r="U101" s="594"/>
      <c r="V101" s="594"/>
      <c r="W101" s="594"/>
      <c r="X101" s="594"/>
      <c r="Y101" s="594"/>
      <c r="Z101" s="594"/>
      <c r="AA101" s="594"/>
      <c r="AB101" s="594"/>
      <c r="AC101" s="594"/>
      <c r="AD101" s="594"/>
      <c r="AE101" s="594"/>
      <c r="AF101" s="594"/>
      <c r="AG101" s="594"/>
      <c r="AH101" s="594"/>
      <c r="AI101" s="594"/>
      <c r="AJ101" s="594"/>
      <c r="AK101" s="594"/>
      <c r="AL101" s="482"/>
      <c r="AM101" s="486"/>
      <c r="AN101" s="859"/>
      <c r="AO101" s="862"/>
      <c r="AP101" s="862"/>
      <c r="AQ101" s="862"/>
      <c r="AR101" s="862"/>
      <c r="AS101" s="862"/>
      <c r="AT101" s="862"/>
      <c r="AU101" s="862"/>
      <c r="AV101" s="862"/>
      <c r="AW101" s="862"/>
      <c r="AX101" s="862"/>
      <c r="AY101" s="862"/>
      <c r="AZ101" s="476"/>
      <c r="BB101" s="477"/>
      <c r="BC101" s="477"/>
    </row>
    <row r="102" spans="1:55" s="476" customFormat="1" ht="18.600000000000001" customHeight="1">
      <c r="A102" s="486"/>
      <c r="B102" s="539" t="s">
        <v>465</v>
      </c>
      <c r="C102" s="515" t="s">
        <v>659</v>
      </c>
      <c r="D102" s="515"/>
      <c r="E102" s="515"/>
      <c r="F102" s="515"/>
      <c r="G102" s="515"/>
      <c r="H102" s="515"/>
      <c r="I102" s="515"/>
      <c r="J102" s="515"/>
      <c r="K102" s="515"/>
      <c r="L102" s="515"/>
      <c r="M102" s="515"/>
      <c r="N102" s="515"/>
      <c r="O102" s="515"/>
      <c r="P102" s="515"/>
      <c r="Q102" s="515"/>
      <c r="R102" s="515"/>
      <c r="S102" s="515"/>
      <c r="T102" s="515"/>
      <c r="U102" s="515"/>
      <c r="V102" s="515"/>
      <c r="W102" s="515"/>
      <c r="X102" s="515"/>
      <c r="Y102" s="515"/>
      <c r="Z102" s="515"/>
      <c r="AA102" s="515"/>
      <c r="AB102" s="515"/>
      <c r="AC102" s="515"/>
      <c r="AD102" s="515"/>
      <c r="AE102" s="515"/>
      <c r="AF102" s="515"/>
      <c r="AG102" s="515"/>
      <c r="AH102" s="515"/>
      <c r="AI102" s="515"/>
      <c r="AJ102" s="781"/>
      <c r="AK102" s="734" t="str">
        <f>IF(OR(AK62="○",BA49=0),"",IF(OR(BA102=TRUE,BA103=TRUE),"○","×"))</f>
        <v/>
      </c>
      <c r="AL102" s="480"/>
      <c r="AM102" s="833" t="s">
        <v>661</v>
      </c>
      <c r="AN102" s="847"/>
      <c r="AO102" s="847"/>
      <c r="AP102" s="847"/>
      <c r="AQ102" s="847"/>
      <c r="AR102" s="847"/>
      <c r="AS102" s="847"/>
      <c r="AT102" s="847"/>
      <c r="AU102" s="847"/>
      <c r="AV102" s="847"/>
      <c r="AW102" s="847"/>
      <c r="AX102" s="866"/>
      <c r="AY102" s="477"/>
      <c r="BA102" s="886" t="b">
        <v>0</v>
      </c>
    </row>
    <row r="103" spans="1:55" s="477" customFormat="1" ht="30.6" customHeight="1">
      <c r="A103" s="486"/>
      <c r="B103" s="511" t="s">
        <v>584</v>
      </c>
      <c r="C103" s="595"/>
      <c r="D103" s="595"/>
      <c r="E103" s="641" t="b">
        <v>0</v>
      </c>
      <c r="F103" s="653"/>
      <c r="G103" s="576" t="s">
        <v>662</v>
      </c>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816"/>
      <c r="AL103" s="482"/>
      <c r="AM103" s="834"/>
      <c r="AN103" s="846"/>
      <c r="AO103" s="846"/>
      <c r="AP103" s="846"/>
      <c r="AQ103" s="846"/>
      <c r="AR103" s="846"/>
      <c r="AS103" s="846"/>
      <c r="AT103" s="846"/>
      <c r="AU103" s="846"/>
      <c r="AV103" s="846"/>
      <c r="AW103" s="846"/>
      <c r="AX103" s="867"/>
      <c r="BA103" s="886" t="b">
        <v>0</v>
      </c>
    </row>
    <row r="104" spans="1:55" s="477" customFormat="1" ht="22.95" customHeight="1">
      <c r="A104" s="486"/>
      <c r="B104" s="540"/>
      <c r="C104" s="596"/>
      <c r="D104" s="596"/>
      <c r="E104" s="642" t="b">
        <v>0</v>
      </c>
      <c r="F104" s="654"/>
      <c r="G104" s="672" t="s">
        <v>668</v>
      </c>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817"/>
      <c r="AL104" s="480"/>
      <c r="AM104" s="486"/>
      <c r="AN104" s="486"/>
      <c r="AO104" s="486"/>
      <c r="AP104" s="486"/>
      <c r="AQ104" s="486"/>
      <c r="AR104" s="486"/>
      <c r="AS104" s="486"/>
      <c r="AT104" s="486"/>
      <c r="AU104" s="486"/>
      <c r="AV104" s="486"/>
      <c r="AW104" s="486"/>
      <c r="AX104" s="486"/>
      <c r="AY104" s="486"/>
      <c r="BA104" s="892"/>
    </row>
    <row r="105" spans="1:55" s="477" customFormat="1" ht="6" customHeight="1">
      <c r="A105" s="482"/>
      <c r="B105" s="541"/>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0"/>
      <c r="AM105" s="486"/>
      <c r="AN105" s="480"/>
      <c r="AO105" s="482"/>
      <c r="AP105" s="482"/>
      <c r="AQ105" s="482"/>
      <c r="AR105" s="482"/>
      <c r="AS105" s="482"/>
      <c r="AT105" s="482"/>
      <c r="AU105" s="482"/>
      <c r="AV105" s="482"/>
      <c r="AW105" s="482"/>
      <c r="AX105" s="482"/>
      <c r="AY105" s="482"/>
      <c r="AZ105" s="474"/>
      <c r="BA105" s="892"/>
    </row>
    <row r="106" spans="1:55" s="474" customFormat="1" ht="19.2" customHeight="1">
      <c r="A106" s="480"/>
      <c r="B106" s="491" t="s">
        <v>670</v>
      </c>
      <c r="C106" s="491"/>
      <c r="D106" s="491"/>
      <c r="E106" s="491"/>
      <c r="F106" s="491"/>
      <c r="G106" s="491"/>
      <c r="H106" s="491"/>
      <c r="I106" s="491"/>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480"/>
      <c r="AM106" s="482"/>
      <c r="AN106" s="480"/>
      <c r="AO106" s="480"/>
      <c r="AP106" s="480"/>
      <c r="AQ106" s="480"/>
      <c r="AR106" s="480"/>
      <c r="AS106" s="480"/>
      <c r="AT106" s="480"/>
      <c r="AU106" s="480"/>
      <c r="AV106" s="480"/>
      <c r="AW106" s="480"/>
      <c r="AX106" s="480"/>
      <c r="AY106" s="480"/>
      <c r="AZ106" s="879"/>
      <c r="BA106" s="893"/>
    </row>
    <row r="107" spans="1:55" ht="16.5" customHeight="1">
      <c r="A107" s="482"/>
      <c r="B107" s="542" t="s">
        <v>465</v>
      </c>
      <c r="C107" s="597" t="s">
        <v>674</v>
      </c>
      <c r="D107" s="548"/>
      <c r="E107" s="548"/>
      <c r="F107" s="548"/>
      <c r="G107" s="548"/>
      <c r="H107" s="548"/>
      <c r="I107" s="548"/>
      <c r="J107" s="548"/>
      <c r="K107" s="548"/>
      <c r="L107" s="548"/>
      <c r="M107" s="548"/>
      <c r="N107" s="548"/>
      <c r="O107" s="548"/>
      <c r="P107" s="548"/>
      <c r="Q107" s="548"/>
      <c r="R107" s="548"/>
      <c r="S107" s="548"/>
      <c r="T107" s="548"/>
      <c r="U107" s="548"/>
      <c r="V107" s="548"/>
      <c r="W107" s="548"/>
      <c r="X107" s="548"/>
      <c r="Y107" s="548"/>
      <c r="Z107" s="548"/>
      <c r="AA107" s="548"/>
      <c r="AB107" s="548"/>
      <c r="AC107" s="548"/>
      <c r="AD107" s="548"/>
      <c r="AE107" s="548"/>
      <c r="AF107" s="548"/>
      <c r="AG107" s="548"/>
      <c r="AH107" s="548"/>
      <c r="AI107" s="548"/>
      <c r="AJ107" s="548"/>
      <c r="AK107" s="480"/>
      <c r="AL107" s="480"/>
      <c r="AM107" s="480"/>
      <c r="AN107" s="845"/>
      <c r="AO107" s="845"/>
      <c r="AP107" s="845"/>
      <c r="AQ107" s="845"/>
      <c r="AR107" s="845"/>
      <c r="AS107" s="845"/>
      <c r="AT107" s="845"/>
      <c r="AU107" s="845"/>
      <c r="AV107" s="845"/>
      <c r="AW107" s="845"/>
      <c r="AX107" s="845"/>
      <c r="AY107" s="845"/>
      <c r="AZ107" s="474"/>
      <c r="BA107" s="894"/>
    </row>
    <row r="108" spans="1:55" s="474" customFormat="1" ht="39.6" customHeight="1">
      <c r="A108" s="482"/>
      <c r="B108" s="543" t="s">
        <v>678</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762"/>
      <c r="AE108" s="764" t="s">
        <v>432</v>
      </c>
      <c r="AF108" s="768"/>
      <c r="AG108" s="768"/>
      <c r="AH108" s="768"/>
      <c r="AI108" s="768"/>
      <c r="AJ108" s="782"/>
      <c r="AK108" s="733" t="str">
        <f>IF(H7="","",IF(AND(BA109=TRUE,OR(Q18=0,BA110=TRUE),BA111=TRUE,BA112=TRUE,BA114=TRUE,BA113=TRUE,BA115=TRUE),"○","×"))</f>
        <v/>
      </c>
      <c r="AL108" s="480"/>
      <c r="AM108" s="850" t="s">
        <v>10</v>
      </c>
      <c r="AN108" s="860"/>
      <c r="AO108" s="860"/>
      <c r="AP108" s="860"/>
      <c r="AQ108" s="860"/>
      <c r="AR108" s="860"/>
      <c r="AS108" s="860"/>
      <c r="AT108" s="860"/>
      <c r="AU108" s="860"/>
      <c r="AV108" s="860"/>
      <c r="AW108" s="860"/>
      <c r="AX108" s="860"/>
      <c r="AY108" s="875"/>
      <c r="BA108" s="895"/>
    </row>
    <row r="109" spans="1:55" s="474" customFormat="1" ht="30" customHeight="1">
      <c r="A109" s="487"/>
      <c r="B109" s="544"/>
      <c r="C109" s="599" t="s">
        <v>684</v>
      </c>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765" t="s">
        <v>500</v>
      </c>
      <c r="AF109" s="769"/>
      <c r="AG109" s="769"/>
      <c r="AH109" s="769"/>
      <c r="AI109" s="769"/>
      <c r="AJ109" s="769"/>
      <c r="AK109" s="818"/>
      <c r="AL109" s="480"/>
      <c r="AM109" s="482"/>
      <c r="AN109" s="844"/>
      <c r="AO109" s="844"/>
      <c r="AP109" s="844"/>
      <c r="AQ109" s="844"/>
      <c r="AR109" s="844"/>
      <c r="AS109" s="844"/>
      <c r="AT109" s="844"/>
      <c r="AU109" s="844"/>
      <c r="AV109" s="844"/>
      <c r="AW109" s="482"/>
      <c r="AX109" s="482"/>
      <c r="AY109" s="482"/>
      <c r="AZ109" s="876"/>
      <c r="BA109" s="896" t="b">
        <v>0</v>
      </c>
      <c r="BB109" s="898"/>
    </row>
    <row r="110" spans="1:55" s="474" customFormat="1" ht="37.200000000000003" customHeight="1">
      <c r="A110" s="482"/>
      <c r="B110" s="545"/>
      <c r="C110" s="600" t="s">
        <v>99</v>
      </c>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c r="AA110" s="627"/>
      <c r="AB110" s="627"/>
      <c r="AC110" s="627"/>
      <c r="AD110" s="627"/>
      <c r="AE110" s="765" t="s">
        <v>500</v>
      </c>
      <c r="AF110" s="769"/>
      <c r="AG110" s="769"/>
      <c r="AH110" s="769"/>
      <c r="AI110" s="769"/>
      <c r="AJ110" s="769"/>
      <c r="AK110" s="769"/>
      <c r="AL110" s="480"/>
      <c r="AM110" s="482"/>
      <c r="AN110" s="844"/>
      <c r="AO110" s="844"/>
      <c r="AP110" s="844"/>
      <c r="AQ110" s="844"/>
      <c r="AR110" s="844"/>
      <c r="AS110" s="844"/>
      <c r="AT110" s="844"/>
      <c r="AU110" s="844"/>
      <c r="AV110" s="844"/>
      <c r="AW110" s="482"/>
      <c r="AX110" s="482"/>
      <c r="AY110" s="482"/>
      <c r="BA110" s="886" t="b">
        <v>0</v>
      </c>
    </row>
    <row r="111" spans="1:55" s="474" customFormat="1" ht="36.6" customHeight="1">
      <c r="A111" s="482"/>
      <c r="B111" s="545"/>
      <c r="C111" s="599" t="s">
        <v>690</v>
      </c>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765" t="s">
        <v>490</v>
      </c>
      <c r="AF111" s="769"/>
      <c r="AG111" s="769"/>
      <c r="AH111" s="769"/>
      <c r="AI111" s="769"/>
      <c r="AJ111" s="769"/>
      <c r="AK111" s="769"/>
      <c r="AL111" s="480"/>
      <c r="AM111" s="482"/>
      <c r="AN111" s="482"/>
      <c r="AO111" s="482"/>
      <c r="AP111" s="844"/>
      <c r="AQ111" s="482"/>
      <c r="AR111" s="482"/>
      <c r="AS111" s="482"/>
      <c r="AT111" s="482"/>
      <c r="AU111" s="482"/>
      <c r="AV111" s="482"/>
      <c r="AW111" s="482"/>
      <c r="AX111" s="482"/>
      <c r="AY111" s="482"/>
      <c r="BA111" s="886" t="b">
        <v>0</v>
      </c>
    </row>
    <row r="112" spans="1:55" s="474" customFormat="1" ht="28.95" customHeight="1">
      <c r="A112" s="482"/>
      <c r="B112" s="545"/>
      <c r="C112" s="599" t="s">
        <v>695</v>
      </c>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766" t="s">
        <v>203</v>
      </c>
      <c r="AF112" s="770"/>
      <c r="AG112" s="770"/>
      <c r="AH112" s="770"/>
      <c r="AI112" s="770"/>
      <c r="AJ112" s="770"/>
      <c r="AK112" s="770"/>
      <c r="AL112" s="480"/>
      <c r="AM112" s="482"/>
      <c r="AN112" s="861"/>
      <c r="AO112" s="861"/>
      <c r="AP112" s="861"/>
      <c r="AQ112" s="482"/>
      <c r="AR112" s="482"/>
      <c r="AS112" s="482"/>
      <c r="AT112" s="482"/>
      <c r="AU112" s="482"/>
      <c r="AV112" s="482"/>
      <c r="AW112" s="482"/>
      <c r="AX112" s="482"/>
      <c r="AY112" s="482"/>
      <c r="BA112" s="886" t="b">
        <v>0</v>
      </c>
    </row>
    <row r="113" spans="1:55" s="474" customFormat="1" ht="22.2" customHeight="1">
      <c r="A113" s="482"/>
      <c r="B113" s="545"/>
      <c r="C113" s="599" t="s">
        <v>696</v>
      </c>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765" t="s">
        <v>156</v>
      </c>
      <c r="AF113" s="769"/>
      <c r="AG113" s="769"/>
      <c r="AH113" s="769"/>
      <c r="AI113" s="769"/>
      <c r="AJ113" s="769"/>
      <c r="AK113" s="769"/>
      <c r="AL113" s="480"/>
      <c r="AM113" s="482"/>
      <c r="AN113" s="861"/>
      <c r="AO113" s="861"/>
      <c r="AP113" s="861"/>
      <c r="AQ113" s="482"/>
      <c r="AR113" s="482"/>
      <c r="AS113" s="482"/>
      <c r="AT113" s="482"/>
      <c r="AU113" s="482"/>
      <c r="AV113" s="482"/>
      <c r="AW113" s="482"/>
      <c r="AX113" s="482"/>
      <c r="AY113" s="482"/>
      <c r="BA113" s="886" t="b">
        <v>0</v>
      </c>
    </row>
    <row r="114" spans="1:55" s="474" customFormat="1" ht="22.2" customHeight="1">
      <c r="A114" s="482"/>
      <c r="B114" s="546"/>
      <c r="C114" s="601" t="s">
        <v>113</v>
      </c>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767" t="s">
        <v>587</v>
      </c>
      <c r="AF114" s="771"/>
      <c r="AG114" s="771"/>
      <c r="AH114" s="771"/>
      <c r="AI114" s="771"/>
      <c r="AJ114" s="771"/>
      <c r="AK114" s="771"/>
      <c r="AL114" s="480"/>
      <c r="AM114" s="482"/>
      <c r="AN114" s="482"/>
      <c r="AO114" s="482"/>
      <c r="AP114" s="482"/>
      <c r="AQ114" s="482"/>
      <c r="AR114" s="482"/>
      <c r="AS114" s="482"/>
      <c r="AT114" s="482"/>
      <c r="AU114" s="482"/>
      <c r="AV114" s="482"/>
      <c r="AW114" s="482"/>
      <c r="AX114" s="482"/>
      <c r="AY114" s="482"/>
      <c r="BA114" s="886" t="b">
        <v>0</v>
      </c>
    </row>
    <row r="115" spans="1:55" s="474" customFormat="1" ht="25.5" customHeight="1">
      <c r="A115" s="482"/>
      <c r="B115" s="547"/>
      <c r="C115" s="599" t="s">
        <v>91</v>
      </c>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766" t="s">
        <v>203</v>
      </c>
      <c r="AF115" s="770"/>
      <c r="AG115" s="770"/>
      <c r="AH115" s="770"/>
      <c r="AI115" s="770"/>
      <c r="AJ115" s="770"/>
      <c r="AK115" s="770"/>
      <c r="AL115" s="480"/>
      <c r="AM115" s="482"/>
      <c r="AN115" s="482"/>
      <c r="AO115" s="482"/>
      <c r="AP115" s="482"/>
      <c r="AQ115" s="482"/>
      <c r="AR115" s="482"/>
      <c r="AS115" s="482"/>
      <c r="AT115" s="482"/>
      <c r="AU115" s="482"/>
      <c r="AV115" s="482"/>
      <c r="AW115" s="482"/>
      <c r="AX115" s="482"/>
      <c r="AY115" s="482"/>
      <c r="BA115" s="886" t="b">
        <v>0</v>
      </c>
    </row>
    <row r="116" spans="1:55" s="474" customFormat="1" ht="4.95" customHeight="1">
      <c r="A116" s="482"/>
      <c r="B116" s="548"/>
      <c r="C116" s="597"/>
      <c r="D116" s="548"/>
      <c r="E116" s="548"/>
      <c r="F116" s="548"/>
      <c r="G116" s="548"/>
      <c r="H116" s="548"/>
      <c r="I116" s="548"/>
      <c r="J116" s="548"/>
      <c r="K116" s="548"/>
      <c r="L116" s="548"/>
      <c r="M116" s="548"/>
      <c r="N116" s="548"/>
      <c r="O116" s="548"/>
      <c r="P116" s="548"/>
      <c r="Q116" s="548"/>
      <c r="R116" s="548"/>
      <c r="S116" s="548"/>
      <c r="T116" s="548"/>
      <c r="U116" s="548"/>
      <c r="V116" s="548"/>
      <c r="W116" s="548"/>
      <c r="X116" s="548"/>
      <c r="Y116" s="548"/>
      <c r="Z116" s="597"/>
      <c r="AA116" s="597"/>
      <c r="AB116" s="597"/>
      <c r="AC116" s="597"/>
      <c r="AD116" s="597"/>
      <c r="AE116" s="597"/>
      <c r="AF116" s="597"/>
      <c r="AG116" s="597"/>
      <c r="AH116" s="597"/>
      <c r="AI116" s="548"/>
      <c r="AJ116" s="548"/>
      <c r="AK116" s="480"/>
      <c r="AL116" s="480"/>
      <c r="AM116" s="482"/>
      <c r="AN116" s="482"/>
      <c r="AO116" s="482"/>
      <c r="AP116" s="482"/>
      <c r="AQ116" s="482"/>
      <c r="AR116" s="482"/>
      <c r="AS116" s="482"/>
      <c r="AT116" s="482"/>
      <c r="AU116" s="482"/>
      <c r="AV116" s="482"/>
      <c r="AW116" s="482"/>
      <c r="AX116" s="482"/>
      <c r="AY116" s="482"/>
    </row>
    <row r="117" spans="1:55" s="474" customFormat="1" ht="12" customHeight="1">
      <c r="A117" s="482"/>
      <c r="B117" s="549" t="s">
        <v>701</v>
      </c>
      <c r="C117" s="602" t="s">
        <v>709</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11"/>
      <c r="AL117" s="480"/>
      <c r="AM117" s="482"/>
      <c r="AN117" s="482"/>
      <c r="AO117" s="482"/>
      <c r="AP117" s="482"/>
      <c r="AQ117" s="482"/>
      <c r="AR117" s="482"/>
      <c r="AS117" s="482"/>
      <c r="AT117" s="482"/>
      <c r="AU117" s="482"/>
      <c r="AV117" s="482"/>
      <c r="AW117" s="482"/>
      <c r="AX117" s="482"/>
      <c r="AY117" s="482"/>
    </row>
    <row r="118" spans="1:55" s="474" customFormat="1" ht="24.6" customHeight="1">
      <c r="A118" s="482"/>
      <c r="B118" s="549" t="s">
        <v>701</v>
      </c>
      <c r="C118" s="603" t="s">
        <v>546</v>
      </c>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L118" s="480"/>
      <c r="AM118" s="482"/>
      <c r="AN118" s="482"/>
      <c r="AO118" s="482"/>
      <c r="AP118" s="482"/>
      <c r="AQ118" s="482"/>
      <c r="AR118" s="482"/>
      <c r="AS118" s="482"/>
      <c r="AT118" s="482"/>
      <c r="AU118" s="482"/>
      <c r="AV118" s="482"/>
      <c r="AW118" s="482"/>
      <c r="AX118" s="482"/>
      <c r="AY118" s="482"/>
    </row>
    <row r="119" spans="1:55" s="474" customFormat="1" ht="5.4" customHeight="1">
      <c r="A119" s="482"/>
      <c r="B119" s="549"/>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8"/>
      <c r="AL119" s="480"/>
      <c r="AM119" s="482"/>
      <c r="AN119" s="482"/>
      <c r="AO119" s="482"/>
      <c r="AP119" s="482"/>
      <c r="AQ119" s="482"/>
      <c r="AR119" s="482"/>
      <c r="AS119" s="482"/>
      <c r="AT119" s="482"/>
      <c r="AU119" s="482"/>
      <c r="AV119" s="482"/>
      <c r="AW119" s="482"/>
      <c r="AX119" s="482"/>
      <c r="AY119" s="482"/>
    </row>
    <row r="120" spans="1:55" s="474" customFormat="1" ht="15.6" customHeight="1">
      <c r="A120" s="482"/>
      <c r="B120" s="550"/>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734" t="str">
        <f>IF(H7="","",IF(COUNTA(E124,H124,K124)=3,"○","×"))</f>
        <v/>
      </c>
      <c r="AL120" s="480"/>
      <c r="AM120" s="482"/>
      <c r="AN120" s="482"/>
      <c r="AO120" s="482"/>
      <c r="AP120" s="482"/>
      <c r="AQ120" s="482"/>
      <c r="AR120" s="482"/>
      <c r="AS120" s="482"/>
      <c r="AT120" s="482"/>
      <c r="AU120" s="482"/>
      <c r="AV120" s="482"/>
      <c r="AW120" s="482"/>
      <c r="AX120" s="482"/>
      <c r="AY120" s="482"/>
    </row>
    <row r="121" spans="1:55" s="474" customFormat="1" ht="4.2" customHeight="1">
      <c r="A121" s="482"/>
      <c r="B121" s="551"/>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819"/>
      <c r="AL121" s="480"/>
      <c r="AM121" s="482"/>
      <c r="AN121" s="482"/>
      <c r="AO121" s="482"/>
      <c r="AP121" s="482"/>
      <c r="AQ121" s="482"/>
      <c r="AR121" s="482"/>
      <c r="AS121" s="482"/>
      <c r="AT121" s="482"/>
      <c r="AU121" s="482"/>
      <c r="AV121" s="482"/>
      <c r="AW121" s="482"/>
      <c r="AX121" s="482"/>
      <c r="AY121" s="482"/>
    </row>
    <row r="122" spans="1:55" s="474" customFormat="1" ht="30" customHeight="1">
      <c r="A122" s="482"/>
      <c r="B122" s="552"/>
      <c r="C122" s="606" t="s">
        <v>710</v>
      </c>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548"/>
      <c r="AK122" s="820"/>
      <c r="AL122" s="548"/>
      <c r="AM122" s="480"/>
      <c r="AN122" s="482"/>
      <c r="AO122" s="482"/>
      <c r="AP122" s="482"/>
      <c r="AQ122" s="482"/>
      <c r="AR122" s="482"/>
      <c r="AS122" s="482"/>
      <c r="AT122" s="482"/>
      <c r="AU122" s="482"/>
      <c r="AV122" s="482"/>
      <c r="AW122" s="482"/>
      <c r="AX122" s="482"/>
      <c r="AY122" s="482"/>
    </row>
    <row r="123" spans="1:55" s="474" customFormat="1" ht="3.6" customHeight="1">
      <c r="A123" s="482"/>
      <c r="B123" s="552"/>
      <c r="C123" s="597"/>
      <c r="D123" s="548"/>
      <c r="E123" s="548"/>
      <c r="F123" s="548"/>
      <c r="G123" s="548"/>
      <c r="H123" s="548"/>
      <c r="I123" s="548"/>
      <c r="J123" s="548"/>
      <c r="K123" s="548"/>
      <c r="L123" s="548"/>
      <c r="M123" s="548"/>
      <c r="N123" s="548"/>
      <c r="O123" s="548"/>
      <c r="P123" s="548"/>
      <c r="Q123" s="548"/>
      <c r="R123" s="548"/>
      <c r="S123" s="548"/>
      <c r="T123" s="548"/>
      <c r="U123" s="548"/>
      <c r="V123" s="548"/>
      <c r="W123" s="548"/>
      <c r="X123" s="548"/>
      <c r="Y123" s="548"/>
      <c r="Z123" s="548"/>
      <c r="AA123" s="548"/>
      <c r="AB123" s="548"/>
      <c r="AC123" s="548"/>
      <c r="AD123" s="548"/>
      <c r="AE123" s="548"/>
      <c r="AF123" s="548"/>
      <c r="AG123" s="548"/>
      <c r="AH123" s="548"/>
      <c r="AI123" s="548"/>
      <c r="AJ123" s="548"/>
      <c r="AK123" s="820"/>
      <c r="AL123" s="480"/>
      <c r="AM123" s="480"/>
      <c r="AN123" s="482"/>
      <c r="AO123" s="482"/>
      <c r="AP123" s="482"/>
      <c r="AQ123" s="482"/>
      <c r="AR123" s="482"/>
      <c r="AS123" s="482"/>
      <c r="AT123" s="482"/>
      <c r="AU123" s="482"/>
      <c r="AV123" s="482"/>
      <c r="AW123" s="482"/>
      <c r="AX123" s="482"/>
      <c r="AY123" s="482"/>
    </row>
    <row r="124" spans="1:55" s="474" customFormat="1" ht="15" customHeight="1">
      <c r="A124" s="482"/>
      <c r="B124" s="553"/>
      <c r="C124" s="607" t="s">
        <v>712</v>
      </c>
      <c r="D124" s="607"/>
      <c r="E124" s="643"/>
      <c r="F124" s="655"/>
      <c r="G124" s="607" t="s">
        <v>311</v>
      </c>
      <c r="H124" s="643"/>
      <c r="I124" s="655"/>
      <c r="J124" s="607" t="s">
        <v>532</v>
      </c>
      <c r="K124" s="643"/>
      <c r="L124" s="655"/>
      <c r="M124" s="607" t="s">
        <v>679</v>
      </c>
      <c r="N124" s="548"/>
      <c r="O124" s="695" t="s">
        <v>413</v>
      </c>
      <c r="P124" s="695"/>
      <c r="Q124" s="695"/>
      <c r="R124" s="701" t="str">
        <f>IF(H7="","",H7)</f>
        <v/>
      </c>
      <c r="S124" s="701"/>
      <c r="T124" s="701"/>
      <c r="U124" s="701"/>
      <c r="V124" s="701"/>
      <c r="W124" s="701"/>
      <c r="X124" s="701"/>
      <c r="Y124" s="701"/>
      <c r="Z124" s="701"/>
      <c r="AA124" s="701"/>
      <c r="AB124" s="701"/>
      <c r="AC124" s="701"/>
      <c r="AD124" s="701"/>
      <c r="AE124" s="701"/>
      <c r="AF124" s="701"/>
      <c r="AG124" s="701"/>
      <c r="AH124" s="701"/>
      <c r="AI124" s="701"/>
      <c r="AJ124" s="783"/>
      <c r="AK124" s="821"/>
      <c r="AL124" s="610"/>
      <c r="AM124" s="480"/>
      <c r="AN124" s="480"/>
      <c r="AO124" s="480"/>
      <c r="AP124" s="480"/>
      <c r="AQ124" s="480"/>
      <c r="AR124" s="480"/>
      <c r="AS124" s="480"/>
      <c r="AT124" s="480"/>
      <c r="AU124" s="480"/>
      <c r="AV124" s="480"/>
      <c r="AW124" s="826"/>
      <c r="AX124" s="480"/>
      <c r="AY124" s="480"/>
      <c r="AZ124" s="879"/>
    </row>
    <row r="125" spans="1:55" s="474" customFormat="1" ht="14.4" customHeight="1">
      <c r="A125" s="480"/>
      <c r="B125" s="553"/>
      <c r="C125" s="608"/>
      <c r="D125" s="607"/>
      <c r="E125" s="607"/>
      <c r="F125" s="607"/>
      <c r="G125" s="607"/>
      <c r="H125" s="607"/>
      <c r="I125" s="607"/>
      <c r="J125" s="607"/>
      <c r="K125" s="607"/>
      <c r="L125" s="607"/>
      <c r="M125" s="607"/>
      <c r="N125" s="694" t="s">
        <v>6</v>
      </c>
      <c r="O125" s="694"/>
      <c r="P125" s="694"/>
      <c r="Q125" s="694"/>
      <c r="R125" s="702" t="s">
        <v>80</v>
      </c>
      <c r="S125" s="702"/>
      <c r="T125" s="713" t="str">
        <f>IF(基本情報入力シート!L26="","",基本情報入力シート!L26)</f>
        <v/>
      </c>
      <c r="U125" s="713"/>
      <c r="V125" s="713"/>
      <c r="W125" s="713"/>
      <c r="X125" s="713"/>
      <c r="Y125" s="742" t="s">
        <v>121</v>
      </c>
      <c r="Z125" s="742"/>
      <c r="AA125" s="713" t="str">
        <f>IF(基本情報入力シート!L27="","",基本情報入力シート!L27)</f>
        <v/>
      </c>
      <c r="AB125" s="713"/>
      <c r="AC125" s="713"/>
      <c r="AD125" s="713"/>
      <c r="AE125" s="713"/>
      <c r="AF125" s="713"/>
      <c r="AG125" s="713"/>
      <c r="AH125" s="713"/>
      <c r="AI125" s="713"/>
      <c r="AJ125" s="608"/>
      <c r="AK125" s="822"/>
      <c r="AL125" s="610"/>
      <c r="AM125" s="610"/>
      <c r="AN125" s="480"/>
      <c r="AO125" s="480"/>
      <c r="AP125" s="480"/>
      <c r="AQ125" s="480"/>
      <c r="AR125" s="480"/>
      <c r="AS125" s="480"/>
      <c r="AT125" s="480"/>
      <c r="AU125" s="480"/>
      <c r="AV125" s="480"/>
      <c r="AW125" s="826"/>
      <c r="AX125" s="480"/>
      <c r="AY125" s="480"/>
      <c r="AZ125" s="879"/>
      <c r="BA125" s="879"/>
      <c r="BB125" s="879"/>
      <c r="BC125" s="879"/>
    </row>
    <row r="126" spans="1:55" ht="5.4" customHeight="1">
      <c r="A126" s="480"/>
      <c r="B126" s="554"/>
      <c r="C126" s="609"/>
      <c r="D126" s="629"/>
      <c r="E126" s="629"/>
      <c r="F126" s="629"/>
      <c r="G126" s="629"/>
      <c r="H126" s="629"/>
      <c r="I126" s="629"/>
      <c r="J126" s="629"/>
      <c r="K126" s="629"/>
      <c r="L126" s="629"/>
      <c r="M126" s="629"/>
      <c r="N126" s="629"/>
      <c r="O126" s="629"/>
      <c r="P126" s="629"/>
      <c r="Q126" s="609"/>
      <c r="R126" s="629"/>
      <c r="S126" s="706"/>
      <c r="T126" s="706"/>
      <c r="U126" s="706"/>
      <c r="V126" s="706"/>
      <c r="W126" s="706"/>
      <c r="X126" s="731"/>
      <c r="Y126" s="731"/>
      <c r="Z126" s="731"/>
      <c r="AA126" s="731"/>
      <c r="AB126" s="731"/>
      <c r="AC126" s="731"/>
      <c r="AD126" s="731"/>
      <c r="AE126" s="731"/>
      <c r="AF126" s="731"/>
      <c r="AG126" s="731"/>
      <c r="AH126" s="731"/>
      <c r="AI126" s="731"/>
      <c r="AJ126" s="784"/>
      <c r="AK126" s="823"/>
      <c r="AL126" s="610"/>
      <c r="AM126" s="610"/>
      <c r="AN126" s="480"/>
      <c r="AO126" s="480"/>
      <c r="AP126" s="480"/>
      <c r="AQ126" s="480"/>
      <c r="AR126" s="480"/>
      <c r="AS126" s="480"/>
      <c r="AT126" s="480"/>
      <c r="AU126" s="480"/>
      <c r="AV126" s="480"/>
      <c r="AW126" s="826"/>
      <c r="AX126" s="480"/>
      <c r="AY126" s="480"/>
    </row>
    <row r="127" spans="1:55" ht="1.95" customHeight="1">
      <c r="A127" s="480"/>
      <c r="B127" s="555"/>
      <c r="C127" s="610"/>
      <c r="D127" s="555"/>
      <c r="E127" s="555"/>
      <c r="F127" s="555"/>
      <c r="G127" s="555"/>
      <c r="H127" s="555"/>
      <c r="I127" s="555"/>
      <c r="J127" s="555"/>
      <c r="K127" s="555"/>
      <c r="L127" s="555"/>
      <c r="M127" s="555"/>
      <c r="N127" s="555"/>
      <c r="O127" s="555"/>
      <c r="P127" s="555"/>
      <c r="Q127" s="610"/>
      <c r="R127" s="555"/>
      <c r="S127" s="707"/>
      <c r="T127" s="707"/>
      <c r="U127" s="707"/>
      <c r="V127" s="707"/>
      <c r="W127" s="707"/>
      <c r="X127" s="732"/>
      <c r="Y127" s="732"/>
      <c r="Z127" s="732"/>
      <c r="AA127" s="732"/>
      <c r="AB127" s="732"/>
      <c r="AC127" s="732"/>
      <c r="AD127" s="732"/>
      <c r="AE127" s="732"/>
      <c r="AF127" s="732"/>
      <c r="AG127" s="732"/>
      <c r="AH127" s="732"/>
      <c r="AI127" s="732"/>
      <c r="AJ127" s="785"/>
      <c r="AK127" s="610"/>
      <c r="AL127" s="610"/>
      <c r="AM127" s="610"/>
      <c r="AN127" s="480"/>
      <c r="AO127" s="480"/>
      <c r="AP127" s="480"/>
      <c r="AQ127" s="480"/>
      <c r="AR127" s="480"/>
      <c r="AS127" s="480"/>
      <c r="AT127" s="480"/>
      <c r="AU127" s="480"/>
      <c r="AV127" s="480"/>
      <c r="AW127" s="826"/>
      <c r="AX127" s="480"/>
      <c r="AY127" s="480"/>
    </row>
    <row r="128" spans="1:55" ht="15.6" customHeight="1">
      <c r="A128" s="482"/>
      <c r="B128" s="556" t="s">
        <v>411</v>
      </c>
      <c r="C128" s="555"/>
      <c r="D128" s="482"/>
      <c r="E128" s="482"/>
      <c r="F128" s="491" t="s">
        <v>666</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610"/>
      <c r="AN128" s="482"/>
      <c r="AO128" s="482"/>
      <c r="AP128" s="482"/>
      <c r="AQ128" s="482"/>
      <c r="AR128" s="482"/>
      <c r="AS128" s="482"/>
      <c r="AT128" s="482"/>
      <c r="AU128" s="482"/>
      <c r="AV128" s="482"/>
      <c r="AW128" s="482"/>
      <c r="AX128" s="482"/>
      <c r="AY128" s="482"/>
      <c r="AZ128" s="474"/>
    </row>
    <row r="129" spans="1:56" s="474" customFormat="1" ht="15" customHeight="1">
      <c r="A129" s="480"/>
      <c r="B129" s="542" t="s">
        <v>465</v>
      </c>
      <c r="C129" s="611" t="s">
        <v>501</v>
      </c>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0"/>
      <c r="AY129" s="480"/>
      <c r="AZ129" s="879"/>
    </row>
    <row r="130" spans="1:56" ht="12.75" customHeight="1">
      <c r="A130" s="488"/>
      <c r="B130" s="542" t="s">
        <v>701</v>
      </c>
      <c r="C130" s="611" t="s">
        <v>245</v>
      </c>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c r="Z130" s="488"/>
      <c r="AA130" s="488"/>
      <c r="AB130" s="488"/>
      <c r="AC130" s="488"/>
      <c r="AD130" s="488"/>
      <c r="AE130" s="488"/>
      <c r="AF130" s="488"/>
      <c r="AG130" s="488"/>
      <c r="AH130" s="488"/>
      <c r="AI130" s="488"/>
      <c r="AJ130" s="488"/>
      <c r="AK130" s="488"/>
      <c r="AL130" s="488"/>
      <c r="AM130" s="480"/>
      <c r="AN130" s="488"/>
      <c r="AO130" s="488"/>
      <c r="AP130" s="488"/>
      <c r="AQ130" s="488"/>
      <c r="AR130" s="488"/>
      <c r="AS130" s="488"/>
      <c r="AT130" s="488"/>
      <c r="AU130" s="488"/>
      <c r="AV130" s="488"/>
      <c r="AW130" s="488"/>
      <c r="AX130" s="488"/>
      <c r="AY130" s="488"/>
      <c r="AZ130" s="478"/>
    </row>
    <row r="131" spans="1:56" s="478" customFormat="1" ht="4.2" customHeight="1">
      <c r="A131" s="480"/>
      <c r="B131" s="491"/>
      <c r="C131" s="555"/>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8"/>
      <c r="AN131" s="480"/>
      <c r="AO131" s="480"/>
      <c r="AP131" s="480"/>
      <c r="AQ131" s="480"/>
      <c r="AR131" s="480"/>
      <c r="AS131" s="480"/>
      <c r="AT131" s="480"/>
      <c r="AU131" s="480"/>
      <c r="AV131" s="480"/>
      <c r="AW131" s="480"/>
      <c r="AX131" s="480"/>
      <c r="AY131" s="480"/>
      <c r="AZ131" s="879"/>
    </row>
    <row r="132" spans="1:56" ht="10.95" customHeight="1">
      <c r="A132" s="480"/>
      <c r="B132" s="557" t="s">
        <v>714</v>
      </c>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480"/>
      <c r="AM132" s="480"/>
      <c r="AN132" s="480"/>
      <c r="AO132" s="480"/>
      <c r="AP132" s="480"/>
      <c r="AQ132" s="480"/>
      <c r="AR132" s="480"/>
      <c r="AS132" s="480"/>
      <c r="AT132" s="480"/>
      <c r="AU132" s="480"/>
      <c r="AV132" s="480"/>
      <c r="AW132" s="480"/>
      <c r="AX132" s="480"/>
      <c r="AY132" s="480"/>
    </row>
    <row r="133" spans="1:56">
      <c r="A133" s="480"/>
      <c r="B133" s="558" t="s">
        <v>716</v>
      </c>
      <c r="C133" s="612"/>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786"/>
      <c r="AK133" s="824" t="str">
        <f>Y19</f>
        <v/>
      </c>
      <c r="AL133" s="480"/>
      <c r="AM133" s="480"/>
      <c r="AN133" s="486"/>
      <c r="AO133" s="486"/>
      <c r="AP133" s="486"/>
      <c r="AQ133" s="486"/>
      <c r="AR133" s="486"/>
      <c r="AS133" s="486"/>
      <c r="AT133" s="486"/>
      <c r="AU133" s="486"/>
      <c r="AV133" s="486"/>
      <c r="AW133" s="486"/>
      <c r="AX133" s="486"/>
      <c r="AY133" s="486"/>
      <c r="AZ133" s="477"/>
    </row>
    <row r="134" spans="1:56">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6"/>
      <c r="AO134" s="486"/>
      <c r="AP134" s="486"/>
      <c r="AQ134" s="486"/>
      <c r="AR134" s="486"/>
      <c r="AS134" s="486"/>
      <c r="AT134" s="486"/>
      <c r="AU134" s="486"/>
      <c r="AV134" s="486"/>
      <c r="AW134" s="486"/>
      <c r="AX134" s="486"/>
      <c r="AY134" s="486"/>
      <c r="AZ134" s="477"/>
      <c r="BA134" s="477"/>
      <c r="BB134" s="477"/>
      <c r="BC134" s="477"/>
      <c r="BD134" s="477"/>
    </row>
    <row r="135" spans="1:56" ht="13.2" customHeight="1">
      <c r="A135" s="486"/>
      <c r="B135" s="557" t="s">
        <v>352</v>
      </c>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480"/>
      <c r="AM135" s="480"/>
      <c r="AN135" s="486"/>
      <c r="AO135" s="486"/>
      <c r="AP135" s="486"/>
      <c r="AQ135" s="486"/>
      <c r="AR135" s="486"/>
      <c r="AS135" s="486"/>
      <c r="AT135" s="486"/>
      <c r="AU135" s="486"/>
      <c r="AV135" s="486"/>
      <c r="AW135" s="486"/>
      <c r="AX135" s="486"/>
      <c r="AY135" s="486"/>
      <c r="AZ135" s="477"/>
      <c r="BA135" s="477"/>
      <c r="BB135" s="477"/>
      <c r="BC135" s="477"/>
      <c r="BD135" s="477"/>
    </row>
    <row r="136" spans="1:56" s="477" customFormat="1" ht="15" customHeight="1">
      <c r="A136" s="486"/>
      <c r="B136" s="559" t="s">
        <v>530</v>
      </c>
      <c r="C136" s="613" t="s">
        <v>718</v>
      </c>
      <c r="D136" s="630"/>
      <c r="E136" s="630"/>
      <c r="F136" s="630"/>
      <c r="G136" s="630"/>
      <c r="H136" s="630"/>
      <c r="I136" s="685"/>
      <c r="J136" s="687" t="s">
        <v>368</v>
      </c>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787"/>
      <c r="AK136" s="824" t="str">
        <f>IF(H7="","",IF(AND(AK28="○",AB29="○"),"○","×"))</f>
        <v/>
      </c>
      <c r="AL136" s="480"/>
      <c r="AM136" s="480"/>
      <c r="AN136" s="486"/>
      <c r="AO136" s="486"/>
      <c r="AP136" s="486"/>
      <c r="AQ136" s="486"/>
      <c r="AR136" s="486"/>
      <c r="AS136" s="486"/>
      <c r="AT136" s="486"/>
      <c r="AU136" s="486"/>
      <c r="AV136" s="486"/>
      <c r="AW136" s="486"/>
      <c r="AX136" s="486"/>
      <c r="AY136" s="486"/>
    </row>
    <row r="137" spans="1:56" s="477" customFormat="1" ht="15" customHeight="1">
      <c r="A137" s="486"/>
      <c r="B137" s="559" t="s">
        <v>720</v>
      </c>
      <c r="C137" s="613" t="s">
        <v>571</v>
      </c>
      <c r="D137" s="630"/>
      <c r="E137" s="630"/>
      <c r="F137" s="630"/>
      <c r="G137" s="630"/>
      <c r="H137" s="630"/>
      <c r="I137" s="685"/>
      <c r="J137" s="687" t="s">
        <v>721</v>
      </c>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787"/>
      <c r="AK137" s="824" t="str">
        <f>IF(OR(H7="",AH38=""),"",IF(AND(AK36="○",AH38="○"),"○","×"))</f>
        <v/>
      </c>
      <c r="AL137" s="828"/>
      <c r="AM137" s="480"/>
      <c r="AN137" s="482"/>
      <c r="AO137" s="482"/>
      <c r="AP137" s="482"/>
      <c r="AQ137" s="482"/>
      <c r="AR137" s="482"/>
      <c r="AS137" s="482"/>
      <c r="AT137" s="482"/>
      <c r="AU137" s="482"/>
      <c r="AV137" s="482"/>
      <c r="AW137" s="482"/>
      <c r="AX137" s="482"/>
      <c r="AY137" s="482"/>
      <c r="AZ137" s="474"/>
    </row>
    <row r="138" spans="1:56" s="477" customFormat="1" ht="45.6" customHeight="1">
      <c r="A138" s="486"/>
      <c r="B138" s="559" t="s">
        <v>642</v>
      </c>
      <c r="C138" s="614" t="s">
        <v>87</v>
      </c>
      <c r="D138" s="614"/>
      <c r="E138" s="614"/>
      <c r="F138" s="614"/>
      <c r="G138" s="614"/>
      <c r="H138" s="614"/>
      <c r="I138" s="614"/>
      <c r="J138" s="688" t="s">
        <v>724</v>
      </c>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788"/>
      <c r="AK138" s="824" t="str">
        <f>IF(H7="","",IF(AK43="○","○","×"))</f>
        <v/>
      </c>
      <c r="AL138" s="829"/>
      <c r="AM138" s="480"/>
      <c r="AN138" s="482"/>
      <c r="AO138" s="482"/>
      <c r="AP138" s="482"/>
      <c r="AQ138" s="482"/>
      <c r="AR138" s="482"/>
      <c r="AS138" s="482"/>
      <c r="AT138" s="482"/>
      <c r="AU138" s="482"/>
      <c r="AV138" s="482"/>
      <c r="AW138" s="482"/>
      <c r="AX138" s="482"/>
      <c r="AY138" s="482"/>
      <c r="AZ138" s="474"/>
      <c r="BA138" s="474"/>
      <c r="BB138" s="474"/>
      <c r="BC138" s="474"/>
      <c r="BD138" s="474"/>
    </row>
    <row r="139" spans="1:56" s="477" customFormat="1" ht="24" customHeight="1">
      <c r="A139" s="482"/>
      <c r="B139" s="560" t="s">
        <v>727</v>
      </c>
      <c r="C139" s="615" t="s">
        <v>735</v>
      </c>
      <c r="D139" s="615"/>
      <c r="E139" s="615"/>
      <c r="F139" s="615"/>
      <c r="G139" s="615"/>
      <c r="H139" s="615"/>
      <c r="I139" s="615"/>
      <c r="J139" s="688" t="s">
        <v>737</v>
      </c>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788"/>
      <c r="AK139" s="824" t="str">
        <f>IF(H7="","",IF(BA46=0,"",IF(AK46="○","○","×")))</f>
        <v/>
      </c>
      <c r="AL139" s="480"/>
      <c r="AM139" s="480"/>
      <c r="AN139" s="482"/>
      <c r="AO139" s="482"/>
      <c r="AP139" s="482"/>
      <c r="AQ139" s="482"/>
      <c r="AR139" s="482"/>
      <c r="AS139" s="482"/>
      <c r="AT139" s="482"/>
      <c r="AU139" s="482"/>
      <c r="AV139" s="482"/>
      <c r="AW139" s="482"/>
      <c r="AX139" s="482"/>
      <c r="AY139" s="482"/>
      <c r="AZ139" s="474"/>
      <c r="BA139" s="474"/>
      <c r="BB139" s="474"/>
      <c r="BC139" s="474"/>
      <c r="BD139" s="474"/>
    </row>
    <row r="140" spans="1:56" s="474" customFormat="1" ht="26.25" customHeight="1">
      <c r="A140" s="482"/>
      <c r="B140" s="560" t="s">
        <v>594</v>
      </c>
      <c r="C140" s="615" t="s">
        <v>738</v>
      </c>
      <c r="D140" s="615"/>
      <c r="E140" s="615"/>
      <c r="F140" s="615"/>
      <c r="G140" s="615"/>
      <c r="H140" s="615"/>
      <c r="I140" s="615"/>
      <c r="J140" s="688" t="s">
        <v>349</v>
      </c>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c r="AI140" s="688"/>
      <c r="AJ140" s="788"/>
      <c r="AK140" s="824" t="str">
        <f>IF(H7="","",IF(BA49=0,"",IF(OR(AK49="○",AK51="○"),"○","×")))</f>
        <v/>
      </c>
      <c r="AL140" s="480"/>
      <c r="AM140" s="480"/>
      <c r="AN140" s="482"/>
      <c r="AO140" s="482"/>
      <c r="AP140" s="482"/>
      <c r="AQ140" s="482"/>
      <c r="AR140" s="482"/>
      <c r="AS140" s="482"/>
      <c r="AT140" s="482"/>
      <c r="AU140" s="482"/>
      <c r="AV140" s="482"/>
      <c r="AW140" s="482"/>
      <c r="AX140" s="482"/>
      <c r="AY140" s="482"/>
    </row>
    <row r="141" spans="1:56" s="474" customFormat="1" ht="18" customHeight="1">
      <c r="A141" s="482"/>
      <c r="B141" s="560" t="s">
        <v>719</v>
      </c>
      <c r="C141" s="615" t="s">
        <v>326</v>
      </c>
      <c r="D141" s="615"/>
      <c r="E141" s="615"/>
      <c r="F141" s="615"/>
      <c r="G141" s="615"/>
      <c r="H141" s="615"/>
      <c r="I141" s="615"/>
      <c r="J141" s="687" t="s">
        <v>744</v>
      </c>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787"/>
      <c r="AK141" s="824" t="str">
        <f>IF(H7="","",IF(BA59=0,"",IF(AK59="○","○","×")))</f>
        <v/>
      </c>
      <c r="AL141" s="829"/>
      <c r="AM141" s="480"/>
      <c r="AN141" s="482"/>
      <c r="AO141" s="482"/>
      <c r="AP141" s="482"/>
      <c r="AQ141" s="482"/>
      <c r="AR141" s="482"/>
      <c r="AS141" s="482"/>
      <c r="AT141" s="482"/>
      <c r="AU141" s="482"/>
      <c r="AV141" s="482"/>
      <c r="AW141" s="482"/>
      <c r="AX141" s="482"/>
      <c r="AY141" s="482"/>
    </row>
    <row r="142" spans="1:56" s="474" customFormat="1" ht="22.2" customHeight="1">
      <c r="A142" s="482"/>
      <c r="B142" s="560" t="s">
        <v>746</v>
      </c>
      <c r="C142" s="615" t="s">
        <v>749</v>
      </c>
      <c r="D142" s="615"/>
      <c r="E142" s="615"/>
      <c r="F142" s="615"/>
      <c r="G142" s="615"/>
      <c r="H142" s="615"/>
      <c r="I142" s="615"/>
      <c r="J142" s="688" t="s">
        <v>404</v>
      </c>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I142" s="688"/>
      <c r="AJ142" s="788"/>
      <c r="AK142" s="824" t="str">
        <f>IF(H7="","",IF(OR(AK62="○",AK63="○"),"○","×"))</f>
        <v/>
      </c>
      <c r="AL142" s="480"/>
      <c r="AM142" s="480"/>
      <c r="AN142" s="480"/>
      <c r="AO142" s="480"/>
      <c r="AP142" s="480"/>
      <c r="AQ142" s="480"/>
      <c r="AR142" s="480"/>
      <c r="AS142" s="480"/>
      <c r="AT142" s="480"/>
      <c r="AU142" s="480"/>
      <c r="AV142" s="480"/>
      <c r="AW142" s="480"/>
      <c r="AX142" s="826"/>
      <c r="AY142" s="480"/>
      <c r="AZ142" s="879"/>
    </row>
    <row r="143" spans="1:56" s="474" customFormat="1">
      <c r="A143" s="482"/>
      <c r="B143" s="561"/>
      <c r="C143" s="616"/>
      <c r="D143" s="616"/>
      <c r="E143" s="616"/>
      <c r="F143" s="616"/>
      <c r="G143" s="616"/>
      <c r="H143" s="616"/>
      <c r="I143" s="616"/>
      <c r="J143" s="689" t="s">
        <v>753</v>
      </c>
      <c r="K143" s="689"/>
      <c r="L143" s="689"/>
      <c r="M143" s="689"/>
      <c r="N143" s="689"/>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789"/>
      <c r="AK143" s="824" t="str">
        <f>IF(H7="","",AK102)</f>
        <v/>
      </c>
      <c r="AL143" s="480"/>
      <c r="AM143" s="480"/>
      <c r="AN143" s="480"/>
      <c r="AO143" s="480"/>
      <c r="AP143" s="480"/>
      <c r="AQ143" s="480"/>
      <c r="AR143" s="480"/>
      <c r="AS143" s="480"/>
      <c r="AT143" s="480"/>
      <c r="AU143" s="480"/>
      <c r="AV143" s="480"/>
      <c r="AW143" s="480"/>
      <c r="AX143" s="826"/>
      <c r="AY143" s="480"/>
      <c r="AZ143" s="879"/>
      <c r="BA143" s="879"/>
      <c r="BB143" s="879"/>
      <c r="BC143" s="879"/>
      <c r="BD143" s="879"/>
    </row>
    <row r="144" spans="1:56" s="474" customFormat="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0"/>
      <c r="AQ144" s="480"/>
      <c r="AR144" s="480"/>
      <c r="AS144" s="480"/>
      <c r="AT144" s="480"/>
      <c r="AU144" s="480"/>
      <c r="AV144" s="480"/>
      <c r="AW144" s="480"/>
      <c r="AX144" s="480"/>
      <c r="AY144" s="480"/>
      <c r="AZ144" s="879"/>
      <c r="BA144" s="879"/>
      <c r="BB144" s="879"/>
      <c r="BC144" s="879"/>
      <c r="BD144" s="879"/>
    </row>
    <row r="145" spans="1:52" ht="16.95" customHeight="1">
      <c r="A145" s="480"/>
      <c r="B145" s="557" t="s">
        <v>760</v>
      </c>
      <c r="C145" s="557"/>
      <c r="D145" s="557"/>
      <c r="E145" s="557"/>
      <c r="F145" s="557"/>
      <c r="G145" s="557"/>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480"/>
      <c r="AM145" s="480"/>
      <c r="AN145" s="480"/>
      <c r="AO145" s="480"/>
      <c r="AP145" s="480"/>
      <c r="AQ145" s="480"/>
      <c r="AR145" s="480"/>
      <c r="AS145" s="480"/>
      <c r="AT145" s="480"/>
      <c r="AU145" s="480"/>
      <c r="AV145" s="480"/>
      <c r="AW145" s="480"/>
      <c r="AX145" s="480"/>
      <c r="AY145" s="480"/>
    </row>
    <row r="146" spans="1:52">
      <c r="A146" s="480"/>
      <c r="B146" s="562" t="s">
        <v>465</v>
      </c>
      <c r="C146" s="617" t="s">
        <v>610</v>
      </c>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790"/>
      <c r="AK146" s="824" t="str">
        <f>IF(H7="","",AK108)</f>
        <v/>
      </c>
      <c r="AL146" s="480"/>
      <c r="AM146" s="480"/>
      <c r="AN146" s="480"/>
      <c r="AO146" s="480"/>
      <c r="AP146" s="480"/>
      <c r="AQ146" s="480"/>
      <c r="AR146" s="480"/>
      <c r="AS146" s="480"/>
      <c r="AT146" s="480"/>
      <c r="AU146" s="480"/>
      <c r="AV146" s="480"/>
      <c r="AW146" s="480"/>
      <c r="AX146" s="480"/>
      <c r="AY146" s="480"/>
    </row>
    <row r="147" spans="1:52">
      <c r="A147" s="480"/>
      <c r="B147" s="563" t="s">
        <v>465</v>
      </c>
      <c r="C147" s="618" t="s">
        <v>764</v>
      </c>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791"/>
      <c r="AK147" s="824" t="str">
        <f>IF(H7="","",AK120)</f>
        <v/>
      </c>
      <c r="AL147" s="480"/>
      <c r="AM147" s="480"/>
      <c r="AN147" s="480"/>
      <c r="AO147" s="480"/>
      <c r="AP147" s="480"/>
      <c r="AQ147" s="480"/>
      <c r="AR147" s="480"/>
      <c r="AS147" s="480"/>
      <c r="AT147" s="480"/>
      <c r="AU147" s="480"/>
      <c r="AV147" s="480"/>
      <c r="AW147" s="480"/>
      <c r="AX147" s="480"/>
      <c r="AY147" s="480"/>
    </row>
    <row r="148" spans="1:52" ht="4.5" customHeight="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c r="AY148" s="480"/>
    </row>
    <row r="149" spans="1:52" ht="22.95" customHeight="1">
      <c r="AM149" s="480"/>
      <c r="AN149" s="480"/>
      <c r="AO149" s="480"/>
      <c r="AP149" s="480"/>
      <c r="AQ149" s="480"/>
      <c r="AR149" s="480"/>
      <c r="AS149" s="480"/>
      <c r="AT149" s="480"/>
      <c r="AU149" s="480"/>
      <c r="AV149" s="480"/>
      <c r="AW149" s="480"/>
      <c r="AX149" s="480"/>
      <c r="AY149" s="480"/>
    </row>
    <row r="150" spans="1:52" ht="13.2" customHeight="1">
      <c r="AM150" s="480"/>
      <c r="AN150" s="480"/>
      <c r="AO150" s="480"/>
      <c r="AP150" s="480"/>
      <c r="AQ150" s="480"/>
      <c r="AR150" s="480"/>
      <c r="AS150" s="480"/>
      <c r="AT150" s="480"/>
      <c r="AU150" s="480"/>
      <c r="AV150" s="480"/>
      <c r="AW150" s="480"/>
      <c r="AX150" s="480"/>
      <c r="AY150" s="480"/>
    </row>
    <row r="151" spans="1:52">
      <c r="AM151" s="480"/>
      <c r="AN151" s="480"/>
      <c r="AO151" s="480"/>
      <c r="AP151" s="480"/>
      <c r="AQ151" s="480"/>
      <c r="AR151" s="480"/>
      <c r="AS151" s="480"/>
      <c r="AT151" s="480"/>
      <c r="AU151" s="480"/>
      <c r="AV151" s="480"/>
      <c r="AW151" s="480"/>
      <c r="AX151" s="480"/>
      <c r="AY151" s="480"/>
    </row>
    <row r="152" spans="1:52">
      <c r="AM152" s="480"/>
      <c r="AN152" s="480"/>
      <c r="AO152" s="480"/>
      <c r="AP152" s="480"/>
      <c r="AQ152" s="480"/>
      <c r="AR152" s="480"/>
      <c r="AS152" s="480"/>
      <c r="AT152" s="480"/>
      <c r="AU152" s="480"/>
      <c r="AV152" s="480"/>
      <c r="AW152" s="480"/>
      <c r="AX152" s="480"/>
      <c r="AY152" s="480"/>
    </row>
    <row r="153" spans="1:52">
      <c r="AM153" s="480"/>
      <c r="AN153" s="480"/>
      <c r="AO153" s="480"/>
      <c r="AP153" s="480"/>
      <c r="AQ153" s="480"/>
      <c r="AR153" s="480"/>
      <c r="AS153" s="480"/>
      <c r="AT153" s="480"/>
      <c r="AU153" s="480"/>
      <c r="AV153" s="480"/>
      <c r="AW153" s="480"/>
      <c r="AX153" s="480"/>
      <c r="AY153" s="480"/>
    </row>
    <row r="154" spans="1:52">
      <c r="AM154" s="480"/>
      <c r="AN154" s="480"/>
      <c r="AO154" s="480"/>
      <c r="AP154" s="480"/>
      <c r="AQ154" s="480"/>
      <c r="AR154" s="480"/>
      <c r="AS154" s="480"/>
      <c r="AT154" s="480"/>
      <c r="AU154" s="480"/>
      <c r="AV154" s="480"/>
      <c r="AW154" s="480"/>
      <c r="AX154" s="480"/>
      <c r="AY154" s="480"/>
    </row>
    <row r="155" spans="1:52">
      <c r="AM155" s="480"/>
      <c r="AN155" s="480"/>
      <c r="AO155" s="480"/>
      <c r="AP155" s="480"/>
      <c r="AQ155" s="480"/>
      <c r="AR155" s="480"/>
      <c r="AS155" s="480"/>
      <c r="AT155" s="480"/>
      <c r="AU155" s="480"/>
      <c r="AV155" s="480"/>
      <c r="AW155" s="480"/>
      <c r="AX155" s="480"/>
      <c r="AY155" s="480"/>
    </row>
    <row r="156" spans="1:52" ht="13.2" customHeight="1">
      <c r="AM156" s="480"/>
      <c r="AN156" s="480"/>
      <c r="AO156" s="480"/>
      <c r="AP156" s="480"/>
      <c r="AQ156" s="480"/>
      <c r="AR156" s="480"/>
      <c r="AS156" s="480"/>
      <c r="AT156" s="480"/>
      <c r="AU156" s="480"/>
      <c r="AV156" s="480"/>
      <c r="AW156" s="480"/>
      <c r="AX156" s="480"/>
      <c r="AY156" s="480"/>
    </row>
    <row r="157" spans="1:52">
      <c r="AM157" s="480"/>
      <c r="AN157" s="480"/>
      <c r="AO157" s="480"/>
      <c r="AP157" s="480"/>
      <c r="AQ157" s="480"/>
      <c r="AR157" s="480"/>
      <c r="AS157" s="480"/>
      <c r="AT157" s="480"/>
      <c r="AU157" s="480"/>
      <c r="AV157" s="480"/>
      <c r="AW157" s="480"/>
      <c r="AX157" s="480"/>
      <c r="AY157" s="480"/>
    </row>
    <row r="158" spans="1:52" ht="27.6" customHeight="1">
      <c r="AM158" s="480"/>
      <c r="AN158" s="480"/>
      <c r="AO158" s="480"/>
      <c r="AP158" s="480"/>
      <c r="AQ158" s="480"/>
      <c r="AR158" s="480"/>
      <c r="AS158" s="480"/>
      <c r="AT158" s="480"/>
      <c r="AU158" s="480"/>
      <c r="AV158" s="480"/>
      <c r="AW158" s="480"/>
      <c r="AX158" s="480"/>
      <c r="AY158" s="480"/>
    </row>
    <row r="159" spans="1:52" ht="27" customHeight="1">
      <c r="AM159" s="480"/>
      <c r="AN159" s="480"/>
      <c r="AO159" s="480"/>
      <c r="AP159" s="480"/>
      <c r="AQ159" s="480"/>
      <c r="AR159" s="480"/>
      <c r="AS159" s="480"/>
      <c r="AT159" s="480"/>
      <c r="AU159" s="480"/>
      <c r="AV159" s="480"/>
      <c r="AW159" s="480"/>
      <c r="AX159" s="480"/>
      <c r="AY159" s="480"/>
    </row>
    <row r="160" spans="1:52" ht="19.95" customHeight="1">
      <c r="AM160" s="480"/>
      <c r="AN160" s="610"/>
      <c r="AO160" s="610"/>
      <c r="AP160" s="610"/>
      <c r="AQ160" s="610"/>
      <c r="AR160" s="610"/>
      <c r="AS160" s="610"/>
      <c r="AT160" s="610"/>
      <c r="AU160" s="610"/>
      <c r="AV160" s="610"/>
      <c r="AW160" s="610"/>
      <c r="AX160" s="610"/>
      <c r="AY160" s="610"/>
      <c r="AZ160" s="479"/>
    </row>
    <row r="161" spans="39:56" ht="18" customHeight="1">
      <c r="AM161" s="480"/>
      <c r="AN161" s="610"/>
      <c r="AO161" s="610"/>
      <c r="AP161" s="610"/>
      <c r="AQ161" s="610"/>
      <c r="AR161" s="610"/>
      <c r="AS161" s="610"/>
      <c r="AT161" s="610"/>
      <c r="AU161" s="610"/>
      <c r="AV161" s="610"/>
      <c r="AW161" s="610"/>
      <c r="AX161" s="610"/>
      <c r="AY161" s="610"/>
      <c r="AZ161" s="479"/>
      <c r="BA161" s="479"/>
      <c r="BB161" s="479"/>
      <c r="BC161" s="479"/>
      <c r="BD161" s="479"/>
    </row>
    <row r="162" spans="39:56" s="479" customFormat="1">
      <c r="AM162" s="480"/>
      <c r="AN162" s="610"/>
      <c r="AO162" s="610"/>
      <c r="AP162" s="610"/>
      <c r="AQ162" s="610"/>
      <c r="AR162" s="610"/>
      <c r="AS162" s="610"/>
      <c r="AT162" s="610"/>
      <c r="AU162" s="610"/>
      <c r="AV162" s="610"/>
      <c r="AW162" s="610"/>
      <c r="AX162" s="610"/>
      <c r="AY162" s="610"/>
    </row>
    <row r="163" spans="39:56" s="479" customFormat="1">
      <c r="AM163" s="480"/>
      <c r="AN163" s="480"/>
      <c r="AO163" s="480"/>
      <c r="AP163" s="480"/>
      <c r="AQ163" s="480"/>
      <c r="AR163" s="480"/>
      <c r="AS163" s="480"/>
      <c r="AT163" s="480"/>
      <c r="AU163" s="480"/>
      <c r="AV163" s="480"/>
      <c r="AW163" s="480"/>
      <c r="AX163" s="480"/>
      <c r="AY163" s="480"/>
      <c r="AZ163" s="879"/>
    </row>
    <row r="164" spans="39:56" s="479" customFormat="1" ht="24" customHeight="1">
      <c r="AM164" s="480"/>
      <c r="AN164" s="480"/>
      <c r="AO164" s="480"/>
      <c r="AP164" s="480"/>
      <c r="AQ164" s="480"/>
      <c r="AR164" s="480"/>
      <c r="AS164" s="480"/>
      <c r="AT164" s="480"/>
      <c r="AU164" s="480"/>
      <c r="AV164" s="480"/>
      <c r="AW164" s="480"/>
      <c r="AX164" s="480"/>
      <c r="AY164" s="480"/>
      <c r="AZ164" s="879"/>
      <c r="BA164" s="879"/>
      <c r="BB164" s="879"/>
      <c r="BC164" s="879"/>
      <c r="BD164" s="879"/>
    </row>
    <row r="165" spans="39:56" ht="26.4" customHeight="1">
      <c r="AM165" s="480"/>
      <c r="AN165" s="480"/>
      <c r="AO165" s="480"/>
      <c r="AP165" s="480"/>
      <c r="AQ165" s="480"/>
      <c r="AR165" s="480"/>
      <c r="AS165" s="480"/>
      <c r="AT165" s="480"/>
      <c r="AU165" s="480"/>
      <c r="AV165" s="480"/>
      <c r="AW165" s="480"/>
      <c r="AX165" s="480"/>
      <c r="AY165" s="480"/>
    </row>
    <row r="166" spans="39:56" ht="34.200000000000003" customHeight="1">
      <c r="AM166" s="480"/>
      <c r="AN166" s="480"/>
      <c r="AO166" s="480"/>
      <c r="AP166" s="480"/>
      <c r="AQ166" s="480"/>
      <c r="AR166" s="480"/>
      <c r="AS166" s="480"/>
      <c r="AT166" s="480"/>
      <c r="AU166" s="480"/>
      <c r="AV166" s="480"/>
      <c r="AW166" s="480"/>
      <c r="AX166" s="480"/>
      <c r="AY166" s="480"/>
    </row>
    <row r="167" spans="39:56" ht="33.6" customHeight="1">
      <c r="AM167" s="480"/>
      <c r="AN167" s="480"/>
      <c r="AO167" s="480"/>
      <c r="AP167" s="480"/>
      <c r="AQ167" s="480"/>
      <c r="AR167" s="480"/>
      <c r="AS167" s="480"/>
      <c r="AT167" s="480"/>
      <c r="AU167" s="480"/>
      <c r="AV167" s="480"/>
      <c r="AW167" s="480"/>
      <c r="AX167" s="480"/>
      <c r="AY167" s="480"/>
    </row>
    <row r="168" spans="39:56" ht="15.6" customHeight="1">
      <c r="AM168" s="480"/>
      <c r="AN168" s="480"/>
      <c r="AO168" s="480"/>
      <c r="AP168" s="480"/>
      <c r="AQ168" s="480"/>
      <c r="AR168" s="480"/>
      <c r="AS168" s="480"/>
      <c r="AT168" s="480"/>
      <c r="AU168" s="480"/>
      <c r="AV168" s="480"/>
      <c r="AW168" s="480"/>
      <c r="AX168" s="480"/>
      <c r="AY168" s="480"/>
    </row>
    <row r="169" spans="39:56">
      <c r="AM169" s="480"/>
      <c r="AN169" s="480"/>
      <c r="AO169" s="480"/>
      <c r="AP169" s="480"/>
      <c r="AQ169" s="480"/>
      <c r="AR169" s="480"/>
      <c r="AS169" s="480"/>
      <c r="AT169" s="480"/>
      <c r="AU169" s="480"/>
      <c r="AV169" s="480"/>
      <c r="AW169" s="480"/>
      <c r="AX169" s="480"/>
      <c r="AY169" s="480"/>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AM18:AY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50" priority="85">
      <formula>$Y$18&lt;&gt;"×"</formula>
    </cfRule>
  </conditionalFormatting>
  <conditionalFormatting sqref="AM18:AY18">
    <cfRule type="expression" dxfId="49" priority="84">
      <formula>$Y$18&lt;&gt;"×"</formula>
    </cfRule>
  </conditionalFormatting>
  <conditionalFormatting sqref="AM19:AY19">
    <cfRule type="expression" dxfId="48" priority="67">
      <formula>OR($Y$19="○",$Y$19="")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18:AY19">
    <cfRule type="expression" dxfId="41" priority="58">
      <formula>AND($Y$18&lt;&gt;"×",$Y$19="○")</formula>
    </cfRule>
  </conditionalFormatting>
  <conditionalFormatting sqref="AM52:AY52">
    <cfRule type="expression" dxfId="40" priority="57">
      <formula>$AK$51&lt;&gt;"×"</formula>
    </cfRule>
  </conditionalFormatting>
  <conditionalFormatting sqref="AK137">
    <cfRule type="expression" dxfId="39" priority="41">
      <formula>AND($AK$137="",$H$7&lt;&gt;"")</formula>
    </cfRule>
  </conditionalFormatting>
  <conditionalFormatting sqref="AK139">
    <cfRule type="expression" dxfId="38" priority="40">
      <formula>AND($AK$139="",$H$7&lt;&gt;"")</formula>
    </cfRule>
  </conditionalFormatting>
  <conditionalFormatting sqref="AK140">
    <cfRule type="expression" dxfId="37" priority="39">
      <formula>AND($AK$140="",$H$7&lt;&gt;"")</formula>
    </cfRule>
  </conditionalFormatting>
  <conditionalFormatting sqref="AK141">
    <cfRule type="expression" dxfId="36" priority="38">
      <formula>AND($AK$141="",$H$7&lt;&gt;"")</formula>
    </cfRule>
  </conditionalFormatting>
  <conditionalFormatting sqref="AK143">
    <cfRule type="expression" dxfId="35" priority="37">
      <formula>AND($AK$143="",$H$7&lt;&gt;"")</formula>
    </cfRule>
  </conditionalFormatting>
  <conditionalFormatting sqref="Z20">
    <cfRule type="expression" dxfId="34" priority="1238">
      <formula>#REF!="○"</formula>
    </cfRule>
  </conditionalFormatting>
  <conditionalFormatting sqref="AM42:AY43">
    <cfRule type="expression" dxfId="33" priority="1240">
      <formula>$AK$43=""</formula>
    </cfRule>
  </conditionalFormatting>
  <conditionalFormatting sqref="AM45:AY46">
    <cfRule type="expression" dxfId="32" priority="1242">
      <formula>$AK$46=""</formula>
    </cfRule>
  </conditionalFormatting>
  <conditionalFormatting sqref="B51:AK56">
    <cfRule type="expression" dxfId="31" priority="1246">
      <formula>$AK$49="○"</formula>
    </cfRule>
  </conditionalFormatting>
  <conditionalFormatting sqref="B49:AK56 B103:AK104 B102:C102 AK102 B101:AK101">
    <cfRule type="expression" dxfId="30" priority="1250">
      <formula>AND($BA$49=0,$H$7&lt;&gt;"")</formula>
    </cfRule>
  </conditionalFormatting>
  <conditionalFormatting sqref="B59:AK59">
    <cfRule type="expression" dxfId="29" priority="1251">
      <formula>AND($BA$59=0,$H$7&lt;&gt;"")</formula>
    </cfRule>
  </conditionalFormatting>
  <conditionalFormatting sqref="B46:AK46">
    <cfRule type="expression" dxfId="28" priority="25">
      <formula>AND($BA$46=0,$H$7&lt;&gt;"")</formula>
    </cfRule>
  </conditionalFormatting>
  <conditionalFormatting sqref="AN71:AZ71">
    <cfRule type="expression" dxfId="27" priority="2003">
      <formula>OR(#REF!="該当",AND(#REF!="該当",#REF!="○"))</formula>
    </cfRule>
  </conditionalFormatting>
  <conditionalFormatting sqref="AM56:AY56">
    <cfRule type="expression" dxfId="26" priority="2011">
      <formula>OR(AND($BA$56=FALSE),AND($BA$56=TRUE,$F$56&lt;&gt;""))</formula>
    </cfRule>
  </conditionalFormatting>
  <conditionalFormatting sqref="B63:AK77 B89:AK104 B88:G88 B79:AK87 B78:G78">
    <cfRule type="expression" dxfId="25" priority="4">
      <formula>$AK$62="○"</formula>
    </cfRule>
  </conditionalFormatting>
  <conditionalFormatting sqref="AM72:AX73">
    <cfRule type="expression" dxfId="24" priority="2015">
      <formula>OR(AND($AI$65="該当",$BA$72&gt;=2),AND($AI$65="",$BA$72&gt;=1),$AK$62="○")</formula>
    </cfRule>
  </conditionalFormatting>
  <conditionalFormatting sqref="AM76:AX77">
    <cfRule type="expression" dxfId="23" priority="2016">
      <formula>OR(AND($AI$65="該当",$BA$76&gt;=2),AND($AI$65="",$BA$76&gt;=1),$AK$62="○")</formula>
    </cfRule>
  </conditionalFormatting>
  <conditionalFormatting sqref="AM80:AX81">
    <cfRule type="expression" dxfId="22" priority="2017">
      <formula>OR(AND($AI$65="該当",$BA$80&gt;=2),AND($AI$65="",$BA$80&gt;=1),$AK$62="○")</formula>
    </cfRule>
  </conditionalFormatting>
  <conditionalFormatting sqref="AM84:AX85">
    <cfRule type="expression" dxfId="21" priority="2018">
      <formula>OR(AND($AI$65="該当",$BA$84&gt;=2),AND($AI$65="",$BA$84&gt;=1),$AK$62="○")</formula>
    </cfRule>
  </conditionalFormatting>
  <conditionalFormatting sqref="AM90:AX91">
    <cfRule type="expression" dxfId="20" priority="2019">
      <formula>OR(AND($AI$65="該当",$BA$88&gt;=3),AND($AI$65="",$BA$88&gt;=2),$AK$62="○")</formula>
    </cfRule>
  </conditionalFormatting>
  <conditionalFormatting sqref="AM96:AX97">
    <cfRule type="expression" dxfId="19" priority="2020">
      <formula>OR(AND($AI$65="該当",$BA$96&gt;=2),AND($AI$65="",$BA$96&gt;=1),$AK$62="○")</formula>
    </cfRule>
  </conditionalFormatting>
  <conditionalFormatting sqref="AM88:AX88">
    <cfRule type="expression" dxfId="18" priority="2021">
      <formula>OR($AI$65="",$E$88&lt;&gt;"",$E$89&lt;&gt;"",$AK$62="✓")</formula>
    </cfRule>
  </conditionalFormatting>
  <conditionalFormatting sqref="B39:AK40 B37:C38 T37:AK38">
    <cfRule type="expression" dxfId="17" priority="2">
      <formula>AND($T$37=0,$H$7&lt;&gt;"")</formula>
    </cfRule>
  </conditionalFormatting>
  <conditionalFormatting sqref="A5:AL36 A89:AL148 A88:G88 AL88 A39:AL77 A37:C38 T37:AL38 A79:AL87 A78:G78 AL78">
    <cfRule type="expression" dxfId="16"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0</xdr:rowOff>
                  </from>
                  <to xmlns:xdr="http://schemas.openxmlformats.org/drawingml/2006/spreadsheetDrawing">
                    <xdr:col>3</xdr:col>
                    <xdr:colOff>53340</xdr:colOff>
                    <xdr:row>52</xdr:row>
                    <xdr:rowOff>174625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0</xdr:rowOff>
                  </from>
                  <to xmlns:xdr="http://schemas.openxmlformats.org/drawingml/2006/spreadsheetDrawing">
                    <xdr:col>3</xdr:col>
                    <xdr:colOff>22860</xdr:colOff>
                    <xdr:row>53</xdr:row>
                    <xdr:rowOff>205740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15240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182880</xdr:colOff>
                    <xdr:row>55</xdr:row>
                    <xdr:rowOff>0</xdr:rowOff>
                  </from>
                  <to xmlns:xdr="http://schemas.openxmlformats.org/drawingml/2006/spreadsheetDrawing">
                    <xdr:col>3</xdr:col>
                    <xdr:colOff>7620</xdr:colOff>
                    <xdr:row>57</xdr:row>
                    <xdr:rowOff>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'【参考】数式用３'!$AM$2:$AM$3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0" tint="-0.25"/>
    <pageSetUpPr fitToPage="1"/>
  </sheetPr>
  <dimension ref="A1:BH495"/>
  <sheetViews>
    <sheetView view="pageBreakPreview" zoomScale="40" zoomScaleNormal="85" zoomScaleSheetLayoutView="40" workbookViewId="0">
      <selection activeCell="BA47" sqref="BA47"/>
    </sheetView>
  </sheetViews>
  <sheetFormatPr defaultColWidth="2.44140625" defaultRowHeight="17.25"/>
  <cols>
    <col min="1" max="1" width="5.44140625" customWidth="1"/>
    <col min="2" max="6" width="2.44140625" style="900"/>
    <col min="7" max="7" width="12.44140625" customWidth="1"/>
    <col min="8" max="8" width="9" customWidth="1"/>
    <col min="9" max="9" width="9.44140625" style="901" customWidth="1"/>
    <col min="10" max="10" width="14.44140625" customWidth="1"/>
    <col min="11" max="11" width="17.44140625" style="475" customWidth="1"/>
    <col min="12" max="12" width="14" customWidth="1"/>
    <col min="13" max="13" width="11.5546875" style="902" customWidth="1"/>
    <col min="14" max="14" width="14.44140625" style="903" customWidth="1"/>
    <col min="15" max="15" width="12" style="904" customWidth="1"/>
    <col min="16" max="16" width="18.5546875" style="905" customWidth="1"/>
    <col min="17" max="17" width="7" style="904" customWidth="1"/>
    <col min="18" max="18" width="4.44140625" style="475" customWidth="1"/>
    <col min="19" max="19" width="2.88671875" style="906" customWidth="1"/>
    <col min="20" max="20" width="2.88671875" style="475" customWidth="1"/>
    <col min="21" max="21" width="3.44140625" style="906" customWidth="1"/>
    <col min="22" max="22" width="9.88671875" style="475" customWidth="1"/>
    <col min="23" max="23" width="2.88671875" style="906" customWidth="1"/>
    <col min="24" max="24" width="2.88671875" style="475" customWidth="1"/>
    <col min="25" max="25" width="3.44140625" style="906" customWidth="1"/>
    <col min="26" max="27" width="2.88671875" style="475" customWidth="1"/>
    <col min="28" max="28" width="4.44140625" style="475" customWidth="1"/>
    <col min="29" max="29" width="6.109375" style="475" customWidth="1"/>
    <col min="30" max="30" width="18.109375" style="904" customWidth="1"/>
    <col min="31" max="31" width="17.44140625" style="904" customWidth="1"/>
    <col min="32" max="32" width="9.88671875" style="894" customWidth="1"/>
    <col min="33" max="33" width="18.5546875" style="904" customWidth="1"/>
    <col min="34" max="34" width="9.88671875" style="894" customWidth="1"/>
    <col min="35" max="35" width="20.44140625" style="894" customWidth="1"/>
    <col min="36" max="36" width="21.5546875" style="894" customWidth="1"/>
    <col min="37" max="37" width="21.44140625" style="907" customWidth="1"/>
    <col min="38" max="38" width="22.44140625" style="908" customWidth="1"/>
    <col min="39" max="39" width="53" style="909" customWidth="1"/>
    <col min="40" max="40" width="7.109375" style="909" customWidth="1"/>
    <col min="41" max="41" width="15.44140625" style="909" hidden="1" customWidth="1"/>
    <col min="42" max="42" width="29.5546875" style="909" hidden="1" customWidth="1"/>
    <col min="43" max="43" width="18.44140625" style="910" hidden="1" customWidth="1"/>
    <col min="44" max="44" width="16.5546875" style="910" hidden="1" customWidth="1"/>
    <col min="45" max="45" width="14.44140625" style="910" hidden="1" customWidth="1"/>
    <col min="46" max="46" width="34.44140625" style="910" hidden="1" customWidth="1"/>
    <col min="47" max="50" width="10" style="910" hidden="1" customWidth="1"/>
    <col min="51" max="51" width="14.44140625" style="910" hidden="1" customWidth="1"/>
    <col min="52" max="52" width="13.88671875" style="910" bestFit="1" customWidth="1"/>
    <col min="53" max="53" width="15.44140625" style="910" customWidth="1"/>
    <col min="54" max="54" width="12.88671875" style="910" customWidth="1"/>
    <col min="55" max="55" width="11.44140625" style="910" customWidth="1"/>
    <col min="56" max="58" width="6.88671875" style="910" customWidth="1"/>
    <col min="59" max="59" width="6.88671875" style="911" customWidth="1"/>
    <col min="60" max="60" width="22.109375" customWidth="1"/>
  </cols>
  <sheetData>
    <row r="1" spans="1:60" ht="29.25" customHeight="1">
      <c r="A1" s="912" t="s">
        <v>766</v>
      </c>
      <c r="B1" s="927"/>
      <c r="C1" s="927"/>
      <c r="D1" s="927"/>
      <c r="E1" s="927"/>
      <c r="F1" s="927"/>
      <c r="G1" s="483"/>
      <c r="H1" s="483"/>
      <c r="I1" s="989"/>
      <c r="J1" s="483"/>
      <c r="K1" s="743"/>
      <c r="L1" s="483"/>
      <c r="M1" s="541"/>
      <c r="N1" s="1027"/>
      <c r="O1" s="1027"/>
      <c r="P1" s="1039"/>
      <c r="Q1" s="1047"/>
      <c r="R1" s="485"/>
      <c r="S1" s="1058"/>
      <c r="T1" s="1058"/>
      <c r="U1" s="1058"/>
      <c r="V1" s="1058"/>
      <c r="W1" s="1058"/>
      <c r="X1" s="1058"/>
      <c r="Y1" s="1058"/>
      <c r="Z1" s="1058"/>
      <c r="AA1" s="1058"/>
      <c r="AB1" s="1058"/>
      <c r="AC1" s="1058"/>
      <c r="AD1" s="1071"/>
      <c r="AE1" s="1071"/>
      <c r="AF1" s="1086"/>
      <c r="AG1" s="1071"/>
      <c r="AH1" s="1086"/>
      <c r="AI1" s="480"/>
      <c r="AJ1" s="1106" t="s">
        <v>403</v>
      </c>
      <c r="AK1" s="1106" t="str">
        <f>IF(基本情報入力シート!V16="","",基本情報入力シート!V16)</f>
        <v/>
      </c>
      <c r="AL1" s="1118"/>
      <c r="AM1" s="1127"/>
      <c r="AN1" s="1118"/>
      <c r="AO1" s="880" t="s">
        <v>406</v>
      </c>
      <c r="AP1" s="880"/>
      <c r="AQ1" s="880"/>
      <c r="AR1" s="880"/>
      <c r="AS1" s="880"/>
      <c r="BC1" s="911"/>
      <c r="BD1" s="879"/>
      <c r="BE1" s="879"/>
      <c r="BF1" s="879"/>
      <c r="BG1" s="879"/>
    </row>
    <row r="2" spans="1:60" ht="21" customHeight="1">
      <c r="A2" s="913" t="str">
        <f>IF(AO2="補助金様式を都道府県に提出","！基本情報入力シート「１　提出の目的と提出先の自治体名」にて「補助金様式を都道府県に提出」が選択されているため、この様式はグレーアウトされています。","")</f>
        <v/>
      </c>
      <c r="B2" s="928"/>
      <c r="C2" s="928"/>
      <c r="D2" s="928"/>
      <c r="E2" s="928"/>
      <c r="F2" s="928"/>
      <c r="G2" s="975"/>
      <c r="H2" s="975"/>
      <c r="I2" s="990"/>
      <c r="J2" s="975"/>
      <c r="K2" s="995"/>
      <c r="L2" s="975"/>
      <c r="M2" s="1010"/>
      <c r="N2" s="1027"/>
      <c r="O2" s="1027"/>
      <c r="P2" s="1039"/>
      <c r="Q2" s="1047"/>
      <c r="R2" s="485"/>
      <c r="S2" s="485"/>
      <c r="T2" s="485"/>
      <c r="U2" s="485"/>
      <c r="V2" s="485"/>
      <c r="W2" s="485"/>
      <c r="X2" s="485"/>
      <c r="Y2" s="485"/>
      <c r="Z2" s="485"/>
      <c r="AA2" s="485"/>
      <c r="AB2" s="485"/>
      <c r="AC2" s="485"/>
      <c r="AD2" s="1071"/>
      <c r="AE2" s="1047"/>
      <c r="AF2" s="480"/>
      <c r="AG2" s="1047"/>
      <c r="AH2" s="480"/>
      <c r="AI2" s="480"/>
      <c r="AJ2" s="480"/>
      <c r="AK2" s="1110"/>
      <c r="AL2" s="1119"/>
      <c r="AM2" s="1119"/>
      <c r="AO2" s="880" t="str">
        <f>IF(基本情報入力シート!V14="","",基本情報入力シート!V14)</f>
        <v/>
      </c>
      <c r="AP2" s="880"/>
      <c r="AQ2" s="880"/>
      <c r="AR2" s="880"/>
      <c r="AS2" s="880"/>
      <c r="BC2" s="911"/>
      <c r="BD2" s="879"/>
      <c r="BE2" s="879"/>
      <c r="BF2" s="879"/>
      <c r="BG2" s="879"/>
    </row>
    <row r="3" spans="1:60" ht="27" customHeight="1">
      <c r="A3" s="914" t="s">
        <v>413</v>
      </c>
      <c r="B3" s="914"/>
      <c r="C3" s="949"/>
      <c r="D3" s="965" t="str">
        <f>IF(基本情報入力シート!L22="","",基本情報入力シート!L22)</f>
        <v/>
      </c>
      <c r="E3" s="967"/>
      <c r="F3" s="967"/>
      <c r="G3" s="967"/>
      <c r="H3" s="967"/>
      <c r="I3" s="967"/>
      <c r="J3" s="992"/>
      <c r="K3" s="743"/>
      <c r="L3" s="998"/>
      <c r="M3" s="1011"/>
      <c r="N3" s="490"/>
      <c r="O3" s="490"/>
      <c r="P3" s="1039"/>
      <c r="Q3" s="1047"/>
      <c r="R3" s="485"/>
      <c r="S3" s="1058"/>
      <c r="T3" s="1058"/>
      <c r="U3" s="1058"/>
      <c r="V3" s="1058"/>
      <c r="W3" s="1058"/>
      <c r="X3" s="1058"/>
      <c r="Y3" s="1058"/>
      <c r="Z3" s="1058"/>
      <c r="AA3" s="1058"/>
      <c r="AB3" s="1058"/>
      <c r="AC3" s="1058"/>
      <c r="AD3" s="1071"/>
      <c r="AE3" s="1047"/>
      <c r="AF3" s="480"/>
      <c r="AG3" s="1047"/>
      <c r="AH3" s="480"/>
      <c r="AI3" s="480"/>
      <c r="AJ3" s="480"/>
      <c r="AK3" s="1110"/>
      <c r="AL3" s="1119"/>
      <c r="AM3" s="1119"/>
      <c r="AO3" s="1140"/>
      <c r="AP3" s="1140"/>
      <c r="AQ3" s="1140"/>
      <c r="AR3" s="1140"/>
      <c r="AS3" s="1140"/>
      <c r="BC3" s="911"/>
      <c r="BD3" s="879"/>
      <c r="BE3" s="879"/>
      <c r="BF3" s="879"/>
      <c r="BG3" s="879"/>
    </row>
    <row r="4" spans="1:60" ht="21" customHeight="1">
      <c r="A4" s="915"/>
      <c r="B4" s="929"/>
      <c r="C4" s="929"/>
      <c r="D4" s="966"/>
      <c r="E4" s="966"/>
      <c r="F4" s="966"/>
      <c r="G4" s="976"/>
      <c r="H4" s="976"/>
      <c r="I4" s="976"/>
      <c r="J4" s="976"/>
      <c r="K4" s="976"/>
      <c r="L4" s="998"/>
      <c r="M4" s="1011"/>
      <c r="N4" s="490"/>
      <c r="O4" s="490"/>
      <c r="P4" s="1039"/>
      <c r="Q4" s="1047"/>
      <c r="R4" s="485"/>
      <c r="S4" s="1058"/>
      <c r="T4" s="1058"/>
      <c r="U4" s="1058"/>
      <c r="V4" s="1058"/>
      <c r="W4" s="1058"/>
      <c r="X4" s="1058"/>
      <c r="Y4" s="1058"/>
      <c r="Z4" s="1058"/>
      <c r="AA4" s="1058"/>
      <c r="AB4" s="1058"/>
      <c r="AC4" s="1058"/>
      <c r="AD4" s="1071"/>
      <c r="AE4" s="1078" t="s">
        <v>768</v>
      </c>
      <c r="AF4" s="1087"/>
      <c r="AG4" s="1095"/>
      <c r="AH4" s="1087"/>
      <c r="AI4" s="1104"/>
      <c r="AJ4" s="1107"/>
      <c r="AK4" s="1111"/>
      <c r="AL4" s="1119"/>
      <c r="AM4" s="1119"/>
      <c r="BC4" s="911"/>
      <c r="BD4" s="879"/>
      <c r="BE4" s="879"/>
      <c r="BF4" s="879"/>
      <c r="BG4" s="879"/>
    </row>
    <row r="5" spans="1:60" ht="35.25" customHeight="1">
      <c r="A5" s="916" t="s">
        <v>771</v>
      </c>
      <c r="B5" s="930"/>
      <c r="C5" s="930"/>
      <c r="D5" s="930"/>
      <c r="E5" s="930"/>
      <c r="F5" s="930"/>
      <c r="G5" s="930"/>
      <c r="H5" s="930"/>
      <c r="I5" s="930"/>
      <c r="J5" s="930"/>
      <c r="K5" s="930"/>
      <c r="L5" s="999">
        <f>IFERROR(SUM(AD:AD),"")</f>
        <v>0</v>
      </c>
      <c r="M5" s="999"/>
      <c r="N5" s="1028" t="s">
        <v>440</v>
      </c>
      <c r="O5" s="490"/>
      <c r="P5" s="1040"/>
      <c r="Q5" s="1039"/>
      <c r="R5" s="1047"/>
      <c r="S5" s="485"/>
      <c r="T5" s="1058"/>
      <c r="U5" s="1058"/>
      <c r="V5" s="1058"/>
      <c r="W5" s="1058"/>
      <c r="X5" s="1058"/>
      <c r="Y5" s="1058"/>
      <c r="Z5" s="1058"/>
      <c r="AA5" s="1058"/>
      <c r="AB5" s="1058"/>
      <c r="AC5" s="1058"/>
      <c r="AD5" s="1071"/>
      <c r="AE5" s="1079" t="s">
        <v>59</v>
      </c>
      <c r="AF5" s="1088"/>
      <c r="AG5" s="1088"/>
      <c r="AH5" s="1088"/>
      <c r="AI5" s="1088"/>
      <c r="AJ5" s="1108"/>
      <c r="AK5" s="1112">
        <f>SUM(AK12:AK411)</f>
        <v>0</v>
      </c>
      <c r="AL5" s="1120"/>
      <c r="AM5" s="1107"/>
      <c r="AN5" s="1136"/>
      <c r="AO5" s="1136"/>
      <c r="AP5" s="1136"/>
      <c r="BC5" s="911"/>
      <c r="BD5" s="879"/>
      <c r="BE5" s="879"/>
      <c r="BF5" s="879"/>
      <c r="BG5" s="879"/>
    </row>
    <row r="6" spans="1:60" ht="35.25" customHeight="1">
      <c r="A6" s="917"/>
      <c r="B6" s="931" t="s">
        <v>772</v>
      </c>
      <c r="C6" s="930"/>
      <c r="D6" s="930"/>
      <c r="E6" s="930"/>
      <c r="F6" s="930"/>
      <c r="G6" s="930"/>
      <c r="H6" s="930"/>
      <c r="I6" s="930"/>
      <c r="J6" s="930"/>
      <c r="K6" s="930"/>
      <c r="L6" s="999">
        <f>IFERROR(SUM(AE:AE),"")</f>
        <v>0</v>
      </c>
      <c r="M6" s="999"/>
      <c r="N6" s="1028" t="s">
        <v>440</v>
      </c>
      <c r="O6" s="1027"/>
      <c r="P6" s="1040"/>
      <c r="Q6" s="1039"/>
      <c r="R6" s="1047"/>
      <c r="S6" s="485"/>
      <c r="T6" s="1058"/>
      <c r="U6" s="1058"/>
      <c r="V6" s="1058"/>
      <c r="W6" s="1058"/>
      <c r="X6" s="1058"/>
      <c r="Y6" s="1058"/>
      <c r="Z6" s="1058"/>
      <c r="AA6" s="1058"/>
      <c r="AB6" s="1058"/>
      <c r="AC6" s="1058"/>
      <c r="AD6" s="1071"/>
      <c r="AE6" s="1079" t="s">
        <v>777</v>
      </c>
      <c r="AF6" s="1088"/>
      <c r="AG6" s="1088"/>
      <c r="AH6" s="1088"/>
      <c r="AI6" s="1088"/>
      <c r="AJ6" s="1108"/>
      <c r="AK6" s="1113">
        <f>SUM(AV:AV)</f>
        <v>0</v>
      </c>
      <c r="AL6" s="1107"/>
      <c r="AM6" s="1107"/>
      <c r="AN6" s="1136"/>
      <c r="AO6" s="1136"/>
      <c r="AP6" s="1136"/>
      <c r="AT6" s="1154"/>
      <c r="AU6" s="1156"/>
      <c r="AV6" s="1156"/>
      <c r="AW6" s="1156"/>
      <c r="AX6" s="1156"/>
      <c r="AY6" s="1156"/>
      <c r="AZ6" s="1156"/>
      <c r="BA6" s="1156"/>
      <c r="BB6" s="1156"/>
      <c r="BC6" s="1156"/>
      <c r="BD6" s="1156"/>
      <c r="BE6" s="1156"/>
      <c r="BF6" s="1156"/>
      <c r="BG6" s="1156"/>
    </row>
    <row r="7" spans="1:60" ht="35.25" customHeight="1">
      <c r="A7" s="918"/>
      <c r="B7" s="931" t="s">
        <v>781</v>
      </c>
      <c r="C7" s="930"/>
      <c r="D7" s="930"/>
      <c r="E7" s="930"/>
      <c r="F7" s="930"/>
      <c r="G7" s="930"/>
      <c r="H7" s="930"/>
      <c r="I7" s="930"/>
      <c r="J7" s="930"/>
      <c r="K7" s="930"/>
      <c r="L7" s="999">
        <f>IFERROR(SUM(AG:AG),"")</f>
        <v>0</v>
      </c>
      <c r="M7" s="999"/>
      <c r="N7" s="1028" t="s">
        <v>440</v>
      </c>
      <c r="O7" s="1027"/>
      <c r="P7" s="1040"/>
      <c r="Q7" s="1039"/>
      <c r="R7" s="1047"/>
      <c r="S7" s="485"/>
      <c r="T7" s="1058"/>
      <c r="U7" s="1058"/>
      <c r="V7" s="1058"/>
      <c r="W7" s="1058"/>
      <c r="X7" s="1058"/>
      <c r="Y7" s="1058"/>
      <c r="Z7" s="1058"/>
      <c r="AA7" s="1058"/>
      <c r="AB7" s="1058"/>
      <c r="AC7" s="1058"/>
      <c r="AD7" s="1071"/>
      <c r="AE7" s="1047"/>
      <c r="AF7" s="480"/>
      <c r="AG7" s="1047"/>
      <c r="AH7" s="480"/>
      <c r="AI7" s="480"/>
      <c r="AJ7" s="480"/>
      <c r="AK7" s="1110"/>
      <c r="AL7" s="1119"/>
      <c r="AM7" s="1119"/>
      <c r="AO7" s="1141" t="s">
        <v>783</v>
      </c>
      <c r="AP7" s="1149"/>
      <c r="AT7" s="1155"/>
      <c r="AU7" s="1157"/>
      <c r="AV7" s="1157"/>
      <c r="AW7" s="1157"/>
      <c r="AX7" s="1157"/>
      <c r="AY7" s="1157"/>
      <c r="AZ7" s="1157"/>
      <c r="BA7" s="1157"/>
      <c r="BB7" s="1157"/>
      <c r="BC7" s="1157"/>
      <c r="BD7" s="1157"/>
      <c r="BE7" s="1157"/>
      <c r="BF7" s="1157"/>
      <c r="BG7" s="1157"/>
    </row>
    <row r="8" spans="1:60" ht="35.25" customHeight="1">
      <c r="A8" s="919" t="s">
        <v>787</v>
      </c>
      <c r="B8" s="919"/>
      <c r="C8" s="919"/>
      <c r="D8" s="919"/>
      <c r="E8" s="919"/>
      <c r="F8" s="919"/>
      <c r="G8" s="919"/>
      <c r="H8" s="919"/>
      <c r="I8" s="919"/>
      <c r="J8" s="919"/>
      <c r="K8" s="919"/>
      <c r="L8" s="919"/>
      <c r="M8" s="919"/>
      <c r="N8" s="1027"/>
      <c r="O8" s="1027"/>
      <c r="P8" s="1041"/>
      <c r="Q8" s="1047"/>
      <c r="R8" s="485"/>
      <c r="S8" s="485"/>
      <c r="T8" s="485"/>
      <c r="U8" s="1058"/>
      <c r="V8" s="485"/>
      <c r="W8" s="485"/>
      <c r="X8" s="485"/>
      <c r="Y8" s="485"/>
      <c r="Z8" s="485"/>
      <c r="AA8" s="485"/>
      <c r="AB8" s="485"/>
      <c r="AC8" s="485"/>
      <c r="AD8" s="1072"/>
      <c r="AE8" s="1047"/>
      <c r="AF8" s="480"/>
      <c r="AG8" s="1047"/>
      <c r="AH8" s="480"/>
      <c r="AI8" s="480"/>
      <c r="AJ8" s="480"/>
      <c r="AK8" s="1110"/>
      <c r="AL8" s="1119"/>
      <c r="AM8" s="1119"/>
      <c r="AO8" s="1142" t="s">
        <v>792</v>
      </c>
      <c r="AP8" s="1142" t="s">
        <v>217</v>
      </c>
      <c r="AT8" s="1155"/>
      <c r="AU8" s="1157"/>
      <c r="AV8" s="1157"/>
      <c r="AW8" s="1157"/>
      <c r="AX8" s="1157"/>
      <c r="AY8" s="1157"/>
      <c r="AZ8" s="1157"/>
      <c r="BA8" s="1157"/>
      <c r="BB8" s="1157"/>
      <c r="BC8" s="1157"/>
      <c r="BD8" s="1157"/>
      <c r="BE8" s="1157"/>
      <c r="BF8" s="1157"/>
      <c r="BG8" s="1157"/>
    </row>
    <row r="9" spans="1:60" s="480" customFormat="1" ht="32.25" customHeight="1">
      <c r="B9" s="932"/>
      <c r="C9" s="932"/>
      <c r="D9" s="932"/>
      <c r="E9" s="932"/>
      <c r="F9" s="932"/>
      <c r="I9" s="991"/>
      <c r="K9" s="485"/>
      <c r="M9" s="541"/>
      <c r="N9" s="1027"/>
      <c r="O9" s="1027"/>
      <c r="P9" s="1039"/>
      <c r="Q9" s="1047"/>
      <c r="R9" s="485"/>
      <c r="S9" s="1058"/>
      <c r="T9" s="1058"/>
      <c r="U9" s="1058"/>
      <c r="V9" s="1058"/>
      <c r="W9" s="1058"/>
      <c r="X9" s="1058"/>
      <c r="Y9" s="1058"/>
      <c r="Z9" s="1058"/>
      <c r="AA9" s="1058"/>
      <c r="AB9" s="1058"/>
      <c r="AC9" s="1058"/>
      <c r="AD9" s="1073"/>
      <c r="AE9" s="1080" t="str">
        <f>IF(D3="","",IFERROR(IF(COUNTIF(AP:AP,"未入力")=0,"○","×"),""))</f>
        <v/>
      </c>
      <c r="AF9" s="1089"/>
      <c r="AG9" s="1096" t="str">
        <f>IF(D3="","",IFERROR(IF(COUNTIF(AR:AR,"未入力")=0,"○","×"),""))</f>
        <v/>
      </c>
      <c r="AH9" s="1099"/>
      <c r="AI9" s="1105" t="str">
        <f>IF(D3="","",IFERROR(IF(COUNTIF(AS:AS,"未入力")=0,"○","×"),""))</f>
        <v/>
      </c>
      <c r="AJ9" s="1105" t="str">
        <f>IF(D3="","",IFERROR(IF(COUNTIF(AT:AT,"未入力")=0,"○","×"),""))</f>
        <v/>
      </c>
      <c r="AK9" s="1114" t="str">
        <f>IF(D3="","",IF(AK5&gt;=AK6,"○","×"))</f>
        <v/>
      </c>
      <c r="AL9" s="1121" t="str">
        <f>IF(D3="","",IF(COUNTIF(AX:AX,"未入力")=0,"○","×"))</f>
        <v/>
      </c>
      <c r="AM9" s="1128" t="s">
        <v>542</v>
      </c>
      <c r="AN9" s="1119"/>
      <c r="AO9" s="1143">
        <f>COUNTIF(AI:AI,"令和７年度中に満たす")</f>
        <v>0</v>
      </c>
      <c r="AP9" s="1143">
        <f>COUNTIF(AJ:AJ,"令和７年度中に満たす")</f>
        <v>0</v>
      </c>
      <c r="BA9" s="1161"/>
      <c r="BB9" s="1161"/>
      <c r="BC9" s="1161"/>
      <c r="BD9" s="1161"/>
      <c r="BE9" s="1161"/>
      <c r="BF9" s="1161"/>
      <c r="BG9" s="1162"/>
    </row>
    <row r="10" spans="1:60" ht="53.25" customHeight="1">
      <c r="A10" s="920"/>
      <c r="B10" s="933" t="s">
        <v>793</v>
      </c>
      <c r="C10" s="950"/>
      <c r="D10" s="950"/>
      <c r="E10" s="950"/>
      <c r="F10" s="968"/>
      <c r="G10" s="977" t="s">
        <v>163</v>
      </c>
      <c r="H10" s="987" t="s">
        <v>49</v>
      </c>
      <c r="I10" s="987"/>
      <c r="J10" s="993" t="s">
        <v>800</v>
      </c>
      <c r="K10" s="996" t="s">
        <v>164</v>
      </c>
      <c r="L10" s="1000" t="s">
        <v>801</v>
      </c>
      <c r="M10" s="1012" t="s">
        <v>383</v>
      </c>
      <c r="N10" s="1029" t="s">
        <v>806</v>
      </c>
      <c r="O10" s="1034" t="s">
        <v>132</v>
      </c>
      <c r="P10" s="1042" t="s">
        <v>237</v>
      </c>
      <c r="Q10" s="1048" t="s">
        <v>808</v>
      </c>
      <c r="R10" s="1053" t="s">
        <v>809</v>
      </c>
      <c r="S10" s="1059"/>
      <c r="T10" s="1059"/>
      <c r="U10" s="1059"/>
      <c r="V10" s="1059"/>
      <c r="W10" s="1059"/>
      <c r="X10" s="1059"/>
      <c r="Y10" s="1059"/>
      <c r="Z10" s="1059"/>
      <c r="AA10" s="1059"/>
      <c r="AB10" s="1059"/>
      <c r="AC10" s="1066"/>
      <c r="AD10" s="1053" t="s">
        <v>382</v>
      </c>
      <c r="AE10" s="1081" t="s">
        <v>687</v>
      </c>
      <c r="AF10" s="1090"/>
      <c r="AG10" s="1097" t="s">
        <v>811</v>
      </c>
      <c r="AH10" s="1090"/>
      <c r="AI10" s="1097" t="s">
        <v>813</v>
      </c>
      <c r="AJ10" s="1097" t="s">
        <v>814</v>
      </c>
      <c r="AK10" s="1097" t="s">
        <v>819</v>
      </c>
      <c r="AL10" s="1122" t="s">
        <v>824</v>
      </c>
      <c r="AM10" s="1129" t="s">
        <v>224</v>
      </c>
      <c r="AN10" s="1137"/>
      <c r="AO10" s="1144" t="s">
        <v>620</v>
      </c>
      <c r="AP10" s="1150"/>
      <c r="AS10" s="1153"/>
      <c r="AT10" s="1153"/>
      <c r="AU10" s="1153"/>
      <c r="AV10" s="1153"/>
      <c r="AW10" s="1153"/>
      <c r="AX10" s="1153"/>
      <c r="AY10" s="1153"/>
      <c r="AZ10" s="1153"/>
      <c r="BA10" s="1153"/>
      <c r="BB10" s="1153"/>
      <c r="BH10" s="1164"/>
    </row>
    <row r="11" spans="1:60" ht="159.75" customHeight="1">
      <c r="A11" s="921"/>
      <c r="B11" s="934"/>
      <c r="C11" s="951"/>
      <c r="D11" s="951"/>
      <c r="E11" s="951"/>
      <c r="F11" s="969"/>
      <c r="G11" s="978"/>
      <c r="H11" s="988" t="s">
        <v>827</v>
      </c>
      <c r="I11" s="988" t="s">
        <v>828</v>
      </c>
      <c r="J11" s="994"/>
      <c r="K11" s="997"/>
      <c r="L11" s="1001"/>
      <c r="M11" s="1013"/>
      <c r="N11" s="1030"/>
      <c r="O11" s="1035"/>
      <c r="P11" s="1043"/>
      <c r="Q11" s="1049"/>
      <c r="R11" s="1054"/>
      <c r="S11" s="1060"/>
      <c r="T11" s="1060"/>
      <c r="U11" s="1060"/>
      <c r="V11" s="1060"/>
      <c r="W11" s="1060"/>
      <c r="X11" s="1060"/>
      <c r="Y11" s="1060"/>
      <c r="Z11" s="1060"/>
      <c r="AA11" s="1060"/>
      <c r="AB11" s="1060"/>
      <c r="AC11" s="1067"/>
      <c r="AD11" s="1074"/>
      <c r="AE11" s="1082" t="s">
        <v>830</v>
      </c>
      <c r="AF11" s="1091" t="s">
        <v>834</v>
      </c>
      <c r="AG11" s="1091" t="s">
        <v>503</v>
      </c>
      <c r="AH11" s="1100" t="s">
        <v>457</v>
      </c>
      <c r="AI11" s="1100" t="s">
        <v>836</v>
      </c>
      <c r="AJ11" s="1109" t="s">
        <v>840</v>
      </c>
      <c r="AK11" s="1109" t="s">
        <v>243</v>
      </c>
      <c r="AL11" s="1123" t="s">
        <v>843</v>
      </c>
      <c r="AM11" s="1130"/>
      <c r="AN11" s="1138"/>
      <c r="AO11" s="1145" t="s">
        <v>844</v>
      </c>
      <c r="AP11" s="1151" t="s">
        <v>441</v>
      </c>
      <c r="AQ11" s="1145" t="s">
        <v>428</v>
      </c>
      <c r="AR11" s="1145" t="s">
        <v>849</v>
      </c>
      <c r="AS11" s="1145" t="s">
        <v>850</v>
      </c>
      <c r="AT11" s="1145" t="s">
        <v>852</v>
      </c>
      <c r="AU11" s="1158" t="s">
        <v>856</v>
      </c>
      <c r="AV11" s="1158" t="s">
        <v>334</v>
      </c>
      <c r="AW11" s="1158" t="s">
        <v>859</v>
      </c>
      <c r="AX11" s="1158" t="s">
        <v>433</v>
      </c>
      <c r="AY11" s="1160" t="s">
        <v>703</v>
      </c>
      <c r="AZ11" s="879"/>
      <c r="BA11" s="879"/>
      <c r="BB11" s="879"/>
      <c r="BC11" s="879"/>
      <c r="BD11" s="879"/>
      <c r="BE11" s="879"/>
      <c r="BF11" s="879"/>
      <c r="BG11" s="879"/>
    </row>
    <row r="12" spans="1:60" ht="30" customHeight="1">
      <c r="A12" s="922">
        <v>1</v>
      </c>
      <c r="B12" s="935" t="str">
        <f>IF(基本情報入力シート!B40="","",基本情報入力シート!B40)</f>
        <v/>
      </c>
      <c r="C12" s="952"/>
      <c r="D12" s="952"/>
      <c r="E12" s="952"/>
      <c r="F12" s="952"/>
      <c r="G12" s="979" t="str">
        <f>IF(基本情報入力シート!L40="","",基本情報入力シート!L40)</f>
        <v/>
      </c>
      <c r="H12" s="979" t="str">
        <f>IF(基本情報入力シート!Q40="","",基本情報入力シート!Q40)</f>
        <v/>
      </c>
      <c r="I12" s="979" t="str">
        <f>IF(基本情報入力シート!V40="","",基本情報入力シート!V40)</f>
        <v/>
      </c>
      <c r="J12" s="979" t="str">
        <f>IF(基本情報入力シート!W40="","",基本情報入力シート!W40)</f>
        <v/>
      </c>
      <c r="K12" s="979" t="str">
        <f>IF(基本情報入力シート!X40="","",基本情報入力シート!X40)</f>
        <v/>
      </c>
      <c r="L12" s="1002" t="str">
        <f>IF(基本情報入力シート!AC40=0,"",基本情報入力シート!AC40)</f>
        <v/>
      </c>
      <c r="M12" s="1014" t="str">
        <f>IF(AND(基本情報入力シート!B40="",基本情報入力シート!AD40=""),"",基本情報入力シート!AD40)</f>
        <v/>
      </c>
      <c r="N12" s="1031"/>
      <c r="O12" s="1036" t="str">
        <f>IFERROR(VLOOKUP(K12,'【参考】数式用３'!$A$2:$AD$48,MATCH(N12,'【参考】数式用３'!$C$4:$AD$4,0)+2,0),"")</f>
        <v/>
      </c>
      <c r="P12" s="1044"/>
      <c r="Q12" s="1050" t="str">
        <f>IFERROR(VLOOKUP(K12,'【参考】数式用３'!$A$2:$AC$48,MATCH(P12,'【参考】数式用３'!$C$4:$AC$4,0)+2,0),"")</f>
        <v/>
      </c>
      <c r="R12" s="1055" t="s">
        <v>712</v>
      </c>
      <c r="S12" s="1061"/>
      <c r="T12" s="1064" t="s">
        <v>5</v>
      </c>
      <c r="U12" s="1061"/>
      <c r="V12" s="1064" t="s">
        <v>861</v>
      </c>
      <c r="W12" s="1061"/>
      <c r="X12" s="1064" t="s">
        <v>5</v>
      </c>
      <c r="Y12" s="1061"/>
      <c r="Z12" s="1064" t="s">
        <v>130</v>
      </c>
      <c r="AA12" s="1064" t="s">
        <v>508</v>
      </c>
      <c r="AB12" s="1064" t="str">
        <f>IF(S12&gt;=1,(W12*12+Y12)-(S12*12+U12)+1,"")</f>
        <v/>
      </c>
      <c r="AC12" s="1068" t="s">
        <v>136</v>
      </c>
      <c r="AD12" s="1075" t="str">
        <f>IFERROR(ROUNDDOWN(ROUND(L12*Q12,0)*M12,0)*AB12,"")</f>
        <v/>
      </c>
      <c r="AE12" s="1083" t="str">
        <f>IFERROR(ROUNDDOWN(ROUNDDOWN(ROUND(L12*VLOOKUP(K12,'【参考】数式用３'!$A$2:$AC$48,MATCH("処遇改善加算Ⅳ",'【参考】数式用３'!$C$4:$O$4,0)+2,0),0)*M12,0)*AB12*0.5,0),"")</f>
        <v/>
      </c>
      <c r="AF12" s="1092"/>
      <c r="AG12" s="1075" t="str">
        <f>IF(AND(AQ12&lt;&gt;"対象外",P12&lt;&gt;""),ROUNDDOWN(ROUND(L12*VLOOKUP(K12,'【参考】数式用３'!$A$2:$K$48,MATCH("ベア加算あり",'【参考】数式用３'!$C$4:$K$4,0)+2,0),0)*M12,0)*AB12,"")</f>
        <v/>
      </c>
      <c r="AH12" s="1101"/>
      <c r="AI12" s="1092"/>
      <c r="AJ12" s="1092"/>
      <c r="AK12" s="1115"/>
      <c r="AL12" s="1124"/>
      <c r="AM12" s="1131" t="str">
        <f>IF(Q12="","",IF(Q12&lt;O12,"！加算の要件上は問題ありませんが、令和６年度末の加算率と比較して、令和７年度の加算率が低くなっています。",""))</f>
        <v/>
      </c>
      <c r="AN12" s="1139"/>
      <c r="AO12" s="1146" t="str">
        <f>IF(K12&lt;&gt;"","Q列に色付け","")</f>
        <v/>
      </c>
      <c r="AP12" s="1152" t="str">
        <f>IF(AND(AE12&lt;&gt;0,AE12&lt;&gt;""),IF(AF12="○","入力済","未入力"),"")</f>
        <v/>
      </c>
      <c r="AQ12" s="889" t="str">
        <f>IFERROR((VLOOKUP(N12,'【参考】数式用３'!$BE$5:$BE$13,1,FALSE)),"対象外")</f>
        <v>対象外</v>
      </c>
      <c r="AR12" s="880" t="str">
        <f>IF(AG12&lt;&gt;"",IF(AH12="○","入力済","未入力"),"")</f>
        <v/>
      </c>
      <c r="AS12" s="880" t="str">
        <f>IF(AND(P12&lt;&gt;"",AI12=""),"未入力","入力済")</f>
        <v>入力済</v>
      </c>
      <c r="AT12" s="880" t="str">
        <f>IF(AND(P12&lt;&gt;"",P12&lt;&gt;"処遇改善加算Ⅳ",AJ12=""),"未入力","入力済")</f>
        <v>入力済</v>
      </c>
      <c r="AU12" s="880" t="str">
        <f>IFERROR(VLOOKUP(K12,'【参考】数式用３'!$BB$5:$BC$48,2,FALSE),"")</f>
        <v/>
      </c>
      <c r="AV12" s="880" t="str">
        <f>IF(AND(P12&lt;&gt;"処遇改善加算Ⅲ",P12&lt;&gt;"処遇改善加算Ⅳ",P12&lt;&gt;"",AU12&lt;&gt;"対象外"),1,"")</f>
        <v/>
      </c>
      <c r="AW12" s="880" t="str">
        <f>IFERROR("_"&amp;VLOOKUP(K12,'【参考】数式用３'!$AG$2:$AH$48,2,FALSE),"")</f>
        <v/>
      </c>
      <c r="AX12" s="1159" t="str">
        <f>IF(AND(P12="処遇改善加算Ⅰ",AL12=""),"未入力","入力済")</f>
        <v>入力済</v>
      </c>
      <c r="AY12" s="1147" t="str">
        <f>G12</f>
        <v/>
      </c>
      <c r="AZ12" s="879"/>
      <c r="BA12" s="879"/>
      <c r="BB12" s="879"/>
      <c r="BC12" s="879"/>
      <c r="BD12" s="879"/>
      <c r="BE12" s="879"/>
      <c r="BF12" s="879"/>
      <c r="BG12" s="1163"/>
    </row>
    <row r="13" spans="1:60" ht="14.25">
      <c r="A13" s="923"/>
      <c r="B13" s="936"/>
      <c r="C13" s="953"/>
      <c r="D13" s="953"/>
      <c r="E13" s="953"/>
      <c r="F13" s="953"/>
      <c r="G13" s="980"/>
      <c r="H13" s="980"/>
      <c r="I13" s="980"/>
      <c r="J13" s="980"/>
      <c r="K13" s="980"/>
      <c r="L13" s="1003"/>
      <c r="M13" s="1015"/>
      <c r="N13" s="1032"/>
      <c r="O13" s="1037"/>
      <c r="P13" s="1045"/>
      <c r="Q13" s="1051"/>
      <c r="R13" s="1056"/>
      <c r="S13" s="1062"/>
      <c r="T13" s="915"/>
      <c r="U13" s="1062"/>
      <c r="V13" s="915"/>
      <c r="W13" s="1062"/>
      <c r="X13" s="915"/>
      <c r="Y13" s="1062"/>
      <c r="Z13" s="915"/>
      <c r="AA13" s="915"/>
      <c r="AB13" s="915"/>
      <c r="AC13" s="1069"/>
      <c r="AD13" s="1076"/>
      <c r="AE13" s="1084"/>
      <c r="AF13" s="1093"/>
      <c r="AG13" s="1076"/>
      <c r="AH13" s="1102"/>
      <c r="AI13" s="1093"/>
      <c r="AJ13" s="1093"/>
      <c r="AK13" s="1116"/>
      <c r="AL13" s="1125"/>
      <c r="AM13" s="1132" t="str">
        <f>IF(AND(P12&lt;&gt;"",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1139"/>
      <c r="AO13" s="1147"/>
      <c r="AP13" s="1152"/>
      <c r="AQ13" s="890"/>
      <c r="AR13" s="880"/>
      <c r="AS13" s="880"/>
      <c r="AT13" s="880"/>
      <c r="AU13" s="880"/>
      <c r="AV13" s="880"/>
      <c r="AW13" s="880"/>
      <c r="AX13" s="1159"/>
      <c r="AY13" s="1147"/>
      <c r="AZ13" s="879"/>
      <c r="BA13" s="879"/>
      <c r="BB13" s="879"/>
      <c r="BC13" s="879"/>
      <c r="BD13" s="879"/>
      <c r="BE13" s="879"/>
      <c r="BF13" s="879"/>
      <c r="BG13" s="879"/>
    </row>
    <row r="14" spans="1:60" ht="18" customHeight="1">
      <c r="A14" s="924"/>
      <c r="B14" s="936"/>
      <c r="C14" s="953"/>
      <c r="D14" s="953"/>
      <c r="E14" s="953"/>
      <c r="F14" s="953"/>
      <c r="G14" s="980"/>
      <c r="H14" s="980"/>
      <c r="I14" s="980"/>
      <c r="J14" s="980"/>
      <c r="K14" s="980"/>
      <c r="L14" s="1003"/>
      <c r="M14" s="1015"/>
      <c r="N14" s="1032"/>
      <c r="O14" s="1037"/>
      <c r="P14" s="1045"/>
      <c r="Q14" s="1051"/>
      <c r="R14" s="1056"/>
      <c r="S14" s="1062"/>
      <c r="T14" s="915"/>
      <c r="U14" s="1062"/>
      <c r="V14" s="915"/>
      <c r="W14" s="1062"/>
      <c r="X14" s="915"/>
      <c r="Y14" s="1062"/>
      <c r="Z14" s="915"/>
      <c r="AA14" s="915"/>
      <c r="AB14" s="915"/>
      <c r="AC14" s="1069"/>
      <c r="AD14" s="1076"/>
      <c r="AE14" s="1084"/>
      <c r="AF14" s="1093"/>
      <c r="AG14" s="1076"/>
      <c r="AH14" s="1102"/>
      <c r="AI14" s="1093"/>
      <c r="AJ14" s="1093"/>
      <c r="AK14" s="1116"/>
      <c r="AL14" s="1125"/>
      <c r="AM14" s="1133"/>
      <c r="AN14" s="1139"/>
      <c r="AO14" s="1147"/>
      <c r="AP14" s="1152"/>
      <c r="AQ14" s="890"/>
      <c r="AR14" s="880"/>
      <c r="AS14" s="880"/>
      <c r="AT14" s="880"/>
      <c r="AU14" s="880"/>
      <c r="AV14" s="880"/>
      <c r="AW14" s="880"/>
      <c r="AX14" s="1159"/>
      <c r="AY14" s="1147"/>
      <c r="AZ14" s="879"/>
      <c r="BA14" s="879"/>
      <c r="BB14" s="879"/>
      <c r="BC14" s="879"/>
      <c r="BD14" s="879"/>
      <c r="BE14" s="879"/>
      <c r="BF14" s="879"/>
      <c r="BG14" s="879"/>
    </row>
    <row r="15" spans="1:60" ht="30" customHeight="1">
      <c r="A15" s="925"/>
      <c r="B15" s="937"/>
      <c r="C15" s="954"/>
      <c r="D15" s="954"/>
      <c r="E15" s="954"/>
      <c r="F15" s="954"/>
      <c r="G15" s="981"/>
      <c r="H15" s="981"/>
      <c r="I15" s="981"/>
      <c r="J15" s="981"/>
      <c r="K15" s="981"/>
      <c r="L15" s="1004"/>
      <c r="M15" s="1016"/>
      <c r="N15" s="1033"/>
      <c r="O15" s="1038"/>
      <c r="P15" s="1046"/>
      <c r="Q15" s="1052"/>
      <c r="R15" s="1057"/>
      <c r="S15" s="1063"/>
      <c r="T15" s="1065"/>
      <c r="U15" s="1063"/>
      <c r="V15" s="1065"/>
      <c r="W15" s="1063"/>
      <c r="X15" s="1065"/>
      <c r="Y15" s="1063"/>
      <c r="Z15" s="1065"/>
      <c r="AA15" s="1065"/>
      <c r="AB15" s="1065"/>
      <c r="AC15" s="1070"/>
      <c r="AD15" s="1077"/>
      <c r="AE15" s="1085"/>
      <c r="AF15" s="1094"/>
      <c r="AG15" s="1077"/>
      <c r="AH15" s="1103"/>
      <c r="AI15" s="1094"/>
      <c r="AJ15" s="1094"/>
      <c r="AK15" s="1117"/>
      <c r="AL15" s="1126"/>
      <c r="AM15" s="1134"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139"/>
      <c r="AO15" s="1148"/>
      <c r="AP15" s="1152"/>
      <c r="AQ15" s="891"/>
      <c r="AR15" s="880"/>
      <c r="AS15" s="880"/>
      <c r="AT15" s="880"/>
      <c r="AU15" s="880"/>
      <c r="AV15" s="880"/>
      <c r="AW15" s="880"/>
      <c r="AX15" s="1159"/>
      <c r="AY15" s="1148"/>
      <c r="AZ15" s="879"/>
      <c r="BA15" s="879"/>
      <c r="BB15" s="879"/>
      <c r="BC15" s="879"/>
      <c r="BD15" s="879"/>
      <c r="BE15" s="879"/>
      <c r="BF15" s="879"/>
      <c r="BG15" s="879"/>
    </row>
    <row r="16" spans="1:60" ht="30" customHeight="1">
      <c r="A16" s="922">
        <v>2</v>
      </c>
      <c r="B16" s="938" t="str">
        <f>IF(基本情報入力シート!B41="","",基本情報入力シート!B41)</f>
        <v/>
      </c>
      <c r="C16" s="955"/>
      <c r="D16" s="955"/>
      <c r="E16" s="955"/>
      <c r="F16" s="955"/>
      <c r="G16" s="955" t="str">
        <f>IF(基本情報入力シート!L41="","",基本情報入力シート!L41)</f>
        <v/>
      </c>
      <c r="H16" s="955" t="str">
        <f>IF(基本情報入力シート!Q41="","",基本情報入力シート!Q41)</f>
        <v/>
      </c>
      <c r="I16" s="955" t="str">
        <f>IF(基本情報入力シート!V41="","",基本情報入力シート!V41)</f>
        <v/>
      </c>
      <c r="J16" s="955" t="str">
        <f>IF(基本情報入力シート!W41="","",基本情報入力シート!W41)</f>
        <v/>
      </c>
      <c r="K16" s="955" t="str">
        <f>IF(基本情報入力シート!X41="","",基本情報入力シート!X41)</f>
        <v/>
      </c>
      <c r="L16" s="1002" t="str">
        <f>IF(基本情報入力シート!AC41=0,"",基本情報入力シート!AC41)</f>
        <v/>
      </c>
      <c r="M16" s="1017" t="str">
        <f>IF(基本情報入力シート!AD41="","",基本情報入力シート!AD41)</f>
        <v/>
      </c>
      <c r="N16" s="1031"/>
      <c r="O16" s="1036" t="str">
        <f>IFERROR(VLOOKUP(K16,'【参考】数式用３'!$A$2:$AD$48,MATCH(N16,'【参考】数式用３'!$C$4:$AD$4,0)+2,0),"")</f>
        <v/>
      </c>
      <c r="P16" s="1044"/>
      <c r="Q16" s="1050" t="str">
        <f>IFERROR(VLOOKUP(K16,'【参考】数式用３'!$A$2:$AC$48,MATCH(P16,'【参考】数式用３'!$C$4:$AC$4,0)+2,0),"")</f>
        <v/>
      </c>
      <c r="R16" s="1055" t="s">
        <v>712</v>
      </c>
      <c r="S16" s="1061"/>
      <c r="T16" s="1064" t="s">
        <v>5</v>
      </c>
      <c r="U16" s="1061"/>
      <c r="V16" s="1064" t="s">
        <v>861</v>
      </c>
      <c r="W16" s="1061"/>
      <c r="X16" s="1064" t="s">
        <v>5</v>
      </c>
      <c r="Y16" s="1061"/>
      <c r="Z16" s="1064" t="s">
        <v>130</v>
      </c>
      <c r="AA16" s="1064" t="s">
        <v>508</v>
      </c>
      <c r="AB16" s="1064" t="str">
        <f>IF(S16&gt;=1,(W16*12+Y16)-(S16*12+U16)+1,"")</f>
        <v/>
      </c>
      <c r="AC16" s="1068" t="s">
        <v>136</v>
      </c>
      <c r="AD16" s="1075" t="str">
        <f>IFERROR(ROUNDDOWN(ROUND(L16*Q16,0)*M16,0)*AB16,"")</f>
        <v/>
      </c>
      <c r="AE16" s="1083" t="str">
        <f>IFERROR(ROUNDDOWN(ROUNDDOWN(ROUND(L16*VLOOKUP(K16,'【参考】数式用３'!$A$2:$AC$48,MATCH("処遇改善加算Ⅳ",'【参考】数式用３'!$C$4:$O$4,0)+2,0),0)*M16,0)*AB16*0.5,0),"")</f>
        <v/>
      </c>
      <c r="AF16" s="1092"/>
      <c r="AG16" s="1075" t="str">
        <f>IF(AND(AQ16&lt;&gt;"対象外",P16&lt;&gt;""),ROUNDDOWN(ROUND(L16*VLOOKUP(K16,'【参考】数式用３'!$A$2:$K$48,MATCH("ベア加算あり",'【参考】数式用３'!$C$4:$K$4,0)+2,0),0)*M16,0)*AB16,"")</f>
        <v/>
      </c>
      <c r="AH16" s="1101"/>
      <c r="AI16" s="1092"/>
      <c r="AJ16" s="1092"/>
      <c r="AK16" s="1115"/>
      <c r="AL16" s="1124"/>
      <c r="AM16" s="1131" t="str">
        <f>IF(Q16="","",IF(Q16&lt;O16,"！加算の要件上は問題ありませんが、令和６年度末の加算率と比較して、令和７年度の加算率が低くなっています。",""))</f>
        <v/>
      </c>
      <c r="AN16" s="1139"/>
      <c r="AO16" s="1146" t="str">
        <f>IF(K16&lt;&gt;"","Q列に色付け","")</f>
        <v/>
      </c>
      <c r="AP16" s="1152" t="str">
        <f>IF(AND(AE16&lt;&gt;0,AE16&lt;&gt;""),IF(AF16="○","入力済","未入力"),"")</f>
        <v/>
      </c>
      <c r="AQ16" s="889" t="str">
        <f>IFERROR((VLOOKUP(N16,'【参考】数式用３'!$BE$5:$BE$13,1,FALSE)),"対象外")</f>
        <v>対象外</v>
      </c>
      <c r="AR16" s="880" t="str">
        <f>IF(AG16&lt;&gt;"",IF(AH16="○","入力済","未入力"),"")</f>
        <v/>
      </c>
      <c r="AS16" s="880" t="str">
        <f>IF(AND(P16&lt;&gt;"",AI16=""),"未入力","入力済")</f>
        <v>入力済</v>
      </c>
      <c r="AT16" s="880" t="str">
        <f>IF(AND(P16&lt;&gt;"",P16&lt;&gt;"処遇改善加算Ⅳ",AJ16=""),"未入力","入力済")</f>
        <v>入力済</v>
      </c>
      <c r="AU16" s="880" t="str">
        <f>IFERROR(VLOOKUP(K16,'【参考】数式用３'!$BB$5:$BC$48,2,FALSE),"")</f>
        <v/>
      </c>
      <c r="AV16" s="880" t="str">
        <f>IF(AND(P16&lt;&gt;"処遇改善加算Ⅲ",P16&lt;&gt;"処遇改善加算Ⅳ",P16&lt;&gt;"",AU16&lt;&gt;"対象外"),1,"")</f>
        <v/>
      </c>
      <c r="AW16" s="880" t="str">
        <f>IFERROR("_"&amp;VLOOKUP(K16,'【参考】数式用３'!$AG$2:$AH$48,2,FALSE),"")</f>
        <v/>
      </c>
      <c r="AX16" s="1159" t="str">
        <f>IF(AND(P16="処遇改善加算Ⅰ",AL16=""),"未入力","入力済")</f>
        <v>入力済</v>
      </c>
      <c r="AY16" s="1146" t="str">
        <f>G16</f>
        <v/>
      </c>
      <c r="AZ16" s="879"/>
      <c r="BA16" s="879"/>
      <c r="BB16" s="879"/>
      <c r="BC16" s="879"/>
      <c r="BD16" s="879"/>
      <c r="BE16" s="879"/>
      <c r="BF16" s="879"/>
      <c r="BG16" s="879"/>
    </row>
    <row r="17" spans="1:59" ht="14.4" customHeight="1">
      <c r="A17" s="923"/>
      <c r="B17" s="939"/>
      <c r="C17" s="956"/>
      <c r="D17" s="956"/>
      <c r="E17" s="956"/>
      <c r="F17" s="956"/>
      <c r="G17" s="956"/>
      <c r="H17" s="956"/>
      <c r="I17" s="956"/>
      <c r="J17" s="956"/>
      <c r="K17" s="956"/>
      <c r="L17" s="1003"/>
      <c r="M17" s="1018"/>
      <c r="N17" s="1032"/>
      <c r="O17" s="1037"/>
      <c r="P17" s="1045"/>
      <c r="Q17" s="1051"/>
      <c r="R17" s="1056"/>
      <c r="S17" s="1062"/>
      <c r="T17" s="915"/>
      <c r="U17" s="1062"/>
      <c r="V17" s="915"/>
      <c r="W17" s="1062"/>
      <c r="X17" s="915"/>
      <c r="Y17" s="1062"/>
      <c r="Z17" s="915"/>
      <c r="AA17" s="915"/>
      <c r="AB17" s="915"/>
      <c r="AC17" s="1069"/>
      <c r="AD17" s="1076"/>
      <c r="AE17" s="1084"/>
      <c r="AF17" s="1093"/>
      <c r="AG17" s="1076"/>
      <c r="AH17" s="1102"/>
      <c r="AI17" s="1093"/>
      <c r="AJ17" s="1093"/>
      <c r="AK17" s="1116"/>
      <c r="AL17" s="1125"/>
      <c r="AM17" s="1132" t="str">
        <f>IF(AND(P16&lt;&gt;"",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1139"/>
      <c r="AO17" s="1147"/>
      <c r="AP17" s="1152"/>
      <c r="AQ17" s="890"/>
      <c r="AR17" s="880"/>
      <c r="AS17" s="880"/>
      <c r="AT17" s="880"/>
      <c r="AU17" s="880"/>
      <c r="AV17" s="880"/>
      <c r="AW17" s="880"/>
      <c r="AX17" s="1159"/>
      <c r="AY17" s="1147"/>
      <c r="AZ17" s="879"/>
      <c r="BA17" s="879"/>
      <c r="BB17" s="879"/>
      <c r="BC17" s="879"/>
      <c r="BD17" s="879"/>
      <c r="BE17" s="879"/>
      <c r="BF17" s="879"/>
      <c r="BG17" s="879"/>
    </row>
    <row r="18" spans="1:59" ht="14.4" customHeight="1">
      <c r="A18" s="924"/>
      <c r="B18" s="939"/>
      <c r="C18" s="956"/>
      <c r="D18" s="956"/>
      <c r="E18" s="956"/>
      <c r="F18" s="956"/>
      <c r="G18" s="956"/>
      <c r="H18" s="956"/>
      <c r="I18" s="956"/>
      <c r="J18" s="956"/>
      <c r="K18" s="956"/>
      <c r="L18" s="1003"/>
      <c r="M18" s="1018"/>
      <c r="N18" s="1032"/>
      <c r="O18" s="1037"/>
      <c r="P18" s="1045"/>
      <c r="Q18" s="1051"/>
      <c r="R18" s="1056"/>
      <c r="S18" s="1062"/>
      <c r="T18" s="915"/>
      <c r="U18" s="1062"/>
      <c r="V18" s="915"/>
      <c r="W18" s="1062"/>
      <c r="X18" s="915"/>
      <c r="Y18" s="1062"/>
      <c r="Z18" s="915"/>
      <c r="AA18" s="915"/>
      <c r="AB18" s="915"/>
      <c r="AC18" s="1069"/>
      <c r="AD18" s="1076"/>
      <c r="AE18" s="1084"/>
      <c r="AF18" s="1093"/>
      <c r="AG18" s="1076"/>
      <c r="AH18" s="1102"/>
      <c r="AI18" s="1093"/>
      <c r="AJ18" s="1093"/>
      <c r="AK18" s="1116"/>
      <c r="AL18" s="1125"/>
      <c r="AM18" s="1133"/>
      <c r="AN18" s="1139"/>
      <c r="AO18" s="1147"/>
      <c r="AP18" s="1152"/>
      <c r="AQ18" s="890"/>
      <c r="AR18" s="880"/>
      <c r="AS18" s="880"/>
      <c r="AT18" s="880"/>
      <c r="AU18" s="880"/>
      <c r="AV18" s="880"/>
      <c r="AW18" s="880"/>
      <c r="AX18" s="1159"/>
      <c r="AY18" s="1147"/>
      <c r="AZ18" s="879"/>
      <c r="BA18" s="879"/>
      <c r="BB18" s="879"/>
      <c r="BC18" s="879"/>
      <c r="BD18" s="879"/>
      <c r="BE18" s="879"/>
      <c r="BF18" s="879"/>
      <c r="BG18" s="879"/>
    </row>
    <row r="19" spans="1:59" ht="30" customHeight="1">
      <c r="A19" s="925"/>
      <c r="B19" s="940"/>
      <c r="C19" s="957"/>
      <c r="D19" s="957"/>
      <c r="E19" s="957"/>
      <c r="F19" s="957"/>
      <c r="G19" s="957"/>
      <c r="H19" s="957"/>
      <c r="I19" s="957"/>
      <c r="J19" s="957"/>
      <c r="K19" s="957"/>
      <c r="L19" s="1004"/>
      <c r="M19" s="1019"/>
      <c r="N19" s="1033"/>
      <c r="O19" s="1038"/>
      <c r="P19" s="1046"/>
      <c r="Q19" s="1052"/>
      <c r="R19" s="1057"/>
      <c r="S19" s="1063"/>
      <c r="T19" s="1065"/>
      <c r="U19" s="1063"/>
      <c r="V19" s="1065"/>
      <c r="W19" s="1063"/>
      <c r="X19" s="1065"/>
      <c r="Y19" s="1063"/>
      <c r="Z19" s="1065"/>
      <c r="AA19" s="1065"/>
      <c r="AB19" s="1065"/>
      <c r="AC19" s="1070"/>
      <c r="AD19" s="1077"/>
      <c r="AE19" s="1085"/>
      <c r="AF19" s="1094"/>
      <c r="AG19" s="1077"/>
      <c r="AH19" s="1103"/>
      <c r="AI19" s="1094"/>
      <c r="AJ19" s="1094"/>
      <c r="AK19" s="1117"/>
      <c r="AL19" s="1126"/>
      <c r="AM19" s="1134"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139"/>
      <c r="AO19" s="1148"/>
      <c r="AP19" s="1152"/>
      <c r="AQ19" s="891"/>
      <c r="AR19" s="880"/>
      <c r="AS19" s="880"/>
      <c r="AT19" s="880"/>
      <c r="AU19" s="880"/>
      <c r="AV19" s="880"/>
      <c r="AW19" s="880"/>
      <c r="AX19" s="1159"/>
      <c r="AY19" s="1148"/>
      <c r="AZ19" s="879"/>
      <c r="BA19" s="879"/>
      <c r="BB19" s="879"/>
      <c r="BC19" s="879"/>
      <c r="BD19" s="879"/>
      <c r="BE19" s="879"/>
      <c r="BF19" s="879"/>
      <c r="BG19" s="879"/>
    </row>
    <row r="20" spans="1:59" ht="30" customHeight="1">
      <c r="A20" s="922">
        <v>3</v>
      </c>
      <c r="B20" s="938" t="str">
        <f>IF(基本情報入力シート!B42="","",基本情報入力シート!B42)</f>
        <v/>
      </c>
      <c r="C20" s="955"/>
      <c r="D20" s="955"/>
      <c r="E20" s="955"/>
      <c r="F20" s="955"/>
      <c r="G20" s="955" t="str">
        <f>IF(基本情報入力シート!L42="","",基本情報入力シート!L42)</f>
        <v/>
      </c>
      <c r="H20" s="955" t="str">
        <f>IF(基本情報入力シート!Q42="","",基本情報入力シート!Q42)</f>
        <v/>
      </c>
      <c r="I20" s="955" t="str">
        <f>IF(基本情報入力シート!V42="","",基本情報入力シート!V42)</f>
        <v/>
      </c>
      <c r="J20" s="955" t="str">
        <f>IF(基本情報入力シート!W42="","",基本情報入力シート!W42)</f>
        <v/>
      </c>
      <c r="K20" s="955" t="str">
        <f>IF(基本情報入力シート!X42="","",基本情報入力シート!X42)</f>
        <v/>
      </c>
      <c r="L20" s="1002" t="str">
        <f>IF(基本情報入力シート!AC42=0,"",基本情報入力シート!AC42)</f>
        <v/>
      </c>
      <c r="M20" s="1020" t="str">
        <f>IF(基本情報入力シート!AD42="","",基本情報入力シート!AD42)</f>
        <v/>
      </c>
      <c r="N20" s="1031"/>
      <c r="O20" s="1036" t="str">
        <f>IFERROR(VLOOKUP(K20,'【参考】数式用３'!$A$2:$AD$48,MATCH(N20,'【参考】数式用３'!$C$4:$AD$4,0)+2,0),"")</f>
        <v/>
      </c>
      <c r="P20" s="1044"/>
      <c r="Q20" s="1050" t="str">
        <f>IFERROR(VLOOKUP(K20,'【参考】数式用３'!$A$2:$AC$48,MATCH(P20,'【参考】数式用３'!$C$4:$AC$4,0)+2,0),"")</f>
        <v/>
      </c>
      <c r="R20" s="1055" t="s">
        <v>712</v>
      </c>
      <c r="S20" s="1061"/>
      <c r="T20" s="1064" t="s">
        <v>5</v>
      </c>
      <c r="U20" s="1061"/>
      <c r="V20" s="1064" t="s">
        <v>861</v>
      </c>
      <c r="W20" s="1061"/>
      <c r="X20" s="1064" t="s">
        <v>5</v>
      </c>
      <c r="Y20" s="1061"/>
      <c r="Z20" s="1064" t="s">
        <v>130</v>
      </c>
      <c r="AA20" s="1064" t="s">
        <v>508</v>
      </c>
      <c r="AB20" s="1064" t="str">
        <f>IF(S20&gt;=1,(W20*12+Y20)-(S20*12+U20)+1,"")</f>
        <v/>
      </c>
      <c r="AC20" s="1068" t="s">
        <v>136</v>
      </c>
      <c r="AD20" s="1075" t="str">
        <f>IFERROR(ROUNDDOWN(ROUND(L20*Q20,0)*M20,0)*AB20,"")</f>
        <v/>
      </c>
      <c r="AE20" s="1083" t="str">
        <f>IFERROR(ROUNDDOWN(ROUNDDOWN(ROUND(L20*VLOOKUP(K20,'【参考】数式用３'!$A$2:$AC$48,MATCH("処遇改善加算Ⅳ",'【参考】数式用３'!$C$4:$O$4,0)+2,0),0)*M20,0)*AB20*0.5,0),"")</f>
        <v/>
      </c>
      <c r="AF20" s="1092"/>
      <c r="AG20" s="1075" t="str">
        <f>IF(AND(AQ20&lt;&gt;"対象外",P20&lt;&gt;""),ROUNDDOWN(ROUND(L20*VLOOKUP(K20,'【参考】数式用３'!$A$2:$K$48,MATCH("ベア加算あり",'【参考】数式用３'!$C$4:$K$4,0)+2,0),0)*M20,0)*AB20,"")</f>
        <v/>
      </c>
      <c r="AH20" s="1101"/>
      <c r="AI20" s="1092"/>
      <c r="AJ20" s="1092"/>
      <c r="AK20" s="1115"/>
      <c r="AL20" s="1124"/>
      <c r="AM20" s="1131" t="str">
        <f>IF(Q20="","",IF(Q20&lt;O20,"！加算の要件上は問題ありませんが、令和６年度末の加算率と比較して、令和７年度の加算率が低くなっています。",""))</f>
        <v/>
      </c>
      <c r="AN20" s="1139"/>
      <c r="AO20" s="1146" t="str">
        <f>IF(K20&lt;&gt;"","Q列に色付け","")</f>
        <v/>
      </c>
      <c r="AP20" s="1152" t="str">
        <f>IF(AND(AE20&lt;&gt;0,AE20&lt;&gt;""),IF(AF20="○","入力済","未入力"),"")</f>
        <v/>
      </c>
      <c r="AQ20" s="889" t="str">
        <f>IFERROR((VLOOKUP(N20,'【参考】数式用３'!$BE$5:$BE$13,1,FALSE)),"対象外")</f>
        <v>対象外</v>
      </c>
      <c r="AR20" s="880" t="str">
        <f>IF(AG20&lt;&gt;"",IF(AH20="○","入力済","未入力"),"")</f>
        <v/>
      </c>
      <c r="AS20" s="880" t="str">
        <f>IF(AND(P20&lt;&gt;"",AI20=""),"未入力","入力済")</f>
        <v>入力済</v>
      </c>
      <c r="AT20" s="880" t="str">
        <f>IF(AND(P20&lt;&gt;"",P20&lt;&gt;"処遇改善加算Ⅳ",AJ20=""),"未入力","入力済")</f>
        <v>入力済</v>
      </c>
      <c r="AU20" s="880" t="str">
        <f>IFERROR(VLOOKUP(K20,'【参考】数式用３'!$BB$5:$BC$48,2,FALSE),"")</f>
        <v/>
      </c>
      <c r="AV20" s="880" t="str">
        <f>IF(AND(P20&lt;&gt;"処遇改善加算Ⅲ",P20&lt;&gt;"処遇改善加算Ⅳ",P20&lt;&gt;"",AU20&lt;&gt;"対象外"),1,"")</f>
        <v/>
      </c>
      <c r="AW20" s="880" t="str">
        <f>IFERROR("_"&amp;VLOOKUP(K20,'【参考】数式用３'!$AG$2:$AH$48,2,FALSE),"")</f>
        <v/>
      </c>
      <c r="AX20" s="1159" t="str">
        <f>IF(AND(P20="処遇改善加算Ⅰ",AL20=""),"未入力","入力済")</f>
        <v>入力済</v>
      </c>
      <c r="AY20" s="1146" t="str">
        <f>G20</f>
        <v/>
      </c>
      <c r="AZ20" s="879"/>
      <c r="BA20" s="879"/>
      <c r="BB20" s="879"/>
      <c r="BC20" s="879"/>
      <c r="BD20" s="879"/>
      <c r="BE20" s="879"/>
      <c r="BF20" s="879"/>
      <c r="BG20" s="879"/>
    </row>
    <row r="21" spans="1:59" ht="14.4" customHeight="1">
      <c r="A21" s="923"/>
      <c r="B21" s="939"/>
      <c r="C21" s="956"/>
      <c r="D21" s="956"/>
      <c r="E21" s="956"/>
      <c r="F21" s="956"/>
      <c r="G21" s="956"/>
      <c r="H21" s="956"/>
      <c r="I21" s="956"/>
      <c r="J21" s="956"/>
      <c r="K21" s="956"/>
      <c r="L21" s="1003"/>
      <c r="M21" s="1018"/>
      <c r="N21" s="1032"/>
      <c r="O21" s="1037"/>
      <c r="P21" s="1045"/>
      <c r="Q21" s="1051"/>
      <c r="R21" s="1056"/>
      <c r="S21" s="1062"/>
      <c r="T21" s="915"/>
      <c r="U21" s="1062"/>
      <c r="V21" s="915"/>
      <c r="W21" s="1062"/>
      <c r="X21" s="915"/>
      <c r="Y21" s="1062"/>
      <c r="Z21" s="915"/>
      <c r="AA21" s="915"/>
      <c r="AB21" s="915"/>
      <c r="AC21" s="1069"/>
      <c r="AD21" s="1076"/>
      <c r="AE21" s="1084"/>
      <c r="AF21" s="1093"/>
      <c r="AG21" s="1076"/>
      <c r="AH21" s="1102"/>
      <c r="AI21" s="1093"/>
      <c r="AJ21" s="1093"/>
      <c r="AK21" s="1116"/>
      <c r="AL21" s="1125"/>
      <c r="AM21" s="1132" t="str">
        <f>IF(AND(P20&lt;&gt;"",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1139"/>
      <c r="AO21" s="1147"/>
      <c r="AP21" s="1152"/>
      <c r="AQ21" s="890"/>
      <c r="AR21" s="880"/>
      <c r="AS21" s="880"/>
      <c r="AT21" s="880"/>
      <c r="AU21" s="880"/>
      <c r="AV21" s="880"/>
      <c r="AW21" s="880"/>
      <c r="AX21" s="1159"/>
      <c r="AY21" s="1147"/>
      <c r="AZ21" s="879"/>
      <c r="BA21" s="879"/>
      <c r="BB21" s="879"/>
      <c r="BC21" s="879"/>
      <c r="BD21" s="879"/>
      <c r="BE21" s="879"/>
      <c r="BF21" s="879"/>
      <c r="BG21" s="879"/>
    </row>
    <row r="22" spans="1:59" ht="14.4" customHeight="1">
      <c r="A22" s="924"/>
      <c r="B22" s="939"/>
      <c r="C22" s="956"/>
      <c r="D22" s="956"/>
      <c r="E22" s="956"/>
      <c r="F22" s="956"/>
      <c r="G22" s="956"/>
      <c r="H22" s="956"/>
      <c r="I22" s="956"/>
      <c r="J22" s="956"/>
      <c r="K22" s="956"/>
      <c r="L22" s="1003"/>
      <c r="M22" s="1018"/>
      <c r="N22" s="1032"/>
      <c r="O22" s="1037"/>
      <c r="P22" s="1045"/>
      <c r="Q22" s="1051"/>
      <c r="R22" s="1056"/>
      <c r="S22" s="1062"/>
      <c r="T22" s="915"/>
      <c r="U22" s="1062"/>
      <c r="V22" s="915"/>
      <c r="W22" s="1062"/>
      <c r="X22" s="915"/>
      <c r="Y22" s="1062"/>
      <c r="Z22" s="915"/>
      <c r="AA22" s="915"/>
      <c r="AB22" s="915"/>
      <c r="AC22" s="1069"/>
      <c r="AD22" s="1076"/>
      <c r="AE22" s="1084"/>
      <c r="AF22" s="1093"/>
      <c r="AG22" s="1076"/>
      <c r="AH22" s="1102"/>
      <c r="AI22" s="1093"/>
      <c r="AJ22" s="1093"/>
      <c r="AK22" s="1116"/>
      <c r="AL22" s="1125"/>
      <c r="AM22" s="1133"/>
      <c r="AN22" s="1139"/>
      <c r="AO22" s="1147"/>
      <c r="AP22" s="1152"/>
      <c r="AQ22" s="890"/>
      <c r="AR22" s="880"/>
      <c r="AS22" s="880"/>
      <c r="AT22" s="880"/>
      <c r="AU22" s="880"/>
      <c r="AV22" s="880"/>
      <c r="AW22" s="880"/>
      <c r="AX22" s="1159"/>
      <c r="AY22" s="1147"/>
      <c r="AZ22" s="879"/>
      <c r="BA22" s="879"/>
      <c r="BB22" s="879"/>
      <c r="BC22" s="879"/>
      <c r="BD22" s="879"/>
      <c r="BE22" s="879"/>
      <c r="BF22" s="879"/>
      <c r="BG22" s="879"/>
    </row>
    <row r="23" spans="1:59" ht="30" customHeight="1">
      <c r="A23" s="925"/>
      <c r="B23" s="940"/>
      <c r="C23" s="957"/>
      <c r="D23" s="957"/>
      <c r="E23" s="957"/>
      <c r="F23" s="957"/>
      <c r="G23" s="957"/>
      <c r="H23" s="957"/>
      <c r="I23" s="957"/>
      <c r="J23" s="957"/>
      <c r="K23" s="957"/>
      <c r="L23" s="1004"/>
      <c r="M23" s="1019"/>
      <c r="N23" s="1033"/>
      <c r="O23" s="1038"/>
      <c r="P23" s="1046"/>
      <c r="Q23" s="1052"/>
      <c r="R23" s="1057"/>
      <c r="S23" s="1063"/>
      <c r="T23" s="1065"/>
      <c r="U23" s="1063"/>
      <c r="V23" s="1065"/>
      <c r="W23" s="1063"/>
      <c r="X23" s="1065"/>
      <c r="Y23" s="1063"/>
      <c r="Z23" s="1065"/>
      <c r="AA23" s="1065"/>
      <c r="AB23" s="1065"/>
      <c r="AC23" s="1070"/>
      <c r="AD23" s="1077"/>
      <c r="AE23" s="1085"/>
      <c r="AF23" s="1094"/>
      <c r="AG23" s="1077"/>
      <c r="AH23" s="1103"/>
      <c r="AI23" s="1094"/>
      <c r="AJ23" s="1094"/>
      <c r="AK23" s="1117"/>
      <c r="AL23" s="1126"/>
      <c r="AM23" s="1134"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139"/>
      <c r="AO23" s="1148"/>
      <c r="AP23" s="1152"/>
      <c r="AQ23" s="891"/>
      <c r="AR23" s="880"/>
      <c r="AS23" s="880"/>
      <c r="AT23" s="880"/>
      <c r="AU23" s="880"/>
      <c r="AV23" s="880"/>
      <c r="AW23" s="880"/>
      <c r="AX23" s="1159"/>
      <c r="AY23" s="1148"/>
      <c r="AZ23" s="879"/>
      <c r="BA23" s="879"/>
      <c r="BB23" s="879"/>
      <c r="BC23" s="879"/>
      <c r="BD23" s="879"/>
      <c r="BE23" s="879"/>
      <c r="BF23" s="879"/>
      <c r="BG23" s="879"/>
    </row>
    <row r="24" spans="1:59" ht="30" customHeight="1">
      <c r="A24" s="922">
        <v>4</v>
      </c>
      <c r="B24" s="938" t="str">
        <f>IF(基本情報入力シート!B43="","",基本情報入力シート!B43)</f>
        <v/>
      </c>
      <c r="C24" s="955"/>
      <c r="D24" s="955"/>
      <c r="E24" s="955"/>
      <c r="F24" s="955"/>
      <c r="G24" s="955" t="str">
        <f>IF(基本情報入力シート!L43="","",基本情報入力シート!L43)</f>
        <v/>
      </c>
      <c r="H24" s="955" t="str">
        <f>IF(基本情報入力シート!Q43="","",基本情報入力シート!Q43)</f>
        <v/>
      </c>
      <c r="I24" s="955" t="str">
        <f>IF(基本情報入力シート!V43="","",基本情報入力シート!V43)</f>
        <v/>
      </c>
      <c r="J24" s="955" t="str">
        <f>IF(基本情報入力シート!W43="","",基本情報入力シート!W43)</f>
        <v/>
      </c>
      <c r="K24" s="955" t="str">
        <f>IF(基本情報入力シート!X43="","",基本情報入力シート!X43)</f>
        <v/>
      </c>
      <c r="L24" s="1002" t="str">
        <f>IF(基本情報入力シート!AC43=0,"",基本情報入力シート!AC43)</f>
        <v/>
      </c>
      <c r="M24" s="1020" t="str">
        <f>IF(基本情報入力シート!AD43="","",基本情報入力シート!AD43)</f>
        <v/>
      </c>
      <c r="N24" s="1031"/>
      <c r="O24" s="1036" t="str">
        <f>IFERROR(VLOOKUP(K24,'【参考】数式用３'!$A$2:$AD$48,MATCH(N24,'【参考】数式用３'!$C$4:$AD$4,0)+2,0),"")</f>
        <v/>
      </c>
      <c r="P24" s="1044"/>
      <c r="Q24" s="1050" t="str">
        <f>IFERROR(VLOOKUP(K24,'【参考】数式用３'!$A$2:$AC$48,MATCH(P24,'【参考】数式用３'!$C$4:$AC$4,0)+2,0),"")</f>
        <v/>
      </c>
      <c r="R24" s="1055" t="s">
        <v>712</v>
      </c>
      <c r="S24" s="1061"/>
      <c r="T24" s="1064" t="s">
        <v>5</v>
      </c>
      <c r="U24" s="1061"/>
      <c r="V24" s="1064" t="s">
        <v>861</v>
      </c>
      <c r="W24" s="1061"/>
      <c r="X24" s="1064" t="s">
        <v>5</v>
      </c>
      <c r="Y24" s="1061"/>
      <c r="Z24" s="1064" t="s">
        <v>130</v>
      </c>
      <c r="AA24" s="1064" t="s">
        <v>508</v>
      </c>
      <c r="AB24" s="1064" t="str">
        <f>IF(S24&gt;=1,(W24*12+Y24)-(S24*12+U24)+1,"")</f>
        <v/>
      </c>
      <c r="AC24" s="1068" t="s">
        <v>136</v>
      </c>
      <c r="AD24" s="1075" t="str">
        <f>IFERROR(ROUNDDOWN(ROUND(L24*Q24,0)*M24,0)*AB24,"")</f>
        <v/>
      </c>
      <c r="AE24" s="1083" t="str">
        <f>IFERROR(ROUNDDOWN(ROUNDDOWN(ROUND(L24*VLOOKUP(K24,'【参考】数式用３'!$A$2:$AC$48,MATCH("処遇改善加算Ⅳ",'【参考】数式用３'!$C$4:$O$4,0)+2,0),0)*M24,0)*AB24*0.5,0),"")</f>
        <v/>
      </c>
      <c r="AF24" s="1092"/>
      <c r="AG24" s="1075" t="str">
        <f>IF(AND(AQ24&lt;&gt;"対象外",P24&lt;&gt;""),ROUNDDOWN(ROUND(L24*VLOOKUP(K24,'【参考】数式用３'!$A$2:$K$48,MATCH("ベア加算あり",'【参考】数式用３'!$C$4:$K$4,0)+2,0),0)*M24,0)*AB24,"")</f>
        <v/>
      </c>
      <c r="AH24" s="1101"/>
      <c r="AI24" s="1092"/>
      <c r="AJ24" s="1092"/>
      <c r="AK24" s="1115"/>
      <c r="AL24" s="1124"/>
      <c r="AM24" s="1131" t="str">
        <f>IF(Q24="","",IF(Q24&lt;O24,"！加算の要件上は問題ありませんが、令和６年度末の加算率と比較して、令和７年度の加算率が低くなっています。",""))</f>
        <v/>
      </c>
      <c r="AN24" s="1139"/>
      <c r="AO24" s="1146" t="str">
        <f>IF(K24&lt;&gt;"","Q列に色付け","")</f>
        <v/>
      </c>
      <c r="AP24" s="1152" t="str">
        <f>IF(AND(AE24&lt;&gt;0,AE24&lt;&gt;""),IF(AF24="○","入力済","未入力"),"")</f>
        <v/>
      </c>
      <c r="AQ24" s="889" t="str">
        <f>IFERROR((VLOOKUP(N24,'【参考】数式用３'!$BE$5:$BE$13,1,FALSE)),"対象外")</f>
        <v>対象外</v>
      </c>
      <c r="AR24" s="880" t="str">
        <f>IF(AG24&lt;&gt;"",IF(AH24="○","入力済","未入力"),"")</f>
        <v/>
      </c>
      <c r="AS24" s="880" t="str">
        <f>IF(AND(P24&lt;&gt;"",AI24=""),"未入力","入力済")</f>
        <v>入力済</v>
      </c>
      <c r="AT24" s="880" t="str">
        <f>IF(AND(P24&lt;&gt;"",P24&lt;&gt;"処遇改善加算Ⅳ",AJ24=""),"未入力","入力済")</f>
        <v>入力済</v>
      </c>
      <c r="AU24" s="880" t="str">
        <f>IFERROR(VLOOKUP(K24,'【参考】数式用３'!$BB$5:$BC$48,2,FALSE),"")</f>
        <v/>
      </c>
      <c r="AV24" s="880" t="str">
        <f>IF(AND(P24&lt;&gt;"処遇改善加算Ⅲ",P24&lt;&gt;"処遇改善加算Ⅳ",P24&lt;&gt;"",AU24&lt;&gt;"対象外"),1,"")</f>
        <v/>
      </c>
      <c r="AW24" s="880" t="str">
        <f>IFERROR("_"&amp;VLOOKUP(K24,'【参考】数式用３'!$AG$2:$AH$48,2,FALSE),"")</f>
        <v/>
      </c>
      <c r="AX24" s="1159" t="str">
        <f>IF(AND(P24="処遇改善加算Ⅰ",AL24=""),"未入力","入力済")</f>
        <v>入力済</v>
      </c>
      <c r="AY24" s="1146" t="str">
        <f>G24</f>
        <v/>
      </c>
      <c r="AZ24" s="879"/>
      <c r="BA24" s="879"/>
      <c r="BB24" s="879"/>
      <c r="BC24" s="879"/>
      <c r="BD24" s="879"/>
      <c r="BE24" s="879"/>
      <c r="BF24" s="879"/>
      <c r="BG24" s="879"/>
    </row>
    <row r="25" spans="1:59" ht="14.4" customHeight="1">
      <c r="A25" s="923"/>
      <c r="B25" s="939"/>
      <c r="C25" s="956"/>
      <c r="D25" s="956"/>
      <c r="E25" s="956"/>
      <c r="F25" s="956"/>
      <c r="G25" s="956"/>
      <c r="H25" s="956"/>
      <c r="I25" s="956"/>
      <c r="J25" s="956"/>
      <c r="K25" s="956"/>
      <c r="L25" s="1003"/>
      <c r="M25" s="1018"/>
      <c r="N25" s="1032"/>
      <c r="O25" s="1037"/>
      <c r="P25" s="1045"/>
      <c r="Q25" s="1051"/>
      <c r="R25" s="1056"/>
      <c r="S25" s="1062"/>
      <c r="T25" s="915"/>
      <c r="U25" s="1062"/>
      <c r="V25" s="915"/>
      <c r="W25" s="1062"/>
      <c r="X25" s="915"/>
      <c r="Y25" s="1062"/>
      <c r="Z25" s="915"/>
      <c r="AA25" s="915"/>
      <c r="AB25" s="915"/>
      <c r="AC25" s="1069"/>
      <c r="AD25" s="1076"/>
      <c r="AE25" s="1084"/>
      <c r="AF25" s="1093"/>
      <c r="AG25" s="1076"/>
      <c r="AH25" s="1102"/>
      <c r="AI25" s="1093"/>
      <c r="AJ25" s="1093"/>
      <c r="AK25" s="1116"/>
      <c r="AL25" s="1125"/>
      <c r="AM25" s="1132" t="str">
        <f>IF(AND(P24&lt;&gt;"",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1139"/>
      <c r="AO25" s="1147"/>
      <c r="AP25" s="1152"/>
      <c r="AQ25" s="890"/>
      <c r="AR25" s="880"/>
      <c r="AS25" s="880"/>
      <c r="AT25" s="880"/>
      <c r="AU25" s="880"/>
      <c r="AV25" s="880"/>
      <c r="AW25" s="880"/>
      <c r="AX25" s="1159"/>
      <c r="AY25" s="1147"/>
      <c r="AZ25" s="879"/>
      <c r="BA25" s="879"/>
      <c r="BB25" s="879"/>
      <c r="BC25" s="879"/>
      <c r="BD25" s="879"/>
      <c r="BE25" s="879"/>
      <c r="BF25" s="879"/>
      <c r="BG25" s="879"/>
    </row>
    <row r="26" spans="1:59" ht="14.4" customHeight="1">
      <c r="A26" s="924"/>
      <c r="B26" s="939"/>
      <c r="C26" s="956"/>
      <c r="D26" s="956"/>
      <c r="E26" s="956"/>
      <c r="F26" s="956"/>
      <c r="G26" s="956"/>
      <c r="H26" s="956"/>
      <c r="I26" s="956"/>
      <c r="J26" s="956"/>
      <c r="K26" s="956"/>
      <c r="L26" s="1003"/>
      <c r="M26" s="1018"/>
      <c r="N26" s="1032"/>
      <c r="O26" s="1037"/>
      <c r="P26" s="1045"/>
      <c r="Q26" s="1051"/>
      <c r="R26" s="1056"/>
      <c r="S26" s="1062"/>
      <c r="T26" s="915"/>
      <c r="U26" s="1062"/>
      <c r="V26" s="915"/>
      <c r="W26" s="1062"/>
      <c r="X26" s="915"/>
      <c r="Y26" s="1062"/>
      <c r="Z26" s="915"/>
      <c r="AA26" s="915"/>
      <c r="AB26" s="915"/>
      <c r="AC26" s="1069"/>
      <c r="AD26" s="1076"/>
      <c r="AE26" s="1084"/>
      <c r="AF26" s="1093"/>
      <c r="AG26" s="1076"/>
      <c r="AH26" s="1102"/>
      <c r="AI26" s="1093"/>
      <c r="AJ26" s="1093"/>
      <c r="AK26" s="1116"/>
      <c r="AL26" s="1125"/>
      <c r="AM26" s="1133"/>
      <c r="AN26" s="1139"/>
      <c r="AO26" s="1147"/>
      <c r="AP26" s="1152"/>
      <c r="AQ26" s="890"/>
      <c r="AR26" s="880"/>
      <c r="AS26" s="880"/>
      <c r="AT26" s="880"/>
      <c r="AU26" s="880"/>
      <c r="AV26" s="880"/>
      <c r="AW26" s="880"/>
      <c r="AX26" s="1159"/>
      <c r="AY26" s="1147"/>
      <c r="AZ26" s="879"/>
      <c r="BA26" s="879"/>
      <c r="BB26" s="879"/>
      <c r="BC26" s="879"/>
      <c r="BD26" s="879"/>
      <c r="BE26" s="879"/>
      <c r="BF26" s="879"/>
      <c r="BG26" s="879"/>
    </row>
    <row r="27" spans="1:59" ht="30" customHeight="1">
      <c r="A27" s="924"/>
      <c r="B27" s="941"/>
      <c r="C27" s="958"/>
      <c r="D27" s="958"/>
      <c r="E27" s="958"/>
      <c r="F27" s="958"/>
      <c r="G27" s="958"/>
      <c r="H27" s="958"/>
      <c r="I27" s="958"/>
      <c r="J27" s="958"/>
      <c r="K27" s="958"/>
      <c r="L27" s="1004"/>
      <c r="M27" s="1019"/>
      <c r="N27" s="1033"/>
      <c r="O27" s="1038"/>
      <c r="P27" s="1046"/>
      <c r="Q27" s="1052"/>
      <c r="R27" s="1057"/>
      <c r="S27" s="1063"/>
      <c r="T27" s="1065"/>
      <c r="U27" s="1063"/>
      <c r="V27" s="1065"/>
      <c r="W27" s="1063"/>
      <c r="X27" s="1065"/>
      <c r="Y27" s="1063"/>
      <c r="Z27" s="1065"/>
      <c r="AA27" s="1065"/>
      <c r="AB27" s="1065"/>
      <c r="AC27" s="1070"/>
      <c r="AD27" s="1077"/>
      <c r="AE27" s="1085"/>
      <c r="AF27" s="1094"/>
      <c r="AG27" s="1077"/>
      <c r="AH27" s="1103"/>
      <c r="AI27" s="1094"/>
      <c r="AJ27" s="1094"/>
      <c r="AK27" s="1117"/>
      <c r="AL27" s="1126"/>
      <c r="AM27" s="1134"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139"/>
      <c r="AO27" s="1148"/>
      <c r="AP27" s="1152"/>
      <c r="AQ27" s="891"/>
      <c r="AR27" s="880"/>
      <c r="AS27" s="880"/>
      <c r="AT27" s="880"/>
      <c r="AU27" s="880"/>
      <c r="AV27" s="880"/>
      <c r="AW27" s="880"/>
      <c r="AX27" s="1159"/>
      <c r="AY27" s="1148"/>
      <c r="AZ27" s="879"/>
      <c r="BA27" s="879"/>
      <c r="BB27" s="879"/>
      <c r="BC27" s="879"/>
      <c r="BD27" s="879"/>
      <c r="BE27" s="879"/>
      <c r="BF27" s="879"/>
      <c r="BG27" s="879"/>
    </row>
    <row r="28" spans="1:59" ht="30" customHeight="1">
      <c r="A28" s="922">
        <v>5</v>
      </c>
      <c r="B28" s="938" t="str">
        <f>IF(基本情報入力シート!B44="","",基本情報入力シート!B44)</f>
        <v/>
      </c>
      <c r="C28" s="955"/>
      <c r="D28" s="955"/>
      <c r="E28" s="955"/>
      <c r="F28" s="955"/>
      <c r="G28" s="955" t="str">
        <f>IF(基本情報入力シート!L44="","",基本情報入力シート!L44)</f>
        <v/>
      </c>
      <c r="H28" s="955" t="str">
        <f>IF(基本情報入力シート!Q44="","",基本情報入力シート!Q44)</f>
        <v/>
      </c>
      <c r="I28" s="955" t="str">
        <f>IF(基本情報入力シート!V44="","",基本情報入力シート!V44)</f>
        <v/>
      </c>
      <c r="J28" s="955" t="str">
        <f>IF(基本情報入力シート!W44="","",基本情報入力シート!W44)</f>
        <v/>
      </c>
      <c r="K28" s="955" t="str">
        <f>IF(基本情報入力シート!X44="","",基本情報入力シート!X44)</f>
        <v/>
      </c>
      <c r="L28" s="1002" t="str">
        <f>IF(基本情報入力シート!AC44=0,"",基本情報入力シート!AC44)</f>
        <v/>
      </c>
      <c r="M28" s="1020" t="str">
        <f>IF(基本情報入力シート!AD44="","",基本情報入力シート!AD44)</f>
        <v/>
      </c>
      <c r="N28" s="1031"/>
      <c r="O28" s="1036" t="str">
        <f>IFERROR(VLOOKUP(K28,'【参考】数式用３'!$A$2:$AD$48,MATCH(N28,'【参考】数式用３'!$C$4:$AD$4,0)+2,0),"")</f>
        <v/>
      </c>
      <c r="P28" s="1044"/>
      <c r="Q28" s="1050" t="str">
        <f>IFERROR(VLOOKUP(K28,'【参考】数式用３'!$A$2:$AC$48,MATCH(P28,'【参考】数式用３'!$C$4:$AC$4,0)+2,0),"")</f>
        <v/>
      </c>
      <c r="R28" s="1055" t="s">
        <v>712</v>
      </c>
      <c r="S28" s="1061"/>
      <c r="T28" s="1064" t="s">
        <v>5</v>
      </c>
      <c r="U28" s="1061"/>
      <c r="V28" s="1064" t="s">
        <v>861</v>
      </c>
      <c r="W28" s="1061"/>
      <c r="X28" s="1064" t="s">
        <v>5</v>
      </c>
      <c r="Y28" s="1061"/>
      <c r="Z28" s="1064" t="s">
        <v>130</v>
      </c>
      <c r="AA28" s="1064" t="s">
        <v>508</v>
      </c>
      <c r="AB28" s="1064" t="str">
        <f>IF(S28&gt;=1,(W28*12+Y28)-(S28*12+U28)+1,"")</f>
        <v/>
      </c>
      <c r="AC28" s="1068" t="s">
        <v>136</v>
      </c>
      <c r="AD28" s="1075" t="str">
        <f>IFERROR(ROUNDDOWN(ROUND(L28*Q28,0)*M28,0)*AB28,"")</f>
        <v/>
      </c>
      <c r="AE28" s="1083" t="str">
        <f>IFERROR(ROUNDDOWN(ROUNDDOWN(ROUND(L28*VLOOKUP(K28,'【参考】数式用３'!$A$2:$AC$48,MATCH("処遇改善加算Ⅳ",'【参考】数式用３'!$C$4:$O$4,0)+2,0),0)*M28,0)*AB28*0.5,0),"")</f>
        <v/>
      </c>
      <c r="AF28" s="1092"/>
      <c r="AG28" s="1075" t="str">
        <f>IF(AND(AQ28&lt;&gt;"対象外",P28&lt;&gt;""),ROUNDDOWN(ROUND(L28*VLOOKUP(K28,'【参考】数式用３'!$A$2:$K$48,MATCH("ベア加算あり",'【参考】数式用３'!$C$4:$K$4,0)+2,0),0)*M28,0)*AB28,"")</f>
        <v/>
      </c>
      <c r="AH28" s="1101"/>
      <c r="AI28" s="1092"/>
      <c r="AJ28" s="1092"/>
      <c r="AK28" s="1115"/>
      <c r="AL28" s="1124"/>
      <c r="AM28" s="1131" t="str">
        <f>IF(Q28="","",IF(Q28&lt;O28,"！加算の要件上は問題ありませんが、令和６年度末の加算率と比較して、令和７年度の加算率が低くなっています。",""))</f>
        <v/>
      </c>
      <c r="AN28" s="1139"/>
      <c r="AO28" s="1146" t="str">
        <f>IF(K28&lt;&gt;"","Q列に色付け","")</f>
        <v/>
      </c>
      <c r="AP28" s="1152" t="str">
        <f>IF(AND(AE28&lt;&gt;0,AE28&lt;&gt;""),IF(AF28="○","入力済","未入力"),"")</f>
        <v/>
      </c>
      <c r="AQ28" s="889" t="str">
        <f>IFERROR((VLOOKUP(N28,'【参考】数式用３'!$BE$5:$BE$13,1,FALSE)),"対象外")</f>
        <v>対象外</v>
      </c>
      <c r="AR28" s="880" t="str">
        <f>IF(AG28&lt;&gt;"",IF(AH28="○","入力済","未入力"),"")</f>
        <v/>
      </c>
      <c r="AS28" s="880" t="str">
        <f>IF(AND(P28&lt;&gt;"",AI28=""),"未入力","入力済")</f>
        <v>入力済</v>
      </c>
      <c r="AT28" s="880" t="str">
        <f>IF(AND(P28&lt;&gt;"",P28&lt;&gt;"処遇改善加算Ⅳ",AJ28=""),"未入力","入力済")</f>
        <v>入力済</v>
      </c>
      <c r="AU28" s="880" t="str">
        <f>IFERROR(VLOOKUP(K28,'【参考】数式用３'!$BB$5:$BC$48,2,FALSE),"")</f>
        <v/>
      </c>
      <c r="AV28" s="880" t="str">
        <f>IF(AND(P28&lt;&gt;"処遇改善加算Ⅲ",P28&lt;&gt;"処遇改善加算Ⅳ",P28&lt;&gt;"",AU28&lt;&gt;"対象外"),1,"")</f>
        <v/>
      </c>
      <c r="AW28" s="880" t="str">
        <f>IFERROR("_"&amp;VLOOKUP(K28,'【参考】数式用３'!$AG$2:$AH$48,2,FALSE),"")</f>
        <v/>
      </c>
      <c r="AX28" s="1159" t="str">
        <f>IF(AND(P28="処遇改善加算Ⅰ",AL28=""),"未入力","入力済")</f>
        <v>入力済</v>
      </c>
      <c r="AY28" s="1146" t="str">
        <f>G28</f>
        <v/>
      </c>
      <c r="AZ28" s="879"/>
      <c r="BA28" s="879"/>
      <c r="BB28" s="879"/>
      <c r="BC28" s="879"/>
      <c r="BD28" s="879"/>
      <c r="BE28" s="879"/>
      <c r="BF28" s="879"/>
      <c r="BG28" s="879"/>
    </row>
    <row r="29" spans="1:59" ht="14.4" customHeight="1">
      <c r="A29" s="923"/>
      <c r="B29" s="939"/>
      <c r="C29" s="956"/>
      <c r="D29" s="956"/>
      <c r="E29" s="956"/>
      <c r="F29" s="956"/>
      <c r="G29" s="956"/>
      <c r="H29" s="956"/>
      <c r="I29" s="956"/>
      <c r="J29" s="956"/>
      <c r="K29" s="956"/>
      <c r="L29" s="1003"/>
      <c r="M29" s="1018"/>
      <c r="N29" s="1032"/>
      <c r="O29" s="1037"/>
      <c r="P29" s="1045"/>
      <c r="Q29" s="1051"/>
      <c r="R29" s="1056"/>
      <c r="S29" s="1062"/>
      <c r="T29" s="915"/>
      <c r="U29" s="1062"/>
      <c r="V29" s="915"/>
      <c r="W29" s="1062"/>
      <c r="X29" s="915"/>
      <c r="Y29" s="1062"/>
      <c r="Z29" s="915"/>
      <c r="AA29" s="915"/>
      <c r="AB29" s="915"/>
      <c r="AC29" s="1069"/>
      <c r="AD29" s="1076"/>
      <c r="AE29" s="1084"/>
      <c r="AF29" s="1093"/>
      <c r="AG29" s="1076"/>
      <c r="AH29" s="1102"/>
      <c r="AI29" s="1093"/>
      <c r="AJ29" s="1093"/>
      <c r="AK29" s="1116"/>
      <c r="AL29" s="1125"/>
      <c r="AM29" s="1132" t="str">
        <f>IF(AND(P28&lt;&gt;"",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1139"/>
      <c r="AO29" s="1147"/>
      <c r="AP29" s="1152"/>
      <c r="AQ29" s="890"/>
      <c r="AR29" s="880"/>
      <c r="AS29" s="880"/>
      <c r="AT29" s="880"/>
      <c r="AU29" s="880"/>
      <c r="AV29" s="880"/>
      <c r="AW29" s="880"/>
      <c r="AX29" s="1159"/>
      <c r="AY29" s="1147"/>
      <c r="AZ29" s="879"/>
      <c r="BA29" s="879"/>
      <c r="BB29" s="879"/>
      <c r="BC29" s="879"/>
      <c r="BD29" s="879"/>
      <c r="BE29" s="879"/>
      <c r="BF29" s="879"/>
      <c r="BG29" s="879"/>
    </row>
    <row r="30" spans="1:59" ht="14.4" customHeight="1">
      <c r="A30" s="923"/>
      <c r="B30" s="939"/>
      <c r="C30" s="956"/>
      <c r="D30" s="956"/>
      <c r="E30" s="956"/>
      <c r="F30" s="956"/>
      <c r="G30" s="956"/>
      <c r="H30" s="956"/>
      <c r="I30" s="956"/>
      <c r="J30" s="956"/>
      <c r="K30" s="956"/>
      <c r="L30" s="1003"/>
      <c r="M30" s="1018"/>
      <c r="N30" s="1032"/>
      <c r="O30" s="1037"/>
      <c r="P30" s="1045"/>
      <c r="Q30" s="1051"/>
      <c r="R30" s="1056"/>
      <c r="S30" s="1062"/>
      <c r="T30" s="915"/>
      <c r="U30" s="1062"/>
      <c r="V30" s="915"/>
      <c r="W30" s="1062"/>
      <c r="X30" s="915"/>
      <c r="Y30" s="1062"/>
      <c r="Z30" s="915"/>
      <c r="AA30" s="915"/>
      <c r="AB30" s="915"/>
      <c r="AC30" s="1069"/>
      <c r="AD30" s="1076"/>
      <c r="AE30" s="1084"/>
      <c r="AF30" s="1093"/>
      <c r="AG30" s="1076"/>
      <c r="AH30" s="1102"/>
      <c r="AI30" s="1093"/>
      <c r="AJ30" s="1093"/>
      <c r="AK30" s="1116"/>
      <c r="AL30" s="1125"/>
      <c r="AM30" s="1133"/>
      <c r="AN30" s="1139"/>
      <c r="AO30" s="1147"/>
      <c r="AP30" s="1152"/>
      <c r="AQ30" s="890"/>
      <c r="AR30" s="880"/>
      <c r="AS30" s="880"/>
      <c r="AT30" s="880"/>
      <c r="AU30" s="880"/>
      <c r="AV30" s="880"/>
      <c r="AW30" s="880"/>
      <c r="AX30" s="1159"/>
      <c r="AY30" s="1147"/>
      <c r="AZ30" s="879"/>
      <c r="BA30" s="879"/>
      <c r="BB30" s="879"/>
      <c r="BC30" s="879"/>
      <c r="BD30" s="879"/>
      <c r="BE30" s="879"/>
      <c r="BF30" s="879"/>
      <c r="BG30" s="879"/>
    </row>
    <row r="31" spans="1:59" ht="30" customHeight="1">
      <c r="A31" s="925"/>
      <c r="B31" s="940"/>
      <c r="C31" s="957"/>
      <c r="D31" s="957"/>
      <c r="E31" s="957"/>
      <c r="F31" s="957"/>
      <c r="G31" s="957"/>
      <c r="H31" s="957"/>
      <c r="I31" s="957"/>
      <c r="J31" s="957"/>
      <c r="K31" s="957"/>
      <c r="L31" s="1004"/>
      <c r="M31" s="1019"/>
      <c r="N31" s="1033"/>
      <c r="O31" s="1038"/>
      <c r="P31" s="1046"/>
      <c r="Q31" s="1052"/>
      <c r="R31" s="1057"/>
      <c r="S31" s="1063"/>
      <c r="T31" s="1065"/>
      <c r="U31" s="1063"/>
      <c r="V31" s="1065"/>
      <c r="W31" s="1063"/>
      <c r="X31" s="1065"/>
      <c r="Y31" s="1063"/>
      <c r="Z31" s="1065"/>
      <c r="AA31" s="1065"/>
      <c r="AB31" s="1065"/>
      <c r="AC31" s="1070"/>
      <c r="AD31" s="1077"/>
      <c r="AE31" s="1085"/>
      <c r="AF31" s="1094"/>
      <c r="AG31" s="1077"/>
      <c r="AH31" s="1103"/>
      <c r="AI31" s="1094"/>
      <c r="AJ31" s="1094"/>
      <c r="AK31" s="1117"/>
      <c r="AL31" s="1126"/>
      <c r="AM31" s="1134"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139"/>
      <c r="AO31" s="1148"/>
      <c r="AP31" s="1152"/>
      <c r="AQ31" s="891"/>
      <c r="AR31" s="880"/>
      <c r="AS31" s="880"/>
      <c r="AT31" s="880"/>
      <c r="AU31" s="880"/>
      <c r="AV31" s="880"/>
      <c r="AW31" s="880"/>
      <c r="AX31" s="1159"/>
      <c r="AY31" s="1148"/>
      <c r="AZ31" s="879"/>
      <c r="BA31" s="879"/>
      <c r="BB31" s="879"/>
      <c r="BC31" s="879"/>
      <c r="BD31" s="879"/>
      <c r="BE31" s="879"/>
      <c r="BF31" s="879"/>
      <c r="BG31" s="879"/>
    </row>
    <row r="32" spans="1:59" ht="30" customHeight="1">
      <c r="A32" s="926">
        <v>6</v>
      </c>
      <c r="B32" s="942" t="str">
        <f>IF(基本情報入力シート!B45="","",基本情報入力シート!B45)</f>
        <v/>
      </c>
      <c r="C32" s="959"/>
      <c r="D32" s="959"/>
      <c r="E32" s="959"/>
      <c r="F32" s="959"/>
      <c r="G32" s="959" t="str">
        <f>IF(基本情報入力シート!L45="","",基本情報入力シート!L45)</f>
        <v/>
      </c>
      <c r="H32" s="959" t="str">
        <f>IF(基本情報入力シート!Q45="","",基本情報入力シート!Q45)</f>
        <v/>
      </c>
      <c r="I32" s="959" t="str">
        <f>IF(基本情報入力シート!V45="","",基本情報入力シート!V45)</f>
        <v/>
      </c>
      <c r="J32" s="959" t="str">
        <f>IF(基本情報入力シート!W45="","",基本情報入力シート!W45)</f>
        <v/>
      </c>
      <c r="K32" s="959" t="str">
        <f>IF(基本情報入力シート!X45="","",基本情報入力シート!X45)</f>
        <v/>
      </c>
      <c r="L32" s="1002" t="str">
        <f>IF(基本情報入力シート!AC45=0,"",基本情報入力シート!AC45)</f>
        <v/>
      </c>
      <c r="M32" s="1020" t="str">
        <f>IF(基本情報入力シート!AD45="","",基本情報入力シート!AD45)</f>
        <v/>
      </c>
      <c r="N32" s="1031"/>
      <c r="O32" s="1036" t="str">
        <f>IFERROR(VLOOKUP(K32,'【参考】数式用３'!$A$2:$AD$48,MATCH(N32,'【参考】数式用３'!$C$4:$AD$4,0)+2,0),"")</f>
        <v/>
      </c>
      <c r="P32" s="1044"/>
      <c r="Q32" s="1050" t="str">
        <f>IFERROR(VLOOKUP(K32,'【参考】数式用３'!$A$2:$AC$48,MATCH(P32,'【参考】数式用３'!$C$4:$AC$4,0)+2,0),"")</f>
        <v/>
      </c>
      <c r="R32" s="1055" t="s">
        <v>712</v>
      </c>
      <c r="S32" s="1061"/>
      <c r="T32" s="1064" t="s">
        <v>5</v>
      </c>
      <c r="U32" s="1061"/>
      <c r="V32" s="1064" t="s">
        <v>861</v>
      </c>
      <c r="W32" s="1061"/>
      <c r="X32" s="1064" t="s">
        <v>5</v>
      </c>
      <c r="Y32" s="1061"/>
      <c r="Z32" s="1064" t="s">
        <v>130</v>
      </c>
      <c r="AA32" s="1064" t="s">
        <v>508</v>
      </c>
      <c r="AB32" s="1064" t="str">
        <f>IF(S32&gt;=1,(W32*12+Y32)-(S32*12+U32)+1,"")</f>
        <v/>
      </c>
      <c r="AC32" s="1068" t="s">
        <v>136</v>
      </c>
      <c r="AD32" s="1075" t="str">
        <f>IFERROR(ROUNDDOWN(ROUND(L32*Q32,0)*M32,0)*AB32,"")</f>
        <v/>
      </c>
      <c r="AE32" s="1083" t="str">
        <f>IFERROR(ROUNDDOWN(ROUNDDOWN(ROUND(L32*VLOOKUP(K32,'【参考】数式用３'!$A$2:$AC$48,MATCH("処遇改善加算Ⅳ",'【参考】数式用３'!$C$4:$O$4,0)+2,0),0)*M32,0)*AB32*0.5,0),"")</f>
        <v/>
      </c>
      <c r="AF32" s="1092"/>
      <c r="AG32" s="1075" t="str">
        <f>IF(AND(AQ32&lt;&gt;"対象外",P32&lt;&gt;""),ROUNDDOWN(ROUND(L32*VLOOKUP(K32,'【参考】数式用３'!$A$2:$K$48,MATCH("ベア加算あり",'【参考】数式用３'!$C$4:$K$4,0)+2,0),0)*M32,0)*AB32,"")</f>
        <v/>
      </c>
      <c r="AH32" s="1101"/>
      <c r="AI32" s="1092"/>
      <c r="AJ32" s="1092"/>
      <c r="AK32" s="1115"/>
      <c r="AL32" s="1124"/>
      <c r="AM32" s="1131" t="str">
        <f>IF(Q32="","",IF(Q32&lt;O32,"！加算の要件上は問題ありませんが、令和６年度末の加算率と比較して、令和７年度の加算率が低くなっています。",""))</f>
        <v/>
      </c>
      <c r="AN32" s="1139"/>
      <c r="AO32" s="1147" t="str">
        <f>IF(K32&lt;&gt;"","Q列に色付け","")</f>
        <v/>
      </c>
      <c r="AP32" s="1152" t="str">
        <f>IF(AND(AE32&lt;&gt;0,AE32&lt;&gt;""),IF(AF32="○","入力済","未入力"),"")</f>
        <v/>
      </c>
      <c r="AQ32" s="889" t="str">
        <f>IFERROR((VLOOKUP(N32,'【参考】数式用３'!$BE$5:$BE$13,1,FALSE)),"対象外")</f>
        <v>対象外</v>
      </c>
      <c r="AR32" s="880" t="str">
        <f>IF(AG32&lt;&gt;"",IF(AH32="○","入力済","未入力"),"")</f>
        <v/>
      </c>
      <c r="AS32" s="880" t="str">
        <f>IF(AND(P32&lt;&gt;"",AI32=""),"未入力","入力済")</f>
        <v>入力済</v>
      </c>
      <c r="AT32" s="880" t="str">
        <f>IF(AND(P32&lt;&gt;"",P32&lt;&gt;"処遇改善加算Ⅳ",AJ32=""),"未入力","入力済")</f>
        <v>入力済</v>
      </c>
      <c r="AU32" s="880" t="str">
        <f>IFERROR(VLOOKUP(K32,'【参考】数式用３'!$BB$5:$BC$48,2,FALSE),"")</f>
        <v/>
      </c>
      <c r="AV32" s="880" t="str">
        <f>IF(AND(P32&lt;&gt;"処遇改善加算Ⅲ",P32&lt;&gt;"処遇改善加算Ⅳ",P32&lt;&gt;"",AU32&lt;&gt;"対象外"),1,"")</f>
        <v/>
      </c>
      <c r="AW32" s="880" t="str">
        <f>IFERROR("_"&amp;VLOOKUP(K32,'【参考】数式用３'!$AG$2:$AH$48,2,FALSE),"")</f>
        <v/>
      </c>
      <c r="AX32" s="1159" t="str">
        <f>IF(AND(P32="処遇改善加算Ⅰ",AL32=""),"未入力","入力済")</f>
        <v>入力済</v>
      </c>
      <c r="AY32" s="1146" t="str">
        <f>G32</f>
        <v/>
      </c>
      <c r="AZ32" s="879"/>
      <c r="BA32" s="879"/>
      <c r="BB32" s="879"/>
      <c r="BC32" s="879"/>
      <c r="BD32" s="879"/>
      <c r="BE32" s="879"/>
      <c r="BF32" s="879"/>
      <c r="BG32" s="879"/>
    </row>
    <row r="33" spans="1:59" ht="14.4" customHeight="1">
      <c r="A33" s="923"/>
      <c r="B33" s="939"/>
      <c r="C33" s="956"/>
      <c r="D33" s="956"/>
      <c r="E33" s="956"/>
      <c r="F33" s="956"/>
      <c r="G33" s="956"/>
      <c r="H33" s="956"/>
      <c r="I33" s="956"/>
      <c r="J33" s="956"/>
      <c r="K33" s="956"/>
      <c r="L33" s="1003"/>
      <c r="M33" s="1018"/>
      <c r="N33" s="1032"/>
      <c r="O33" s="1037"/>
      <c r="P33" s="1045"/>
      <c r="Q33" s="1051"/>
      <c r="R33" s="1056"/>
      <c r="S33" s="1062"/>
      <c r="T33" s="915"/>
      <c r="U33" s="1062"/>
      <c r="V33" s="915"/>
      <c r="W33" s="1062"/>
      <c r="X33" s="915"/>
      <c r="Y33" s="1062"/>
      <c r="Z33" s="915"/>
      <c r="AA33" s="915"/>
      <c r="AB33" s="915"/>
      <c r="AC33" s="1069"/>
      <c r="AD33" s="1076"/>
      <c r="AE33" s="1084"/>
      <c r="AF33" s="1093"/>
      <c r="AG33" s="1076"/>
      <c r="AH33" s="1102"/>
      <c r="AI33" s="1093"/>
      <c r="AJ33" s="1093"/>
      <c r="AK33" s="1116"/>
      <c r="AL33" s="1125"/>
      <c r="AM33" s="1132" t="str">
        <f>IF(AND(P32&lt;&gt;"",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1139"/>
      <c r="AO33" s="1147"/>
      <c r="AP33" s="1152"/>
      <c r="AQ33" s="890"/>
      <c r="AR33" s="880"/>
      <c r="AS33" s="880"/>
      <c r="AT33" s="880"/>
      <c r="AU33" s="880"/>
      <c r="AV33" s="880"/>
      <c r="AW33" s="880"/>
      <c r="AX33" s="1159"/>
      <c r="AY33" s="1147"/>
      <c r="AZ33" s="879"/>
      <c r="BA33" s="879"/>
      <c r="BB33" s="879"/>
      <c r="BC33" s="879"/>
      <c r="BD33" s="879"/>
      <c r="BE33" s="879"/>
      <c r="BF33" s="879"/>
      <c r="BG33" s="879"/>
    </row>
    <row r="34" spans="1:59" ht="14.4" customHeight="1">
      <c r="A34" s="924"/>
      <c r="B34" s="939"/>
      <c r="C34" s="956"/>
      <c r="D34" s="956"/>
      <c r="E34" s="956"/>
      <c r="F34" s="956"/>
      <c r="G34" s="956"/>
      <c r="H34" s="956"/>
      <c r="I34" s="956"/>
      <c r="J34" s="956"/>
      <c r="K34" s="956"/>
      <c r="L34" s="1003"/>
      <c r="M34" s="1018"/>
      <c r="N34" s="1032"/>
      <c r="O34" s="1037"/>
      <c r="P34" s="1045"/>
      <c r="Q34" s="1051"/>
      <c r="R34" s="1056"/>
      <c r="S34" s="1062"/>
      <c r="T34" s="915"/>
      <c r="U34" s="1062"/>
      <c r="V34" s="915"/>
      <c r="W34" s="1062"/>
      <c r="X34" s="915"/>
      <c r="Y34" s="1062"/>
      <c r="Z34" s="915"/>
      <c r="AA34" s="915"/>
      <c r="AB34" s="915"/>
      <c r="AC34" s="1069"/>
      <c r="AD34" s="1076"/>
      <c r="AE34" s="1084"/>
      <c r="AF34" s="1093"/>
      <c r="AG34" s="1076"/>
      <c r="AH34" s="1102"/>
      <c r="AI34" s="1093"/>
      <c r="AJ34" s="1093"/>
      <c r="AK34" s="1116"/>
      <c r="AL34" s="1125"/>
      <c r="AM34" s="1133"/>
      <c r="AN34" s="1139"/>
      <c r="AO34" s="1147"/>
      <c r="AP34" s="1152"/>
      <c r="AQ34" s="890"/>
      <c r="AR34" s="880"/>
      <c r="AS34" s="880"/>
      <c r="AT34" s="880"/>
      <c r="AU34" s="880"/>
      <c r="AV34" s="880"/>
      <c r="AW34" s="880"/>
      <c r="AX34" s="1159"/>
      <c r="AY34" s="1147"/>
      <c r="AZ34" s="879"/>
      <c r="BA34" s="879"/>
      <c r="BB34" s="879"/>
      <c r="BC34" s="879"/>
      <c r="BD34" s="879"/>
      <c r="BE34" s="879"/>
      <c r="BF34" s="879"/>
      <c r="BG34" s="879"/>
    </row>
    <row r="35" spans="1:59" ht="30" customHeight="1">
      <c r="A35" s="925"/>
      <c r="B35" s="940"/>
      <c r="C35" s="957"/>
      <c r="D35" s="957"/>
      <c r="E35" s="957"/>
      <c r="F35" s="957"/>
      <c r="G35" s="957"/>
      <c r="H35" s="957"/>
      <c r="I35" s="957"/>
      <c r="J35" s="957"/>
      <c r="K35" s="957"/>
      <c r="L35" s="1004"/>
      <c r="M35" s="1019"/>
      <c r="N35" s="1033"/>
      <c r="O35" s="1038"/>
      <c r="P35" s="1046"/>
      <c r="Q35" s="1052"/>
      <c r="R35" s="1057"/>
      <c r="S35" s="1063"/>
      <c r="T35" s="1065"/>
      <c r="U35" s="1063"/>
      <c r="V35" s="1065"/>
      <c r="W35" s="1063"/>
      <c r="X35" s="1065"/>
      <c r="Y35" s="1063"/>
      <c r="Z35" s="1065"/>
      <c r="AA35" s="1065"/>
      <c r="AB35" s="1065"/>
      <c r="AC35" s="1070"/>
      <c r="AD35" s="1077"/>
      <c r="AE35" s="1085"/>
      <c r="AF35" s="1094"/>
      <c r="AG35" s="1077"/>
      <c r="AH35" s="1103"/>
      <c r="AI35" s="1094"/>
      <c r="AJ35" s="1094"/>
      <c r="AK35" s="1117"/>
      <c r="AL35" s="1126"/>
      <c r="AM35" s="1134"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139"/>
      <c r="AO35" s="1148"/>
      <c r="AP35" s="1152"/>
      <c r="AQ35" s="891"/>
      <c r="AR35" s="880"/>
      <c r="AS35" s="880"/>
      <c r="AT35" s="880"/>
      <c r="AU35" s="880"/>
      <c r="AV35" s="880"/>
      <c r="AW35" s="880"/>
      <c r="AX35" s="1159"/>
      <c r="AY35" s="1148"/>
      <c r="AZ35" s="879"/>
      <c r="BA35" s="879"/>
      <c r="BB35" s="879"/>
      <c r="BC35" s="879"/>
      <c r="BD35" s="879"/>
      <c r="BE35" s="879"/>
      <c r="BF35" s="879"/>
      <c r="BG35" s="879"/>
    </row>
    <row r="36" spans="1:59" ht="30" customHeight="1">
      <c r="A36" s="922">
        <v>7</v>
      </c>
      <c r="B36" s="938" t="str">
        <f>IF(基本情報入力シート!B46="","",基本情報入力シート!B46)</f>
        <v/>
      </c>
      <c r="C36" s="955"/>
      <c r="D36" s="955"/>
      <c r="E36" s="955"/>
      <c r="F36" s="955"/>
      <c r="G36" s="955" t="str">
        <f>IF(基本情報入力シート!L46="","",基本情報入力シート!L46)</f>
        <v/>
      </c>
      <c r="H36" s="955" t="str">
        <f>IF(基本情報入力シート!Q46="","",基本情報入力シート!Q46)</f>
        <v/>
      </c>
      <c r="I36" s="955" t="str">
        <f>IF(基本情報入力シート!V46="","",基本情報入力シート!V46)</f>
        <v/>
      </c>
      <c r="J36" s="955" t="str">
        <f>IF(基本情報入力シート!W46="","",基本情報入力シート!W46)</f>
        <v/>
      </c>
      <c r="K36" s="955" t="str">
        <f>IF(基本情報入力シート!X46="","",基本情報入力シート!X46)</f>
        <v/>
      </c>
      <c r="L36" s="1002" t="str">
        <f>IF(基本情報入力シート!AC46=0,"",基本情報入力シート!AC46)</f>
        <v/>
      </c>
      <c r="M36" s="1020" t="str">
        <f>IF(基本情報入力シート!AD46="","",基本情報入力シート!AD46)</f>
        <v/>
      </c>
      <c r="N36" s="1031"/>
      <c r="O36" s="1036" t="str">
        <f>IFERROR(VLOOKUP(K36,'【参考】数式用３'!$A$2:$AD$48,MATCH(N36,'【参考】数式用３'!$C$4:$AD$4,0)+2,0),"")</f>
        <v/>
      </c>
      <c r="P36" s="1044"/>
      <c r="Q36" s="1050" t="str">
        <f>IFERROR(VLOOKUP(K36,'【参考】数式用３'!$A$2:$AC$48,MATCH(P36,'【参考】数式用３'!$C$4:$AC$4,0)+2,0),"")</f>
        <v/>
      </c>
      <c r="R36" s="1055" t="s">
        <v>712</v>
      </c>
      <c r="S36" s="1061"/>
      <c r="T36" s="1064" t="s">
        <v>5</v>
      </c>
      <c r="U36" s="1061"/>
      <c r="V36" s="1064" t="s">
        <v>861</v>
      </c>
      <c r="W36" s="1061"/>
      <c r="X36" s="1064" t="s">
        <v>5</v>
      </c>
      <c r="Y36" s="1061"/>
      <c r="Z36" s="1064" t="s">
        <v>130</v>
      </c>
      <c r="AA36" s="1064" t="s">
        <v>508</v>
      </c>
      <c r="AB36" s="1064" t="str">
        <f>IF(S36&gt;=1,(W36*12+Y36)-(S36*12+U36)+1,"")</f>
        <v/>
      </c>
      <c r="AC36" s="1068" t="s">
        <v>136</v>
      </c>
      <c r="AD36" s="1075" t="str">
        <f>IFERROR(ROUNDDOWN(ROUND(L36*Q36,0)*M36,0)*AB36,"")</f>
        <v/>
      </c>
      <c r="AE36" s="1083" t="str">
        <f>IFERROR(ROUNDDOWN(ROUNDDOWN(ROUND(L36*VLOOKUP(K36,'【参考】数式用３'!$A$2:$AC$48,MATCH("処遇改善加算Ⅳ",'【参考】数式用３'!$C$4:$O$4,0)+2,0),0)*M36,0)*AB36*0.5,0),"")</f>
        <v/>
      </c>
      <c r="AF36" s="1092"/>
      <c r="AG36" s="1075" t="str">
        <f>IF(AND(AQ36&lt;&gt;"対象外",P36&lt;&gt;""),ROUNDDOWN(ROUND(L36*VLOOKUP(K36,'【参考】数式用３'!$A$2:$K$48,MATCH("ベア加算あり",'【参考】数式用３'!$C$4:$K$4,0)+2,0),0)*M36,0)*AB36,"")</f>
        <v/>
      </c>
      <c r="AH36" s="1101"/>
      <c r="AI36" s="1092"/>
      <c r="AJ36" s="1092"/>
      <c r="AK36" s="1115"/>
      <c r="AL36" s="1124"/>
      <c r="AM36" s="1131" t="str">
        <f>IF(Q36="","",IF(Q36&lt;O36,"！加算の要件上は問題ありませんが、令和６年度末の加算率と比較して、令和７年度の加算率が低くなっています。",""))</f>
        <v/>
      </c>
      <c r="AN36" s="1139"/>
      <c r="AO36" s="1146" t="str">
        <f>IF(K36&lt;&gt;"","Q列に色付け","")</f>
        <v/>
      </c>
      <c r="AP36" s="1152" t="str">
        <f>IF(AND(AE36&lt;&gt;0,AE36&lt;&gt;""),IF(AF36="○","入力済","未入力"),"")</f>
        <v/>
      </c>
      <c r="AQ36" s="889" t="str">
        <f>IFERROR((VLOOKUP(N36,'【参考】数式用３'!$BE$5:$BE$13,1,FALSE)),"対象外")</f>
        <v>対象外</v>
      </c>
      <c r="AR36" s="880" t="str">
        <f>IF(AG36&lt;&gt;"",IF(AH36="○","入力済","未入力"),"")</f>
        <v/>
      </c>
      <c r="AS36" s="880" t="str">
        <f>IF(AND(P36&lt;&gt;"",AI36=""),"未入力","入力済")</f>
        <v>入力済</v>
      </c>
      <c r="AT36" s="880" t="str">
        <f>IF(AND(P36&lt;&gt;"",P36&lt;&gt;"処遇改善加算Ⅳ",AJ36=""),"未入力","入力済")</f>
        <v>入力済</v>
      </c>
      <c r="AU36" s="880" t="str">
        <f>IFERROR(VLOOKUP(K36,'【参考】数式用３'!$BB$5:$BC$48,2,FALSE),"")</f>
        <v/>
      </c>
      <c r="AV36" s="880" t="str">
        <f>IF(AND(P36&lt;&gt;"処遇改善加算Ⅲ",P36&lt;&gt;"処遇改善加算Ⅳ",P36&lt;&gt;"",AU36&lt;&gt;"対象外"),1,"")</f>
        <v/>
      </c>
      <c r="AW36" s="880" t="str">
        <f>IFERROR("_"&amp;VLOOKUP(K36,'【参考】数式用３'!$AG$2:$AH$48,2,FALSE),"")</f>
        <v/>
      </c>
      <c r="AX36" s="1159" t="str">
        <f>IF(AND(P36="処遇改善加算Ⅰ",AL36=""),"未入力","入力済")</f>
        <v>入力済</v>
      </c>
      <c r="AY36" s="1146" t="str">
        <f>G36</f>
        <v/>
      </c>
      <c r="AZ36" s="879"/>
      <c r="BA36" s="879"/>
      <c r="BB36" s="879"/>
      <c r="BC36" s="879"/>
      <c r="BD36" s="879"/>
      <c r="BE36" s="879"/>
      <c r="BF36" s="879"/>
      <c r="BG36" s="879"/>
    </row>
    <row r="37" spans="1:59" ht="14.4" customHeight="1">
      <c r="A37" s="923"/>
      <c r="B37" s="939"/>
      <c r="C37" s="956"/>
      <c r="D37" s="956"/>
      <c r="E37" s="956"/>
      <c r="F37" s="956"/>
      <c r="G37" s="956"/>
      <c r="H37" s="956"/>
      <c r="I37" s="956"/>
      <c r="J37" s="956"/>
      <c r="K37" s="956"/>
      <c r="L37" s="1003"/>
      <c r="M37" s="1018"/>
      <c r="N37" s="1032"/>
      <c r="O37" s="1037"/>
      <c r="P37" s="1045"/>
      <c r="Q37" s="1051"/>
      <c r="R37" s="1056"/>
      <c r="S37" s="1062"/>
      <c r="T37" s="915"/>
      <c r="U37" s="1062"/>
      <c r="V37" s="915"/>
      <c r="W37" s="1062"/>
      <c r="X37" s="915"/>
      <c r="Y37" s="1062"/>
      <c r="Z37" s="915"/>
      <c r="AA37" s="915"/>
      <c r="AB37" s="915"/>
      <c r="AC37" s="1069"/>
      <c r="AD37" s="1076"/>
      <c r="AE37" s="1084"/>
      <c r="AF37" s="1093"/>
      <c r="AG37" s="1076"/>
      <c r="AH37" s="1102"/>
      <c r="AI37" s="1093"/>
      <c r="AJ37" s="1093"/>
      <c r="AK37" s="1116"/>
      <c r="AL37" s="1125"/>
      <c r="AM37" s="1132" t="str">
        <f>IF(AND(P36&lt;&gt;"",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1139"/>
      <c r="AO37" s="1147"/>
      <c r="AP37" s="1152"/>
      <c r="AQ37" s="890"/>
      <c r="AR37" s="880"/>
      <c r="AS37" s="880"/>
      <c r="AT37" s="880"/>
      <c r="AU37" s="880"/>
      <c r="AV37" s="880"/>
      <c r="AW37" s="880"/>
      <c r="AX37" s="1159"/>
      <c r="AY37" s="1147"/>
      <c r="AZ37" s="879"/>
      <c r="BA37" s="879"/>
      <c r="BB37" s="879"/>
      <c r="BC37" s="879"/>
      <c r="BD37" s="879"/>
      <c r="BE37" s="879"/>
      <c r="BF37" s="879"/>
      <c r="BG37" s="879"/>
    </row>
    <row r="38" spans="1:59" ht="14.4" customHeight="1">
      <c r="A38" s="924"/>
      <c r="B38" s="939"/>
      <c r="C38" s="956"/>
      <c r="D38" s="956"/>
      <c r="E38" s="956"/>
      <c r="F38" s="956"/>
      <c r="G38" s="956"/>
      <c r="H38" s="956"/>
      <c r="I38" s="956"/>
      <c r="J38" s="956"/>
      <c r="K38" s="956"/>
      <c r="L38" s="1003"/>
      <c r="M38" s="1018"/>
      <c r="N38" s="1032"/>
      <c r="O38" s="1037"/>
      <c r="P38" s="1045"/>
      <c r="Q38" s="1051"/>
      <c r="R38" s="1056"/>
      <c r="S38" s="1062"/>
      <c r="T38" s="915"/>
      <c r="U38" s="1062"/>
      <c r="V38" s="915"/>
      <c r="W38" s="1062"/>
      <c r="X38" s="915"/>
      <c r="Y38" s="1062"/>
      <c r="Z38" s="915"/>
      <c r="AA38" s="915"/>
      <c r="AB38" s="915"/>
      <c r="AC38" s="1069"/>
      <c r="AD38" s="1076"/>
      <c r="AE38" s="1084"/>
      <c r="AF38" s="1093"/>
      <c r="AG38" s="1076"/>
      <c r="AH38" s="1102"/>
      <c r="AI38" s="1093"/>
      <c r="AJ38" s="1093"/>
      <c r="AK38" s="1116"/>
      <c r="AL38" s="1125"/>
      <c r="AM38" s="1133"/>
      <c r="AN38" s="1139"/>
      <c r="AO38" s="1147"/>
      <c r="AP38" s="1152"/>
      <c r="AQ38" s="890"/>
      <c r="AR38" s="880"/>
      <c r="AS38" s="880"/>
      <c r="AT38" s="880"/>
      <c r="AU38" s="880"/>
      <c r="AV38" s="880"/>
      <c r="AW38" s="880"/>
      <c r="AX38" s="1159"/>
      <c r="AY38" s="1147"/>
      <c r="AZ38" s="879"/>
      <c r="BA38" s="879"/>
      <c r="BB38" s="879"/>
      <c r="BC38" s="879"/>
      <c r="BD38" s="879"/>
      <c r="BE38" s="879"/>
      <c r="BF38" s="879"/>
      <c r="BG38" s="879"/>
    </row>
    <row r="39" spans="1:59" ht="30" customHeight="1">
      <c r="A39" s="925"/>
      <c r="B39" s="940"/>
      <c r="C39" s="957"/>
      <c r="D39" s="957"/>
      <c r="E39" s="957"/>
      <c r="F39" s="957"/>
      <c r="G39" s="957"/>
      <c r="H39" s="957"/>
      <c r="I39" s="957"/>
      <c r="J39" s="957"/>
      <c r="K39" s="957"/>
      <c r="L39" s="1004"/>
      <c r="M39" s="1019"/>
      <c r="N39" s="1033"/>
      <c r="O39" s="1038"/>
      <c r="P39" s="1046"/>
      <c r="Q39" s="1052"/>
      <c r="R39" s="1057"/>
      <c r="S39" s="1063"/>
      <c r="T39" s="1065"/>
      <c r="U39" s="1063"/>
      <c r="V39" s="1065"/>
      <c r="W39" s="1063"/>
      <c r="X39" s="1065"/>
      <c r="Y39" s="1063"/>
      <c r="Z39" s="1065"/>
      <c r="AA39" s="1065"/>
      <c r="AB39" s="1065"/>
      <c r="AC39" s="1070"/>
      <c r="AD39" s="1077"/>
      <c r="AE39" s="1085"/>
      <c r="AF39" s="1094"/>
      <c r="AG39" s="1077"/>
      <c r="AH39" s="1103"/>
      <c r="AI39" s="1094"/>
      <c r="AJ39" s="1094"/>
      <c r="AK39" s="1117"/>
      <c r="AL39" s="1126"/>
      <c r="AM39" s="1134"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139"/>
      <c r="AO39" s="1148"/>
      <c r="AP39" s="1152"/>
      <c r="AQ39" s="891"/>
      <c r="AR39" s="880"/>
      <c r="AS39" s="880"/>
      <c r="AT39" s="880"/>
      <c r="AU39" s="880"/>
      <c r="AV39" s="880"/>
      <c r="AW39" s="880"/>
      <c r="AX39" s="1159"/>
      <c r="AY39" s="1148"/>
      <c r="AZ39" s="879"/>
      <c r="BA39" s="879"/>
      <c r="BB39" s="879"/>
      <c r="BC39" s="879"/>
      <c r="BD39" s="879"/>
      <c r="BE39" s="879"/>
      <c r="BF39" s="879"/>
      <c r="BG39" s="879"/>
    </row>
    <row r="40" spans="1:59" ht="30" customHeight="1">
      <c r="A40" s="922">
        <v>8</v>
      </c>
      <c r="B40" s="938" t="str">
        <f>IF(基本情報入力シート!B47="","",基本情報入力シート!B47)</f>
        <v/>
      </c>
      <c r="C40" s="955"/>
      <c r="D40" s="955"/>
      <c r="E40" s="955"/>
      <c r="F40" s="955"/>
      <c r="G40" s="955" t="str">
        <f>IF(基本情報入力シート!L47="","",基本情報入力シート!L47)</f>
        <v/>
      </c>
      <c r="H40" s="955" t="str">
        <f>IF(基本情報入力シート!Q47="","",基本情報入力シート!Q47)</f>
        <v/>
      </c>
      <c r="I40" s="955" t="str">
        <f>IF(基本情報入力シート!V47="","",基本情報入力シート!V47)</f>
        <v/>
      </c>
      <c r="J40" s="955" t="str">
        <f>IF(基本情報入力シート!W47="","",基本情報入力シート!W47)</f>
        <v/>
      </c>
      <c r="K40" s="955" t="str">
        <f>IF(基本情報入力シート!X47="","",基本情報入力シート!X47)</f>
        <v/>
      </c>
      <c r="L40" s="1002" t="str">
        <f>IF(基本情報入力シート!AC47=0,"",基本情報入力シート!AC47)</f>
        <v/>
      </c>
      <c r="M40" s="1020" t="str">
        <f>IF(基本情報入力シート!AD47="","",基本情報入力シート!AD47)</f>
        <v/>
      </c>
      <c r="N40" s="1031"/>
      <c r="O40" s="1036" t="str">
        <f>IFERROR(VLOOKUP(K40,'【参考】数式用３'!$A$2:$AD$48,MATCH(N40,'【参考】数式用３'!$C$4:$AD$4,0)+2,0),"")</f>
        <v/>
      </c>
      <c r="P40" s="1044"/>
      <c r="Q40" s="1050" t="str">
        <f>IFERROR(VLOOKUP(K40,'【参考】数式用３'!$A$2:$AC$48,MATCH(P40,'【参考】数式用３'!$C$4:$AC$4,0)+2,0),"")</f>
        <v/>
      </c>
      <c r="R40" s="1055" t="s">
        <v>712</v>
      </c>
      <c r="S40" s="1061"/>
      <c r="T40" s="1064" t="s">
        <v>5</v>
      </c>
      <c r="U40" s="1061"/>
      <c r="V40" s="1064" t="s">
        <v>861</v>
      </c>
      <c r="W40" s="1061"/>
      <c r="X40" s="1064" t="s">
        <v>5</v>
      </c>
      <c r="Y40" s="1061"/>
      <c r="Z40" s="1064" t="s">
        <v>130</v>
      </c>
      <c r="AA40" s="1064" t="s">
        <v>508</v>
      </c>
      <c r="AB40" s="1064" t="str">
        <f>IF(S40&gt;=1,(W40*12+Y40)-(S40*12+U40)+1,"")</f>
        <v/>
      </c>
      <c r="AC40" s="1068" t="s">
        <v>136</v>
      </c>
      <c r="AD40" s="1075" t="str">
        <f>IFERROR(ROUNDDOWN(ROUND(L40*Q40,0)*M40,0)*AB40,"")</f>
        <v/>
      </c>
      <c r="AE40" s="1083" t="str">
        <f>IFERROR(ROUNDDOWN(ROUNDDOWN(ROUND(L40*VLOOKUP(K40,'【参考】数式用３'!$A$2:$AC$48,MATCH("処遇改善加算Ⅳ",'【参考】数式用３'!$C$4:$O$4,0)+2,0),0)*M40,0)*AB40*0.5,0),"")</f>
        <v/>
      </c>
      <c r="AF40" s="1092"/>
      <c r="AG40" s="1075" t="str">
        <f>IF(AND(AQ40&lt;&gt;"対象外",P40&lt;&gt;""),ROUNDDOWN(ROUND(L40*VLOOKUP(K40,'【参考】数式用３'!$A$2:$K$48,MATCH("ベア加算あり",'【参考】数式用３'!$C$4:$K$4,0)+2,0),0)*M40,0)*AB40,"")</f>
        <v/>
      </c>
      <c r="AH40" s="1101"/>
      <c r="AI40" s="1092"/>
      <c r="AJ40" s="1092"/>
      <c r="AK40" s="1115"/>
      <c r="AL40" s="1124"/>
      <c r="AM40" s="1131" t="str">
        <f>IF(Q40="","",IF(Q40&lt;O40,"！加算の要件上は問題ありませんが、令和６年度末の加算率と比較して、令和７年度の加算率が低くなっています。",""))</f>
        <v/>
      </c>
      <c r="AN40" s="1139"/>
      <c r="AO40" s="1146" t="str">
        <f>IF(K40&lt;&gt;"","Q列に色付け","")</f>
        <v/>
      </c>
      <c r="AP40" s="1152" t="str">
        <f>IF(AND(AE40&lt;&gt;0,AE40&lt;&gt;""),IF(AF40="○","入力済","未入力"),"")</f>
        <v/>
      </c>
      <c r="AQ40" s="889" t="str">
        <f>IFERROR((VLOOKUP(N40,'【参考】数式用３'!$BE$5:$BE$13,1,FALSE)),"対象外")</f>
        <v>対象外</v>
      </c>
      <c r="AR40" s="880" t="str">
        <f>IF(AG40&lt;&gt;"",IF(AH40="○","入力済","未入力"),"")</f>
        <v/>
      </c>
      <c r="AS40" s="880" t="str">
        <f>IF(AND(P40&lt;&gt;"",AI40=""),"未入力","入力済")</f>
        <v>入力済</v>
      </c>
      <c r="AT40" s="880" t="str">
        <f>IF(AND(P40&lt;&gt;"",P40&lt;&gt;"処遇改善加算Ⅳ",AJ40=""),"未入力","入力済")</f>
        <v>入力済</v>
      </c>
      <c r="AU40" s="880" t="str">
        <f>IFERROR(VLOOKUP(K40,'【参考】数式用３'!$BB$5:$BC$48,2,FALSE),"")</f>
        <v/>
      </c>
      <c r="AV40" s="880" t="str">
        <f>IF(AND(P40&lt;&gt;"処遇改善加算Ⅲ",P40&lt;&gt;"処遇改善加算Ⅳ",P40&lt;&gt;"",AU40&lt;&gt;"対象外"),1,"")</f>
        <v/>
      </c>
      <c r="AW40" s="880" t="str">
        <f>IFERROR("_"&amp;VLOOKUP(K40,'【参考】数式用３'!$AG$2:$AH$48,2,FALSE),"")</f>
        <v/>
      </c>
      <c r="AX40" s="1159" t="str">
        <f>IF(AND(P40="処遇改善加算Ⅰ",AL40=""),"未入力","入力済")</f>
        <v>入力済</v>
      </c>
      <c r="AY40" s="1146" t="str">
        <f>G40</f>
        <v/>
      </c>
      <c r="AZ40" s="879"/>
      <c r="BA40" s="879"/>
      <c r="BB40" s="879"/>
      <c r="BC40" s="879"/>
      <c r="BD40" s="879"/>
      <c r="BE40" s="879"/>
      <c r="BF40" s="879"/>
      <c r="BG40" s="879"/>
    </row>
    <row r="41" spans="1:59" ht="14.4" customHeight="1">
      <c r="A41" s="923"/>
      <c r="B41" s="939"/>
      <c r="C41" s="956"/>
      <c r="D41" s="956"/>
      <c r="E41" s="956"/>
      <c r="F41" s="956"/>
      <c r="G41" s="956"/>
      <c r="H41" s="956"/>
      <c r="I41" s="956"/>
      <c r="J41" s="956"/>
      <c r="K41" s="956"/>
      <c r="L41" s="1003"/>
      <c r="M41" s="1018"/>
      <c r="N41" s="1032"/>
      <c r="O41" s="1037"/>
      <c r="P41" s="1045"/>
      <c r="Q41" s="1051"/>
      <c r="R41" s="1056"/>
      <c r="S41" s="1062"/>
      <c r="T41" s="915"/>
      <c r="U41" s="1062"/>
      <c r="V41" s="915"/>
      <c r="W41" s="1062"/>
      <c r="X41" s="915"/>
      <c r="Y41" s="1062"/>
      <c r="Z41" s="915"/>
      <c r="AA41" s="915"/>
      <c r="AB41" s="915"/>
      <c r="AC41" s="1069"/>
      <c r="AD41" s="1076"/>
      <c r="AE41" s="1084"/>
      <c r="AF41" s="1093"/>
      <c r="AG41" s="1076"/>
      <c r="AH41" s="1102"/>
      <c r="AI41" s="1093"/>
      <c r="AJ41" s="1093"/>
      <c r="AK41" s="1116"/>
      <c r="AL41" s="1125"/>
      <c r="AM41" s="1132" t="str">
        <f>IF(AND(P40&lt;&gt;"",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1139"/>
      <c r="AO41" s="1147"/>
      <c r="AP41" s="1152"/>
      <c r="AQ41" s="890"/>
      <c r="AR41" s="880"/>
      <c r="AS41" s="880"/>
      <c r="AT41" s="880"/>
      <c r="AU41" s="880"/>
      <c r="AV41" s="880"/>
      <c r="AW41" s="880"/>
      <c r="AX41" s="1159"/>
      <c r="AY41" s="1147"/>
      <c r="AZ41" s="879"/>
      <c r="BA41" s="879"/>
      <c r="BB41" s="879"/>
      <c r="BC41" s="879"/>
      <c r="BD41" s="879"/>
      <c r="BE41" s="879"/>
      <c r="BF41" s="879"/>
      <c r="BG41" s="879"/>
    </row>
    <row r="42" spans="1:59" ht="14.4" customHeight="1">
      <c r="A42" s="924"/>
      <c r="B42" s="939"/>
      <c r="C42" s="956"/>
      <c r="D42" s="956"/>
      <c r="E42" s="956"/>
      <c r="F42" s="956"/>
      <c r="G42" s="956"/>
      <c r="H42" s="956"/>
      <c r="I42" s="956"/>
      <c r="J42" s="956"/>
      <c r="K42" s="956"/>
      <c r="L42" s="1003"/>
      <c r="M42" s="1018"/>
      <c r="N42" s="1032"/>
      <c r="O42" s="1037"/>
      <c r="P42" s="1045"/>
      <c r="Q42" s="1051"/>
      <c r="R42" s="1056"/>
      <c r="S42" s="1062"/>
      <c r="T42" s="915"/>
      <c r="U42" s="1062"/>
      <c r="V42" s="915"/>
      <c r="W42" s="1062"/>
      <c r="X42" s="915"/>
      <c r="Y42" s="1062"/>
      <c r="Z42" s="915"/>
      <c r="AA42" s="915"/>
      <c r="AB42" s="915"/>
      <c r="AC42" s="1069"/>
      <c r="AD42" s="1076"/>
      <c r="AE42" s="1084"/>
      <c r="AF42" s="1093"/>
      <c r="AG42" s="1076"/>
      <c r="AH42" s="1102"/>
      <c r="AI42" s="1093"/>
      <c r="AJ42" s="1093"/>
      <c r="AK42" s="1116"/>
      <c r="AL42" s="1125"/>
      <c r="AM42" s="1133"/>
      <c r="AN42" s="1139"/>
      <c r="AO42" s="1147"/>
      <c r="AP42" s="1152"/>
      <c r="AQ42" s="890"/>
      <c r="AR42" s="880"/>
      <c r="AS42" s="880"/>
      <c r="AT42" s="880"/>
      <c r="AU42" s="880"/>
      <c r="AV42" s="880"/>
      <c r="AW42" s="880"/>
      <c r="AX42" s="1159"/>
      <c r="AY42" s="1147"/>
      <c r="AZ42" s="879"/>
      <c r="BA42" s="879"/>
      <c r="BB42" s="879"/>
      <c r="BC42" s="879"/>
      <c r="BD42" s="879"/>
      <c r="BE42" s="879"/>
      <c r="BF42" s="879"/>
      <c r="BG42" s="879"/>
    </row>
    <row r="43" spans="1:59" ht="30" customHeight="1">
      <c r="A43" s="925"/>
      <c r="B43" s="940"/>
      <c r="C43" s="957"/>
      <c r="D43" s="957"/>
      <c r="E43" s="957"/>
      <c r="F43" s="957"/>
      <c r="G43" s="957"/>
      <c r="H43" s="957"/>
      <c r="I43" s="957"/>
      <c r="J43" s="957"/>
      <c r="K43" s="957"/>
      <c r="L43" s="1004"/>
      <c r="M43" s="1019"/>
      <c r="N43" s="1033"/>
      <c r="O43" s="1038"/>
      <c r="P43" s="1046"/>
      <c r="Q43" s="1052"/>
      <c r="R43" s="1057"/>
      <c r="S43" s="1063"/>
      <c r="T43" s="1065"/>
      <c r="U43" s="1063"/>
      <c r="V43" s="1065"/>
      <c r="W43" s="1063"/>
      <c r="X43" s="1065"/>
      <c r="Y43" s="1063"/>
      <c r="Z43" s="1065"/>
      <c r="AA43" s="1065"/>
      <c r="AB43" s="1065"/>
      <c r="AC43" s="1070"/>
      <c r="AD43" s="1077"/>
      <c r="AE43" s="1085"/>
      <c r="AF43" s="1094"/>
      <c r="AG43" s="1077"/>
      <c r="AH43" s="1103"/>
      <c r="AI43" s="1094"/>
      <c r="AJ43" s="1094"/>
      <c r="AK43" s="1117"/>
      <c r="AL43" s="1126"/>
      <c r="AM43" s="1134"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139"/>
      <c r="AO43" s="1148"/>
      <c r="AP43" s="1152"/>
      <c r="AQ43" s="891"/>
      <c r="AR43" s="880"/>
      <c r="AS43" s="880"/>
      <c r="AT43" s="880"/>
      <c r="AU43" s="880"/>
      <c r="AV43" s="880"/>
      <c r="AW43" s="880"/>
      <c r="AX43" s="1159"/>
      <c r="AY43" s="1148"/>
      <c r="AZ43" s="879"/>
      <c r="BA43" s="879"/>
      <c r="BB43" s="879"/>
      <c r="BC43" s="879"/>
      <c r="BD43" s="879"/>
      <c r="BE43" s="879"/>
      <c r="BF43" s="879"/>
      <c r="BG43" s="879"/>
    </row>
    <row r="44" spans="1:59" ht="30" customHeight="1">
      <c r="A44" s="922">
        <v>9</v>
      </c>
      <c r="B44" s="938" t="str">
        <f>IF(基本情報入力シート!B48="","",基本情報入力シート!B48)</f>
        <v/>
      </c>
      <c r="C44" s="955"/>
      <c r="D44" s="955"/>
      <c r="E44" s="955"/>
      <c r="F44" s="955"/>
      <c r="G44" s="955" t="str">
        <f>IF(基本情報入力シート!L48="","",基本情報入力シート!L48)</f>
        <v/>
      </c>
      <c r="H44" s="955" t="str">
        <f>IF(基本情報入力シート!Q48="","",基本情報入力シート!Q48)</f>
        <v/>
      </c>
      <c r="I44" s="955" t="str">
        <f>IF(基本情報入力シート!V48="","",基本情報入力シート!V48)</f>
        <v/>
      </c>
      <c r="J44" s="955" t="str">
        <f>IF(基本情報入力シート!W48="","",基本情報入力シート!W48)</f>
        <v/>
      </c>
      <c r="K44" s="955" t="str">
        <f>IF(基本情報入力シート!X48="","",基本情報入力シート!X48)</f>
        <v/>
      </c>
      <c r="L44" s="1002" t="str">
        <f>IF(基本情報入力シート!AC48=0,"",基本情報入力シート!AC48)</f>
        <v/>
      </c>
      <c r="M44" s="1020" t="str">
        <f>IF(基本情報入力シート!AD48="","",基本情報入力シート!AD48)</f>
        <v/>
      </c>
      <c r="N44" s="1031"/>
      <c r="O44" s="1036" t="str">
        <f>IFERROR(VLOOKUP(K44,'【参考】数式用３'!$A$2:$AD$48,MATCH(N44,'【参考】数式用３'!$C$4:$AD$4,0)+2,0),"")</f>
        <v/>
      </c>
      <c r="P44" s="1044"/>
      <c r="Q44" s="1050" t="str">
        <f>IFERROR(VLOOKUP(K44,'【参考】数式用３'!$A$2:$AC$48,MATCH(P44,'【参考】数式用３'!$C$4:$AC$4,0)+2,0),"")</f>
        <v/>
      </c>
      <c r="R44" s="1055" t="s">
        <v>712</v>
      </c>
      <c r="S44" s="1061"/>
      <c r="T44" s="1064" t="s">
        <v>5</v>
      </c>
      <c r="U44" s="1061"/>
      <c r="V44" s="1064" t="s">
        <v>861</v>
      </c>
      <c r="W44" s="1061"/>
      <c r="X44" s="1064" t="s">
        <v>5</v>
      </c>
      <c r="Y44" s="1061"/>
      <c r="Z44" s="1064" t="s">
        <v>130</v>
      </c>
      <c r="AA44" s="1064" t="s">
        <v>508</v>
      </c>
      <c r="AB44" s="1064" t="str">
        <f>IF(S44&gt;=1,(W44*12+Y44)-(S44*12+U44)+1,"")</f>
        <v/>
      </c>
      <c r="AC44" s="1068" t="s">
        <v>136</v>
      </c>
      <c r="AD44" s="1075" t="str">
        <f>IFERROR(ROUNDDOWN(ROUND(L44*Q44,0)*M44,0)*AB44,"")</f>
        <v/>
      </c>
      <c r="AE44" s="1083" t="str">
        <f>IFERROR(ROUNDDOWN(ROUNDDOWN(ROUND(L44*VLOOKUP(K44,'【参考】数式用３'!$A$2:$AC$48,MATCH("処遇改善加算Ⅳ",'【参考】数式用３'!$C$4:$O$4,0)+2,0),0)*M44,0)*AB44*0.5,0),"")</f>
        <v/>
      </c>
      <c r="AF44" s="1092"/>
      <c r="AG44" s="1075" t="str">
        <f>IF(AND(AQ44&lt;&gt;"対象外",P44&lt;&gt;""),ROUNDDOWN(ROUND(L44*VLOOKUP(K44,'【参考】数式用３'!$A$2:$K$48,MATCH("ベア加算あり",'【参考】数式用３'!$C$4:$K$4,0)+2,0),0)*M44,0)*AB44,"")</f>
        <v/>
      </c>
      <c r="AH44" s="1101"/>
      <c r="AI44" s="1092"/>
      <c r="AJ44" s="1092"/>
      <c r="AK44" s="1115"/>
      <c r="AL44" s="1124"/>
      <c r="AM44" s="1131" t="str">
        <f>IF(Q44="","",IF(Q44&lt;O44,"！加算の要件上は問題ありませんが、令和６年度末の加算率と比較して、令和７年度の加算率が低くなっています。",""))</f>
        <v/>
      </c>
      <c r="AN44" s="1139"/>
      <c r="AO44" s="1146" t="str">
        <f>IF(K44&lt;&gt;"","Q列に色付け","")</f>
        <v/>
      </c>
      <c r="AP44" s="1152" t="str">
        <f>IF(AND(AE44&lt;&gt;0,AE44&lt;&gt;""),IF(AF44="○","入力済","未入力"),"")</f>
        <v/>
      </c>
      <c r="AQ44" s="889" t="str">
        <f>IFERROR((VLOOKUP(N44,'【参考】数式用３'!$BE$5:$BE$13,1,FALSE)),"対象外")</f>
        <v>対象外</v>
      </c>
      <c r="AR44" s="880" t="str">
        <f>IF(AG44&lt;&gt;"",IF(AH44="○","入力済","未入力"),"")</f>
        <v/>
      </c>
      <c r="AS44" s="880" t="str">
        <f>IF(AND(P44&lt;&gt;"",AI44=""),"未入力","入力済")</f>
        <v>入力済</v>
      </c>
      <c r="AT44" s="880" t="str">
        <f>IF(AND(P44&lt;&gt;"",P44&lt;&gt;"処遇改善加算Ⅳ",AJ44=""),"未入力","入力済")</f>
        <v>入力済</v>
      </c>
      <c r="AU44" s="880" t="str">
        <f>IFERROR(VLOOKUP(K44,'【参考】数式用３'!$BB$5:$BC$48,2,FALSE),"")</f>
        <v/>
      </c>
      <c r="AV44" s="880" t="str">
        <f>IF(AND(P44&lt;&gt;"処遇改善加算Ⅲ",P44&lt;&gt;"処遇改善加算Ⅳ",P44&lt;&gt;"",AU44&lt;&gt;"対象外"),1,"")</f>
        <v/>
      </c>
      <c r="AW44" s="880" t="str">
        <f>IFERROR("_"&amp;VLOOKUP(K44,'【参考】数式用３'!$AG$2:$AH$48,2,FALSE),"")</f>
        <v/>
      </c>
      <c r="AX44" s="1159" t="str">
        <f>IF(AND(P44="処遇改善加算Ⅰ",AL44=""),"未入力","入力済")</f>
        <v>入力済</v>
      </c>
      <c r="AY44" s="1146" t="str">
        <f>G44</f>
        <v/>
      </c>
      <c r="AZ44" s="879"/>
      <c r="BA44" s="879"/>
      <c r="BB44" s="879"/>
      <c r="BC44" s="879"/>
      <c r="BD44" s="879"/>
      <c r="BE44" s="879"/>
      <c r="BF44" s="879"/>
      <c r="BG44" s="879"/>
    </row>
    <row r="45" spans="1:59" ht="14.4" customHeight="1">
      <c r="A45" s="923"/>
      <c r="B45" s="939"/>
      <c r="C45" s="956"/>
      <c r="D45" s="956"/>
      <c r="E45" s="956"/>
      <c r="F45" s="956"/>
      <c r="G45" s="956"/>
      <c r="H45" s="956"/>
      <c r="I45" s="956"/>
      <c r="J45" s="956"/>
      <c r="K45" s="956"/>
      <c r="L45" s="1003"/>
      <c r="M45" s="1018"/>
      <c r="N45" s="1032"/>
      <c r="O45" s="1037"/>
      <c r="P45" s="1045"/>
      <c r="Q45" s="1051"/>
      <c r="R45" s="1056"/>
      <c r="S45" s="1062"/>
      <c r="T45" s="915"/>
      <c r="U45" s="1062"/>
      <c r="V45" s="915"/>
      <c r="W45" s="1062"/>
      <c r="X45" s="915"/>
      <c r="Y45" s="1062"/>
      <c r="Z45" s="915"/>
      <c r="AA45" s="915"/>
      <c r="AB45" s="915"/>
      <c r="AC45" s="1069"/>
      <c r="AD45" s="1076"/>
      <c r="AE45" s="1084"/>
      <c r="AF45" s="1093"/>
      <c r="AG45" s="1076"/>
      <c r="AH45" s="1102"/>
      <c r="AI45" s="1093"/>
      <c r="AJ45" s="1093"/>
      <c r="AK45" s="1116"/>
      <c r="AL45" s="1125"/>
      <c r="AM45" s="1132" t="str">
        <f>IF(AND(P44&lt;&gt;"",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1139"/>
      <c r="AO45" s="1147"/>
      <c r="AP45" s="1152"/>
      <c r="AQ45" s="890"/>
      <c r="AR45" s="880"/>
      <c r="AS45" s="880"/>
      <c r="AT45" s="880"/>
      <c r="AU45" s="880"/>
      <c r="AV45" s="880"/>
      <c r="AW45" s="880"/>
      <c r="AX45" s="1159"/>
      <c r="AY45" s="1147"/>
      <c r="AZ45" s="879"/>
      <c r="BA45" s="879"/>
      <c r="BB45" s="879"/>
      <c r="BC45" s="879"/>
      <c r="BD45" s="879"/>
      <c r="BE45" s="879"/>
      <c r="BF45" s="879"/>
      <c r="BG45" s="879"/>
    </row>
    <row r="46" spans="1:59" ht="14.4" customHeight="1">
      <c r="A46" s="924"/>
      <c r="B46" s="939"/>
      <c r="C46" s="956"/>
      <c r="D46" s="956"/>
      <c r="E46" s="956"/>
      <c r="F46" s="956"/>
      <c r="G46" s="956"/>
      <c r="H46" s="956"/>
      <c r="I46" s="956"/>
      <c r="J46" s="956"/>
      <c r="K46" s="956"/>
      <c r="L46" s="1003"/>
      <c r="M46" s="1018"/>
      <c r="N46" s="1032"/>
      <c r="O46" s="1037"/>
      <c r="P46" s="1045"/>
      <c r="Q46" s="1051"/>
      <c r="R46" s="1056"/>
      <c r="S46" s="1062"/>
      <c r="T46" s="915"/>
      <c r="U46" s="1062"/>
      <c r="V46" s="915"/>
      <c r="W46" s="1062"/>
      <c r="X46" s="915"/>
      <c r="Y46" s="1062"/>
      <c r="Z46" s="915"/>
      <c r="AA46" s="915"/>
      <c r="AB46" s="915"/>
      <c r="AC46" s="1069"/>
      <c r="AD46" s="1076"/>
      <c r="AE46" s="1084"/>
      <c r="AF46" s="1093"/>
      <c r="AG46" s="1076"/>
      <c r="AH46" s="1102"/>
      <c r="AI46" s="1093"/>
      <c r="AJ46" s="1093"/>
      <c r="AK46" s="1116"/>
      <c r="AL46" s="1125"/>
      <c r="AM46" s="1133"/>
      <c r="AN46" s="1139"/>
      <c r="AO46" s="1147"/>
      <c r="AP46" s="1152"/>
      <c r="AQ46" s="890"/>
      <c r="AR46" s="880"/>
      <c r="AS46" s="880"/>
      <c r="AT46" s="880"/>
      <c r="AU46" s="880"/>
      <c r="AV46" s="880"/>
      <c r="AW46" s="880"/>
      <c r="AX46" s="1159"/>
      <c r="AY46" s="1147"/>
      <c r="AZ46" s="879"/>
      <c r="BA46" s="879"/>
      <c r="BB46" s="879"/>
      <c r="BC46" s="879"/>
      <c r="BD46" s="879"/>
      <c r="BE46" s="879"/>
      <c r="BF46" s="879"/>
      <c r="BG46" s="879"/>
    </row>
    <row r="47" spans="1:59" ht="30" customHeight="1">
      <c r="A47" s="925"/>
      <c r="B47" s="940"/>
      <c r="C47" s="957"/>
      <c r="D47" s="957"/>
      <c r="E47" s="957"/>
      <c r="F47" s="957"/>
      <c r="G47" s="957"/>
      <c r="H47" s="957"/>
      <c r="I47" s="957"/>
      <c r="J47" s="957"/>
      <c r="K47" s="957"/>
      <c r="L47" s="1004"/>
      <c r="M47" s="1019"/>
      <c r="N47" s="1033"/>
      <c r="O47" s="1038"/>
      <c r="P47" s="1046"/>
      <c r="Q47" s="1052"/>
      <c r="R47" s="1057"/>
      <c r="S47" s="1063"/>
      <c r="T47" s="1065"/>
      <c r="U47" s="1063"/>
      <c r="V47" s="1065"/>
      <c r="W47" s="1063"/>
      <c r="X47" s="1065"/>
      <c r="Y47" s="1063"/>
      <c r="Z47" s="1065"/>
      <c r="AA47" s="1065"/>
      <c r="AB47" s="1065"/>
      <c r="AC47" s="1070"/>
      <c r="AD47" s="1077"/>
      <c r="AE47" s="1085"/>
      <c r="AF47" s="1094"/>
      <c r="AG47" s="1077"/>
      <c r="AH47" s="1103"/>
      <c r="AI47" s="1094"/>
      <c r="AJ47" s="1094"/>
      <c r="AK47" s="1117"/>
      <c r="AL47" s="1126"/>
      <c r="AM47" s="1134"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139"/>
      <c r="AO47" s="1148"/>
      <c r="AP47" s="1152"/>
      <c r="AQ47" s="891"/>
      <c r="AR47" s="880"/>
      <c r="AS47" s="880"/>
      <c r="AT47" s="880"/>
      <c r="AU47" s="880"/>
      <c r="AV47" s="880"/>
      <c r="AW47" s="880"/>
      <c r="AX47" s="1159"/>
      <c r="AY47" s="1148"/>
      <c r="AZ47" s="879"/>
      <c r="BA47" s="879"/>
      <c r="BB47" s="879"/>
      <c r="BC47" s="879"/>
      <c r="BD47" s="879"/>
      <c r="BE47" s="879"/>
      <c r="BF47" s="879"/>
      <c r="BG47" s="879"/>
    </row>
    <row r="48" spans="1:59" ht="30" customHeight="1">
      <c r="A48" s="922">
        <v>10</v>
      </c>
      <c r="B48" s="938" t="str">
        <f>IF(基本情報入力シート!B49="","",基本情報入力シート!B49)</f>
        <v/>
      </c>
      <c r="C48" s="955"/>
      <c r="D48" s="955"/>
      <c r="E48" s="955"/>
      <c r="F48" s="955"/>
      <c r="G48" s="955" t="str">
        <f>IF(基本情報入力シート!L49="","",基本情報入力シート!L49)</f>
        <v/>
      </c>
      <c r="H48" s="955" t="str">
        <f>IF(基本情報入力シート!Q49="","",基本情報入力シート!Q49)</f>
        <v/>
      </c>
      <c r="I48" s="955" t="str">
        <f>IF(基本情報入力シート!V49="","",基本情報入力シート!V49)</f>
        <v/>
      </c>
      <c r="J48" s="955" t="str">
        <f>IF(基本情報入力シート!W49="","",基本情報入力シート!W49)</f>
        <v/>
      </c>
      <c r="K48" s="955" t="str">
        <f>IF(基本情報入力シート!X49="","",基本情報入力シート!X49)</f>
        <v/>
      </c>
      <c r="L48" s="1002" t="str">
        <f>IF(基本情報入力シート!AC49=0,"",基本情報入力シート!AC49)</f>
        <v/>
      </c>
      <c r="M48" s="1020" t="str">
        <f>IF(基本情報入力シート!AD49="","",基本情報入力シート!AD49)</f>
        <v/>
      </c>
      <c r="N48" s="1031"/>
      <c r="O48" s="1036" t="str">
        <f>IFERROR(VLOOKUP(K48,'【参考】数式用３'!$A$2:$AD$48,MATCH(N48,'【参考】数式用３'!$C$4:$AD$4,0)+2,0),"")</f>
        <v/>
      </c>
      <c r="P48" s="1044"/>
      <c r="Q48" s="1050" t="str">
        <f>IFERROR(VLOOKUP(K48,'【参考】数式用３'!$A$2:$AC$48,MATCH(P48,'【参考】数式用３'!$C$4:$AC$4,0)+2,0),"")</f>
        <v/>
      </c>
      <c r="R48" s="1055" t="s">
        <v>712</v>
      </c>
      <c r="S48" s="1061"/>
      <c r="T48" s="1064" t="s">
        <v>5</v>
      </c>
      <c r="U48" s="1061"/>
      <c r="V48" s="1064" t="s">
        <v>861</v>
      </c>
      <c r="W48" s="1061"/>
      <c r="X48" s="1064" t="s">
        <v>5</v>
      </c>
      <c r="Y48" s="1061"/>
      <c r="Z48" s="1064" t="s">
        <v>130</v>
      </c>
      <c r="AA48" s="1064" t="s">
        <v>508</v>
      </c>
      <c r="AB48" s="1064" t="str">
        <f>IF(S48&gt;=1,(W48*12+Y48)-(S48*12+U48)+1,"")</f>
        <v/>
      </c>
      <c r="AC48" s="1068" t="s">
        <v>136</v>
      </c>
      <c r="AD48" s="1075" t="str">
        <f>IFERROR(ROUNDDOWN(ROUND(L48*Q48,0)*M48,0)*AB48,"")</f>
        <v/>
      </c>
      <c r="AE48" s="1083" t="str">
        <f>IFERROR(ROUNDDOWN(ROUNDDOWN(ROUND(L48*VLOOKUP(K48,'【参考】数式用３'!$A$2:$AC$48,MATCH("処遇改善加算Ⅳ",'【参考】数式用３'!$C$4:$O$4,0)+2,0),0)*M48,0)*AB48*0.5,0),"")</f>
        <v/>
      </c>
      <c r="AF48" s="1092"/>
      <c r="AG48" s="1075" t="str">
        <f>IF(AND(AQ48&lt;&gt;"対象外",P48&lt;&gt;""),ROUNDDOWN(ROUND(L48*VLOOKUP(K48,'【参考】数式用３'!$A$2:$K$48,MATCH("ベア加算あり",'【参考】数式用３'!$C$4:$K$4,0)+2,0),0)*M48,0)*AB48,"")</f>
        <v/>
      </c>
      <c r="AH48" s="1101"/>
      <c r="AI48" s="1092"/>
      <c r="AJ48" s="1092"/>
      <c r="AK48" s="1115"/>
      <c r="AL48" s="1124"/>
      <c r="AM48" s="1131" t="str">
        <f>IF(Q48="","",IF(Q48&lt;O48,"！加算の要件上は問題ありませんが、令和６年度末の加算率と比較して、令和７年度の加算率が低くなっています。",""))</f>
        <v/>
      </c>
      <c r="AN48" s="1139"/>
      <c r="AO48" s="1146" t="str">
        <f>IF(K48&lt;&gt;"","Q列に色付け","")</f>
        <v/>
      </c>
      <c r="AP48" s="1152" t="str">
        <f>IF(AND(AE48&lt;&gt;0,AE48&lt;&gt;""),IF(AF48="○","入力済","未入力"),"")</f>
        <v/>
      </c>
      <c r="AQ48" s="889" t="str">
        <f>IFERROR((VLOOKUP(N48,'【参考】数式用３'!$BE$5:$BE$13,1,FALSE)),"対象外")</f>
        <v>対象外</v>
      </c>
      <c r="AR48" s="880" t="str">
        <f>IF(AG48&lt;&gt;"",IF(AH48="○","入力済","未入力"),"")</f>
        <v/>
      </c>
      <c r="AS48" s="880" t="str">
        <f>IF(AND(P48&lt;&gt;"",AI48=""),"未入力","入力済")</f>
        <v>入力済</v>
      </c>
      <c r="AT48" s="880" t="str">
        <f>IF(AND(P48&lt;&gt;"",P48&lt;&gt;"処遇改善加算Ⅳ",AJ48=""),"未入力","入力済")</f>
        <v>入力済</v>
      </c>
      <c r="AU48" s="880" t="str">
        <f>IFERROR(VLOOKUP(K48,'【参考】数式用３'!$BB$5:$BC$48,2,FALSE),"")</f>
        <v/>
      </c>
      <c r="AV48" s="880" t="str">
        <f>IF(AND(P48&lt;&gt;"処遇改善加算Ⅲ",P48&lt;&gt;"処遇改善加算Ⅳ",P48&lt;&gt;"",AU48&lt;&gt;"対象外"),1,"")</f>
        <v/>
      </c>
      <c r="AW48" s="880" t="str">
        <f>IFERROR("_"&amp;VLOOKUP(K48,'【参考】数式用３'!$AG$2:$AH$48,2,FALSE),"")</f>
        <v/>
      </c>
      <c r="AX48" s="1159" t="str">
        <f>IF(AND(P48="処遇改善加算Ⅰ",AL48=""),"未入力","入力済")</f>
        <v>入力済</v>
      </c>
      <c r="AY48" s="1146" t="str">
        <f>G48</f>
        <v/>
      </c>
      <c r="AZ48" s="879"/>
      <c r="BA48" s="879"/>
      <c r="BB48" s="879"/>
      <c r="BC48" s="879"/>
      <c r="BD48" s="879"/>
      <c r="BE48" s="879"/>
      <c r="BF48" s="879"/>
      <c r="BG48" s="879"/>
    </row>
    <row r="49" spans="1:59" ht="14.4" customHeight="1">
      <c r="A49" s="923"/>
      <c r="B49" s="939"/>
      <c r="C49" s="956"/>
      <c r="D49" s="956"/>
      <c r="E49" s="956"/>
      <c r="F49" s="956"/>
      <c r="G49" s="956"/>
      <c r="H49" s="956"/>
      <c r="I49" s="956"/>
      <c r="J49" s="956"/>
      <c r="K49" s="956"/>
      <c r="L49" s="1003"/>
      <c r="M49" s="1018"/>
      <c r="N49" s="1032"/>
      <c r="O49" s="1037"/>
      <c r="P49" s="1045"/>
      <c r="Q49" s="1051"/>
      <c r="R49" s="1056"/>
      <c r="S49" s="1062"/>
      <c r="T49" s="915"/>
      <c r="U49" s="1062"/>
      <c r="V49" s="915"/>
      <c r="W49" s="1062"/>
      <c r="X49" s="915"/>
      <c r="Y49" s="1062"/>
      <c r="Z49" s="915"/>
      <c r="AA49" s="915"/>
      <c r="AB49" s="915"/>
      <c r="AC49" s="1069"/>
      <c r="AD49" s="1076"/>
      <c r="AE49" s="1084"/>
      <c r="AF49" s="1093"/>
      <c r="AG49" s="1076"/>
      <c r="AH49" s="1102"/>
      <c r="AI49" s="1093"/>
      <c r="AJ49" s="1093"/>
      <c r="AK49" s="1116"/>
      <c r="AL49" s="1125"/>
      <c r="AM49" s="1132" t="str">
        <f>IF(AND(P48&lt;&gt;"",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1139"/>
      <c r="AO49" s="1147"/>
      <c r="AP49" s="1152"/>
      <c r="AQ49" s="890"/>
      <c r="AR49" s="880"/>
      <c r="AS49" s="880"/>
      <c r="AT49" s="880"/>
      <c r="AU49" s="880"/>
      <c r="AV49" s="880"/>
      <c r="AW49" s="880"/>
      <c r="AX49" s="1159"/>
      <c r="AY49" s="1147"/>
      <c r="AZ49" s="879"/>
      <c r="BA49" s="879"/>
      <c r="BB49" s="879"/>
      <c r="BC49" s="879"/>
      <c r="BD49" s="879"/>
      <c r="BE49" s="879"/>
      <c r="BF49" s="879"/>
      <c r="BG49" s="879"/>
    </row>
    <row r="50" spans="1:59" ht="14.4" customHeight="1">
      <c r="A50" s="924"/>
      <c r="B50" s="939"/>
      <c r="C50" s="956"/>
      <c r="D50" s="956"/>
      <c r="E50" s="956"/>
      <c r="F50" s="956"/>
      <c r="G50" s="956"/>
      <c r="H50" s="956"/>
      <c r="I50" s="956"/>
      <c r="J50" s="956"/>
      <c r="K50" s="956"/>
      <c r="L50" s="1003"/>
      <c r="M50" s="1018"/>
      <c r="N50" s="1032"/>
      <c r="O50" s="1037"/>
      <c r="P50" s="1045"/>
      <c r="Q50" s="1051"/>
      <c r="R50" s="1056"/>
      <c r="S50" s="1062"/>
      <c r="T50" s="915"/>
      <c r="U50" s="1062"/>
      <c r="V50" s="915"/>
      <c r="W50" s="1062"/>
      <c r="X50" s="915"/>
      <c r="Y50" s="1062"/>
      <c r="Z50" s="915"/>
      <c r="AA50" s="915"/>
      <c r="AB50" s="915"/>
      <c r="AC50" s="1069"/>
      <c r="AD50" s="1076"/>
      <c r="AE50" s="1084"/>
      <c r="AF50" s="1093"/>
      <c r="AG50" s="1076"/>
      <c r="AH50" s="1102"/>
      <c r="AI50" s="1093"/>
      <c r="AJ50" s="1093"/>
      <c r="AK50" s="1116"/>
      <c r="AL50" s="1125"/>
      <c r="AM50" s="1133"/>
      <c r="AN50" s="1139"/>
      <c r="AO50" s="1147"/>
      <c r="AP50" s="1152"/>
      <c r="AQ50" s="890"/>
      <c r="AR50" s="880"/>
      <c r="AS50" s="880"/>
      <c r="AT50" s="880"/>
      <c r="AU50" s="880"/>
      <c r="AV50" s="880"/>
      <c r="AW50" s="880"/>
      <c r="AX50" s="1159"/>
      <c r="AY50" s="1147"/>
      <c r="AZ50" s="879"/>
      <c r="BA50" s="879"/>
      <c r="BB50" s="879"/>
      <c r="BC50" s="879"/>
      <c r="BD50" s="879"/>
      <c r="BE50" s="879"/>
      <c r="BF50" s="879"/>
      <c r="BG50" s="879"/>
    </row>
    <row r="51" spans="1:59" ht="30" customHeight="1">
      <c r="A51" s="925"/>
      <c r="B51" s="940"/>
      <c r="C51" s="957"/>
      <c r="D51" s="957"/>
      <c r="E51" s="957"/>
      <c r="F51" s="957"/>
      <c r="G51" s="957"/>
      <c r="H51" s="957"/>
      <c r="I51" s="957"/>
      <c r="J51" s="957"/>
      <c r="K51" s="957"/>
      <c r="L51" s="1004"/>
      <c r="M51" s="1019"/>
      <c r="N51" s="1033"/>
      <c r="O51" s="1038"/>
      <c r="P51" s="1046"/>
      <c r="Q51" s="1052"/>
      <c r="R51" s="1057"/>
      <c r="S51" s="1063"/>
      <c r="T51" s="1065"/>
      <c r="U51" s="1063"/>
      <c r="V51" s="1065"/>
      <c r="W51" s="1063"/>
      <c r="X51" s="1065"/>
      <c r="Y51" s="1063"/>
      <c r="Z51" s="1065"/>
      <c r="AA51" s="1065"/>
      <c r="AB51" s="1065"/>
      <c r="AC51" s="1070"/>
      <c r="AD51" s="1077"/>
      <c r="AE51" s="1085"/>
      <c r="AF51" s="1094"/>
      <c r="AG51" s="1077"/>
      <c r="AH51" s="1103"/>
      <c r="AI51" s="1094"/>
      <c r="AJ51" s="1094"/>
      <c r="AK51" s="1117"/>
      <c r="AL51" s="1126"/>
      <c r="AM51" s="1134"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139"/>
      <c r="AO51" s="1148"/>
      <c r="AP51" s="1152"/>
      <c r="AQ51" s="891"/>
      <c r="AR51" s="880"/>
      <c r="AS51" s="880"/>
      <c r="AT51" s="880"/>
      <c r="AU51" s="880"/>
      <c r="AV51" s="880"/>
      <c r="AW51" s="880"/>
      <c r="AX51" s="1159"/>
      <c r="AY51" s="1148"/>
      <c r="AZ51" s="879"/>
      <c r="BA51" s="879"/>
      <c r="BB51" s="879"/>
      <c r="BC51" s="879"/>
      <c r="BD51" s="879"/>
      <c r="BE51" s="879"/>
      <c r="BF51" s="879"/>
      <c r="BG51" s="879"/>
    </row>
    <row r="52" spans="1:59" ht="30" customHeight="1">
      <c r="A52" s="922">
        <v>11</v>
      </c>
      <c r="B52" s="938" t="str">
        <f>IF(基本情報入力シート!B50="","",基本情報入力シート!B50)</f>
        <v/>
      </c>
      <c r="C52" s="955"/>
      <c r="D52" s="955"/>
      <c r="E52" s="955"/>
      <c r="F52" s="955"/>
      <c r="G52" s="955" t="str">
        <f>IF(基本情報入力シート!L50="","",基本情報入力シート!L50)</f>
        <v/>
      </c>
      <c r="H52" s="955" t="str">
        <f>IF(基本情報入力シート!Q50="","",基本情報入力シート!Q50)</f>
        <v/>
      </c>
      <c r="I52" s="955" t="str">
        <f>IF(基本情報入力シート!V50="","",基本情報入力シート!V50)</f>
        <v/>
      </c>
      <c r="J52" s="955" t="str">
        <f>IF(基本情報入力シート!W50="","",基本情報入力シート!W50)</f>
        <v/>
      </c>
      <c r="K52" s="955" t="str">
        <f>IF(基本情報入力シート!X50="","",基本情報入力シート!X50)</f>
        <v/>
      </c>
      <c r="L52" s="1002" t="str">
        <f>IF(基本情報入力シート!AC50=0,"",基本情報入力シート!AC50)</f>
        <v/>
      </c>
      <c r="M52" s="1020" t="str">
        <f>IF(基本情報入力シート!AD50="","",基本情報入力シート!AD50)</f>
        <v/>
      </c>
      <c r="N52" s="1031"/>
      <c r="O52" s="1036" t="str">
        <f>IFERROR(VLOOKUP(K52,'【参考】数式用３'!$A$2:$AD$48,MATCH(N52,'【参考】数式用３'!$C$4:$AD$4,0)+2,0),"")</f>
        <v/>
      </c>
      <c r="P52" s="1044"/>
      <c r="Q52" s="1050" t="str">
        <f>IFERROR(VLOOKUP(K52,'【参考】数式用３'!$A$2:$AC$48,MATCH(P52,'【参考】数式用３'!$C$4:$AC$4,0)+2,0),"")</f>
        <v/>
      </c>
      <c r="R52" s="1055" t="s">
        <v>712</v>
      </c>
      <c r="S52" s="1061"/>
      <c r="T52" s="1064" t="s">
        <v>5</v>
      </c>
      <c r="U52" s="1061"/>
      <c r="V52" s="1064" t="s">
        <v>861</v>
      </c>
      <c r="W52" s="1061"/>
      <c r="X52" s="1064" t="s">
        <v>5</v>
      </c>
      <c r="Y52" s="1061"/>
      <c r="Z52" s="1064" t="s">
        <v>130</v>
      </c>
      <c r="AA52" s="1064" t="s">
        <v>508</v>
      </c>
      <c r="AB52" s="1064" t="str">
        <f>IF(S52&gt;=1,(W52*12+Y52)-(S52*12+U52)+1,"")</f>
        <v/>
      </c>
      <c r="AC52" s="1068" t="s">
        <v>136</v>
      </c>
      <c r="AD52" s="1075" t="str">
        <f>IFERROR(ROUNDDOWN(ROUND(L52*Q52,0)*M52,0)*AB52,"")</f>
        <v/>
      </c>
      <c r="AE52" s="1083" t="str">
        <f>IFERROR(ROUNDDOWN(ROUNDDOWN(ROUND(L52*VLOOKUP(K52,'【参考】数式用３'!$A$2:$AC$48,MATCH("処遇改善加算Ⅳ",'【参考】数式用３'!$C$4:$O$4,0)+2,0),0)*M52,0)*AB52*0.5,0),"")</f>
        <v/>
      </c>
      <c r="AF52" s="1092"/>
      <c r="AG52" s="1075" t="str">
        <f>IF(AND(AQ52&lt;&gt;"対象外",P52&lt;&gt;""),ROUNDDOWN(ROUND(L52*VLOOKUP(K52,'【参考】数式用３'!$A$2:$K$48,MATCH("ベア加算あり",'【参考】数式用３'!$C$4:$K$4,0)+2,0),0)*M52,0)*AB52,"")</f>
        <v/>
      </c>
      <c r="AH52" s="1101"/>
      <c r="AI52" s="1092"/>
      <c r="AJ52" s="1092"/>
      <c r="AK52" s="1115"/>
      <c r="AL52" s="1124"/>
      <c r="AM52" s="1131" t="str">
        <f>IF(Q52="","",IF(Q52&lt;O52,"！加算の要件上は問題ありませんが、令和６年度末の加算率と比較して、令和７年度の加算率が低くなっています。",""))</f>
        <v/>
      </c>
      <c r="AN52" s="1139"/>
      <c r="AO52" s="1146" t="str">
        <f>IF(K52&lt;&gt;"","Q列に色付け","")</f>
        <v/>
      </c>
      <c r="AP52" s="1152" t="str">
        <f>IF(AND(AE52&lt;&gt;0,AE52&lt;&gt;""),IF(AF52="○","入力済","未入力"),"")</f>
        <v/>
      </c>
      <c r="AQ52" s="889" t="str">
        <f>IFERROR((VLOOKUP(N52,'【参考】数式用３'!$BE$5:$BE$13,1,FALSE)),"対象外")</f>
        <v>対象外</v>
      </c>
      <c r="AR52" s="880" t="str">
        <f>IF(AG52&lt;&gt;"",IF(AH52="○","入力済","未入力"),"")</f>
        <v/>
      </c>
      <c r="AS52" s="880" t="str">
        <f>IF(AND(P52&lt;&gt;"",AI52=""),"未入力","入力済")</f>
        <v>入力済</v>
      </c>
      <c r="AT52" s="880" t="str">
        <f>IF(AND(P52&lt;&gt;"",P52&lt;&gt;"処遇改善加算Ⅳ",AJ52=""),"未入力","入力済")</f>
        <v>入力済</v>
      </c>
      <c r="AU52" s="880" t="str">
        <f>IFERROR(VLOOKUP(K52,'【参考】数式用３'!$BB$5:$BC$48,2,FALSE),"")</f>
        <v/>
      </c>
      <c r="AV52" s="880" t="str">
        <f>IF(AND(P52&lt;&gt;"処遇改善加算Ⅲ",P52&lt;&gt;"処遇改善加算Ⅳ",P52&lt;&gt;"",AU52&lt;&gt;"対象外"),1,"")</f>
        <v/>
      </c>
      <c r="AW52" s="880" t="str">
        <f>IFERROR("_"&amp;VLOOKUP(K52,'【参考】数式用３'!$AG$2:$AH$48,2,FALSE),"")</f>
        <v/>
      </c>
      <c r="AX52" s="1159" t="str">
        <f>IF(AND(P52="処遇改善加算Ⅰ",AL52=""),"未入力","入力済")</f>
        <v>入力済</v>
      </c>
      <c r="AY52" s="1146" t="str">
        <f>G52</f>
        <v/>
      </c>
      <c r="AZ52" s="879"/>
      <c r="BA52" s="879"/>
      <c r="BB52" s="879"/>
      <c r="BC52" s="879"/>
      <c r="BD52" s="879"/>
      <c r="BE52" s="879"/>
      <c r="BF52" s="879"/>
      <c r="BG52" s="879"/>
    </row>
    <row r="53" spans="1:59" ht="14.4" customHeight="1">
      <c r="A53" s="923"/>
      <c r="B53" s="939"/>
      <c r="C53" s="956"/>
      <c r="D53" s="956"/>
      <c r="E53" s="956"/>
      <c r="F53" s="956"/>
      <c r="G53" s="956"/>
      <c r="H53" s="956"/>
      <c r="I53" s="956"/>
      <c r="J53" s="956"/>
      <c r="K53" s="956"/>
      <c r="L53" s="1003"/>
      <c r="M53" s="1018"/>
      <c r="N53" s="1032"/>
      <c r="O53" s="1037"/>
      <c r="P53" s="1045"/>
      <c r="Q53" s="1051"/>
      <c r="R53" s="1056"/>
      <c r="S53" s="1062"/>
      <c r="T53" s="915"/>
      <c r="U53" s="1062"/>
      <c r="V53" s="915"/>
      <c r="W53" s="1062"/>
      <c r="X53" s="915"/>
      <c r="Y53" s="1062"/>
      <c r="Z53" s="915"/>
      <c r="AA53" s="915"/>
      <c r="AB53" s="915"/>
      <c r="AC53" s="1069"/>
      <c r="AD53" s="1076"/>
      <c r="AE53" s="1084"/>
      <c r="AF53" s="1093"/>
      <c r="AG53" s="1076"/>
      <c r="AH53" s="1102"/>
      <c r="AI53" s="1093"/>
      <c r="AJ53" s="1093"/>
      <c r="AK53" s="1116"/>
      <c r="AL53" s="1125"/>
      <c r="AM53" s="1132" t="str">
        <f>IF(AND(P52&lt;&gt;"",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1139"/>
      <c r="AO53" s="1147"/>
      <c r="AP53" s="1152"/>
      <c r="AQ53" s="890"/>
      <c r="AR53" s="880"/>
      <c r="AS53" s="880"/>
      <c r="AT53" s="880"/>
      <c r="AU53" s="880"/>
      <c r="AV53" s="880"/>
      <c r="AW53" s="880"/>
      <c r="AX53" s="1159"/>
      <c r="AY53" s="1147"/>
      <c r="AZ53" s="879"/>
      <c r="BA53" s="879"/>
      <c r="BB53" s="879"/>
      <c r="BC53" s="879"/>
      <c r="BD53" s="879"/>
      <c r="BE53" s="879"/>
      <c r="BF53" s="879"/>
      <c r="BG53" s="879"/>
    </row>
    <row r="54" spans="1:59" ht="14.4" customHeight="1">
      <c r="A54" s="924"/>
      <c r="B54" s="939"/>
      <c r="C54" s="956"/>
      <c r="D54" s="956"/>
      <c r="E54" s="956"/>
      <c r="F54" s="956"/>
      <c r="G54" s="956"/>
      <c r="H54" s="956"/>
      <c r="I54" s="956"/>
      <c r="J54" s="956"/>
      <c r="K54" s="956"/>
      <c r="L54" s="1003"/>
      <c r="M54" s="1018"/>
      <c r="N54" s="1032"/>
      <c r="O54" s="1037"/>
      <c r="P54" s="1045"/>
      <c r="Q54" s="1051"/>
      <c r="R54" s="1056"/>
      <c r="S54" s="1062"/>
      <c r="T54" s="915"/>
      <c r="U54" s="1062"/>
      <c r="V54" s="915"/>
      <c r="W54" s="1062"/>
      <c r="X54" s="915"/>
      <c r="Y54" s="1062"/>
      <c r="Z54" s="915"/>
      <c r="AA54" s="915"/>
      <c r="AB54" s="915"/>
      <c r="AC54" s="1069"/>
      <c r="AD54" s="1076"/>
      <c r="AE54" s="1084"/>
      <c r="AF54" s="1093"/>
      <c r="AG54" s="1076"/>
      <c r="AH54" s="1102"/>
      <c r="AI54" s="1093"/>
      <c r="AJ54" s="1093"/>
      <c r="AK54" s="1116"/>
      <c r="AL54" s="1125"/>
      <c r="AM54" s="1133"/>
      <c r="AN54" s="1139"/>
      <c r="AO54" s="1147"/>
      <c r="AP54" s="1152"/>
      <c r="AQ54" s="890"/>
      <c r="AR54" s="880"/>
      <c r="AS54" s="880"/>
      <c r="AT54" s="880"/>
      <c r="AU54" s="880"/>
      <c r="AV54" s="880"/>
      <c r="AW54" s="880"/>
      <c r="AX54" s="1159"/>
      <c r="AY54" s="1147"/>
      <c r="AZ54" s="879"/>
      <c r="BA54" s="879"/>
      <c r="BB54" s="879"/>
      <c r="BC54" s="879"/>
      <c r="BD54" s="879"/>
      <c r="BE54" s="879"/>
      <c r="BF54" s="879"/>
      <c r="BG54" s="879"/>
    </row>
    <row r="55" spans="1:59" ht="30" customHeight="1">
      <c r="A55" s="925"/>
      <c r="B55" s="940"/>
      <c r="C55" s="957"/>
      <c r="D55" s="957"/>
      <c r="E55" s="957"/>
      <c r="F55" s="957"/>
      <c r="G55" s="957"/>
      <c r="H55" s="957"/>
      <c r="I55" s="957"/>
      <c r="J55" s="957"/>
      <c r="K55" s="957"/>
      <c r="L55" s="1004"/>
      <c r="M55" s="1019"/>
      <c r="N55" s="1033"/>
      <c r="O55" s="1038"/>
      <c r="P55" s="1046"/>
      <c r="Q55" s="1052"/>
      <c r="R55" s="1057"/>
      <c r="S55" s="1063"/>
      <c r="T55" s="1065"/>
      <c r="U55" s="1063"/>
      <c r="V55" s="1065"/>
      <c r="W55" s="1063"/>
      <c r="X55" s="1065"/>
      <c r="Y55" s="1063"/>
      <c r="Z55" s="1065"/>
      <c r="AA55" s="1065"/>
      <c r="AB55" s="1065"/>
      <c r="AC55" s="1070"/>
      <c r="AD55" s="1077"/>
      <c r="AE55" s="1085"/>
      <c r="AF55" s="1094"/>
      <c r="AG55" s="1077"/>
      <c r="AH55" s="1103"/>
      <c r="AI55" s="1094"/>
      <c r="AJ55" s="1094"/>
      <c r="AK55" s="1117"/>
      <c r="AL55" s="1126"/>
      <c r="AM55" s="1134"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139"/>
      <c r="AO55" s="1148"/>
      <c r="AP55" s="1152"/>
      <c r="AQ55" s="891"/>
      <c r="AR55" s="880"/>
      <c r="AS55" s="880"/>
      <c r="AT55" s="880"/>
      <c r="AU55" s="880"/>
      <c r="AV55" s="880"/>
      <c r="AW55" s="880"/>
      <c r="AX55" s="1159"/>
      <c r="AY55" s="1148"/>
      <c r="AZ55" s="879"/>
      <c r="BA55" s="879"/>
      <c r="BB55" s="879"/>
      <c r="BC55" s="879"/>
      <c r="BD55" s="879"/>
      <c r="BE55" s="879"/>
      <c r="BF55" s="879"/>
      <c r="BG55" s="879"/>
    </row>
    <row r="56" spans="1:59" ht="30" customHeight="1">
      <c r="A56" s="922">
        <v>12</v>
      </c>
      <c r="B56" s="938" t="str">
        <f>IF(基本情報入力シート!B51="","",基本情報入力シート!B51)</f>
        <v/>
      </c>
      <c r="C56" s="955"/>
      <c r="D56" s="955"/>
      <c r="E56" s="955"/>
      <c r="F56" s="955"/>
      <c r="G56" s="955" t="str">
        <f>IF(基本情報入力シート!L51="","",基本情報入力シート!L51)</f>
        <v/>
      </c>
      <c r="H56" s="955" t="str">
        <f>IF(基本情報入力シート!Q51="","",基本情報入力シート!Q51)</f>
        <v/>
      </c>
      <c r="I56" s="955" t="str">
        <f>IF(基本情報入力シート!V51="","",基本情報入力シート!V51)</f>
        <v/>
      </c>
      <c r="J56" s="955" t="str">
        <f>IF(基本情報入力シート!W51="","",基本情報入力シート!W51)</f>
        <v/>
      </c>
      <c r="K56" s="955" t="str">
        <f>IF(基本情報入力シート!X51="","",基本情報入力シート!X51)</f>
        <v/>
      </c>
      <c r="L56" s="1002" t="str">
        <f>IF(基本情報入力シート!AC51=0,"",基本情報入力シート!AC51)</f>
        <v/>
      </c>
      <c r="M56" s="1020" t="str">
        <f>IF(基本情報入力シート!AD51="","",基本情報入力シート!AD51)</f>
        <v/>
      </c>
      <c r="N56" s="1031"/>
      <c r="O56" s="1036" t="str">
        <f>IFERROR(VLOOKUP(K56,'【参考】数式用３'!$A$2:$AD$48,MATCH(N56,'【参考】数式用３'!$C$4:$AD$4,0)+2,0),"")</f>
        <v/>
      </c>
      <c r="P56" s="1044"/>
      <c r="Q56" s="1050" t="str">
        <f>IFERROR(VLOOKUP(K56,'【参考】数式用３'!$A$2:$AC$48,MATCH(P56,'【参考】数式用３'!$C$4:$AC$4,0)+2,0),"")</f>
        <v/>
      </c>
      <c r="R56" s="1055" t="s">
        <v>712</v>
      </c>
      <c r="S56" s="1061"/>
      <c r="T56" s="1064" t="s">
        <v>5</v>
      </c>
      <c r="U56" s="1061"/>
      <c r="V56" s="1064" t="s">
        <v>861</v>
      </c>
      <c r="W56" s="1061"/>
      <c r="X56" s="1064" t="s">
        <v>5</v>
      </c>
      <c r="Y56" s="1061"/>
      <c r="Z56" s="1064" t="s">
        <v>130</v>
      </c>
      <c r="AA56" s="1064" t="s">
        <v>508</v>
      </c>
      <c r="AB56" s="1064" t="str">
        <f>IF(S56&gt;=1,(W56*12+Y56)-(S56*12+U56)+1,"")</f>
        <v/>
      </c>
      <c r="AC56" s="1068" t="s">
        <v>136</v>
      </c>
      <c r="AD56" s="1075" t="str">
        <f>IFERROR(ROUNDDOWN(ROUND(L56*Q56,0)*M56,0)*AB56,"")</f>
        <v/>
      </c>
      <c r="AE56" s="1083" t="str">
        <f>IFERROR(ROUNDDOWN(ROUNDDOWN(ROUND(L56*VLOOKUP(K56,'【参考】数式用３'!$A$2:$AC$48,MATCH("処遇改善加算Ⅳ",'【参考】数式用３'!$C$4:$O$4,0)+2,0),0)*M56,0)*AB56*0.5,0),"")</f>
        <v/>
      </c>
      <c r="AF56" s="1092"/>
      <c r="AG56" s="1075" t="str">
        <f>IF(AND(AQ56&lt;&gt;"対象外",P56&lt;&gt;""),ROUNDDOWN(ROUND(L56*VLOOKUP(K56,'【参考】数式用３'!$A$2:$K$48,MATCH("ベア加算あり",'【参考】数式用３'!$C$4:$K$4,0)+2,0),0)*M56,0)*AB56,"")</f>
        <v/>
      </c>
      <c r="AH56" s="1101"/>
      <c r="AI56" s="1092"/>
      <c r="AJ56" s="1092"/>
      <c r="AK56" s="1115"/>
      <c r="AL56" s="1124"/>
      <c r="AM56" s="1131" t="str">
        <f>IF(Q56="","",IF(Q56&lt;O56,"！加算の要件上は問題ありませんが、令和６年度末の加算率と比較して、令和７年度の加算率が低くなっています。",""))</f>
        <v/>
      </c>
      <c r="AN56" s="1139"/>
      <c r="AO56" s="1146" t="str">
        <f>IF(K56&lt;&gt;"","Q列に色付け","")</f>
        <v/>
      </c>
      <c r="AP56" s="1152" t="str">
        <f>IF(AND(AE56&lt;&gt;0,AE56&lt;&gt;""),IF(AF56="○","入力済","未入力"),"")</f>
        <v/>
      </c>
      <c r="AQ56" s="889" t="str">
        <f>IFERROR((VLOOKUP(N56,'【参考】数式用３'!$BE$5:$BE$13,1,FALSE)),"対象外")</f>
        <v>対象外</v>
      </c>
      <c r="AR56" s="880" t="str">
        <f>IF(AG56&lt;&gt;"",IF(AH56="○","入力済","未入力"),"")</f>
        <v/>
      </c>
      <c r="AS56" s="880" t="str">
        <f>IF(AND(P56&lt;&gt;"",AI56=""),"未入力","入力済")</f>
        <v>入力済</v>
      </c>
      <c r="AT56" s="880" t="str">
        <f>IF(AND(P56&lt;&gt;"",P56&lt;&gt;"処遇改善加算Ⅳ",AJ56=""),"未入力","入力済")</f>
        <v>入力済</v>
      </c>
      <c r="AU56" s="880" t="str">
        <f>IFERROR(VLOOKUP(K56,'【参考】数式用３'!$BB$5:$BC$48,2,FALSE),"")</f>
        <v/>
      </c>
      <c r="AV56" s="880" t="str">
        <f>IF(AND(P56&lt;&gt;"処遇改善加算Ⅲ",P56&lt;&gt;"処遇改善加算Ⅳ",P56&lt;&gt;"",AU56&lt;&gt;"対象外"),1,"")</f>
        <v/>
      </c>
      <c r="AW56" s="880" t="str">
        <f>IFERROR("_"&amp;VLOOKUP(K56,'【参考】数式用３'!$AG$2:$AH$48,2,FALSE),"")</f>
        <v/>
      </c>
      <c r="AX56" s="1159" t="str">
        <f>IF(AND(P56="処遇改善加算Ⅰ",AL56=""),"未入力","入力済")</f>
        <v>入力済</v>
      </c>
      <c r="AY56" s="1146" t="str">
        <f>G56</f>
        <v/>
      </c>
      <c r="AZ56" s="879"/>
      <c r="BA56" s="879"/>
      <c r="BB56" s="879"/>
      <c r="BC56" s="879"/>
      <c r="BD56" s="879"/>
      <c r="BE56" s="879"/>
      <c r="BF56" s="879"/>
      <c r="BG56" s="879"/>
    </row>
    <row r="57" spans="1:59" ht="14.4" customHeight="1">
      <c r="A57" s="923"/>
      <c r="B57" s="939"/>
      <c r="C57" s="956"/>
      <c r="D57" s="956"/>
      <c r="E57" s="956"/>
      <c r="F57" s="956"/>
      <c r="G57" s="956"/>
      <c r="H57" s="956"/>
      <c r="I57" s="956"/>
      <c r="J57" s="956"/>
      <c r="K57" s="956"/>
      <c r="L57" s="1003"/>
      <c r="M57" s="1018"/>
      <c r="N57" s="1032"/>
      <c r="O57" s="1037"/>
      <c r="P57" s="1045"/>
      <c r="Q57" s="1051"/>
      <c r="R57" s="1056"/>
      <c r="S57" s="1062"/>
      <c r="T57" s="915"/>
      <c r="U57" s="1062"/>
      <c r="V57" s="915"/>
      <c r="W57" s="1062"/>
      <c r="X57" s="915"/>
      <c r="Y57" s="1062"/>
      <c r="Z57" s="915"/>
      <c r="AA57" s="915"/>
      <c r="AB57" s="915"/>
      <c r="AC57" s="1069"/>
      <c r="AD57" s="1076"/>
      <c r="AE57" s="1084"/>
      <c r="AF57" s="1093"/>
      <c r="AG57" s="1076"/>
      <c r="AH57" s="1102"/>
      <c r="AI57" s="1093"/>
      <c r="AJ57" s="1093"/>
      <c r="AK57" s="1116"/>
      <c r="AL57" s="1125"/>
      <c r="AM57" s="1132" t="str">
        <f>IF(AND(P56&lt;&gt;"",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1139"/>
      <c r="AO57" s="1147"/>
      <c r="AP57" s="1152"/>
      <c r="AQ57" s="890"/>
      <c r="AR57" s="880"/>
      <c r="AS57" s="880"/>
      <c r="AT57" s="880"/>
      <c r="AU57" s="880"/>
      <c r="AV57" s="880"/>
      <c r="AW57" s="880"/>
      <c r="AX57" s="1159"/>
      <c r="AY57" s="1147"/>
      <c r="AZ57" s="879"/>
      <c r="BA57" s="879"/>
      <c r="BB57" s="879"/>
      <c r="BC57" s="879"/>
      <c r="BD57" s="879"/>
      <c r="BE57" s="879"/>
      <c r="BF57" s="879"/>
      <c r="BG57" s="879"/>
    </row>
    <row r="58" spans="1:59" ht="14.4" customHeight="1">
      <c r="A58" s="924"/>
      <c r="B58" s="939"/>
      <c r="C58" s="956"/>
      <c r="D58" s="956"/>
      <c r="E58" s="956"/>
      <c r="F58" s="956"/>
      <c r="G58" s="956"/>
      <c r="H58" s="956"/>
      <c r="I58" s="956"/>
      <c r="J58" s="956"/>
      <c r="K58" s="956"/>
      <c r="L58" s="1003"/>
      <c r="M58" s="1018"/>
      <c r="N58" s="1032"/>
      <c r="O58" s="1037"/>
      <c r="P58" s="1045"/>
      <c r="Q58" s="1051"/>
      <c r="R58" s="1056"/>
      <c r="S58" s="1062"/>
      <c r="T58" s="915"/>
      <c r="U58" s="1062"/>
      <c r="V58" s="915"/>
      <c r="W58" s="1062"/>
      <c r="X58" s="915"/>
      <c r="Y58" s="1062"/>
      <c r="Z58" s="915"/>
      <c r="AA58" s="915"/>
      <c r="AB58" s="915"/>
      <c r="AC58" s="1069"/>
      <c r="AD58" s="1076"/>
      <c r="AE58" s="1084"/>
      <c r="AF58" s="1093"/>
      <c r="AG58" s="1076"/>
      <c r="AH58" s="1102"/>
      <c r="AI58" s="1093"/>
      <c r="AJ58" s="1093"/>
      <c r="AK58" s="1116"/>
      <c r="AL58" s="1125"/>
      <c r="AM58" s="1133"/>
      <c r="AN58" s="1139"/>
      <c r="AO58" s="1147"/>
      <c r="AP58" s="1152"/>
      <c r="AQ58" s="890"/>
      <c r="AR58" s="880"/>
      <c r="AS58" s="880"/>
      <c r="AT58" s="880"/>
      <c r="AU58" s="880"/>
      <c r="AV58" s="880"/>
      <c r="AW58" s="880"/>
      <c r="AX58" s="1159"/>
      <c r="AY58" s="1147"/>
      <c r="AZ58" s="879"/>
      <c r="BA58" s="879"/>
      <c r="BB58" s="879"/>
      <c r="BC58" s="879"/>
      <c r="BD58" s="879"/>
      <c r="BE58" s="879"/>
      <c r="BF58" s="879"/>
      <c r="BG58" s="879"/>
    </row>
    <row r="59" spans="1:59" ht="30" customHeight="1">
      <c r="A59" s="925"/>
      <c r="B59" s="940"/>
      <c r="C59" s="957"/>
      <c r="D59" s="957"/>
      <c r="E59" s="957"/>
      <c r="F59" s="957"/>
      <c r="G59" s="957"/>
      <c r="H59" s="957"/>
      <c r="I59" s="957"/>
      <c r="J59" s="957"/>
      <c r="K59" s="957"/>
      <c r="L59" s="1004"/>
      <c r="M59" s="1019"/>
      <c r="N59" s="1033"/>
      <c r="O59" s="1038"/>
      <c r="P59" s="1046"/>
      <c r="Q59" s="1052"/>
      <c r="R59" s="1057"/>
      <c r="S59" s="1063"/>
      <c r="T59" s="1065"/>
      <c r="U59" s="1063"/>
      <c r="V59" s="1065"/>
      <c r="W59" s="1063"/>
      <c r="X59" s="1065"/>
      <c r="Y59" s="1063"/>
      <c r="Z59" s="1065"/>
      <c r="AA59" s="1065"/>
      <c r="AB59" s="1065"/>
      <c r="AC59" s="1070"/>
      <c r="AD59" s="1077"/>
      <c r="AE59" s="1085"/>
      <c r="AF59" s="1094"/>
      <c r="AG59" s="1077"/>
      <c r="AH59" s="1103"/>
      <c r="AI59" s="1094"/>
      <c r="AJ59" s="1094"/>
      <c r="AK59" s="1117"/>
      <c r="AL59" s="1126"/>
      <c r="AM59" s="1134"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139"/>
      <c r="AO59" s="1148"/>
      <c r="AP59" s="1152"/>
      <c r="AQ59" s="891"/>
      <c r="AR59" s="880"/>
      <c r="AS59" s="880"/>
      <c r="AT59" s="880"/>
      <c r="AU59" s="880"/>
      <c r="AV59" s="880"/>
      <c r="AW59" s="880"/>
      <c r="AX59" s="1159"/>
      <c r="AY59" s="1148"/>
      <c r="AZ59" s="879"/>
      <c r="BA59" s="879"/>
      <c r="BB59" s="879"/>
      <c r="BC59" s="879"/>
      <c r="BD59" s="879"/>
      <c r="BE59" s="879"/>
      <c r="BF59" s="879"/>
      <c r="BG59" s="879"/>
    </row>
    <row r="60" spans="1:59" ht="30" customHeight="1">
      <c r="A60" s="922">
        <v>13</v>
      </c>
      <c r="B60" s="938" t="str">
        <f>IF(基本情報入力シート!B52="","",基本情報入力シート!B52)</f>
        <v/>
      </c>
      <c r="C60" s="955"/>
      <c r="D60" s="955"/>
      <c r="E60" s="955"/>
      <c r="F60" s="955"/>
      <c r="G60" s="955" t="str">
        <f>IF(基本情報入力シート!L52="","",基本情報入力シート!L52)</f>
        <v/>
      </c>
      <c r="H60" s="955" t="str">
        <f>IF(基本情報入力シート!Q52="","",基本情報入力シート!Q52)</f>
        <v/>
      </c>
      <c r="I60" s="955" t="str">
        <f>IF(基本情報入力シート!V52="","",基本情報入力シート!V52)</f>
        <v/>
      </c>
      <c r="J60" s="955" t="str">
        <f>IF(基本情報入力シート!W52="","",基本情報入力シート!W52)</f>
        <v/>
      </c>
      <c r="K60" s="955" t="str">
        <f>IF(基本情報入力シート!X52="","",基本情報入力シート!X52)</f>
        <v/>
      </c>
      <c r="L60" s="1002" t="str">
        <f>IF(基本情報入力シート!AC52=0,"",基本情報入力シート!AC52)</f>
        <v/>
      </c>
      <c r="M60" s="1020" t="str">
        <f>IF(基本情報入力シート!AD52="","",基本情報入力シート!AD52)</f>
        <v/>
      </c>
      <c r="N60" s="1031"/>
      <c r="O60" s="1036" t="str">
        <f>IFERROR(VLOOKUP(K60,'【参考】数式用３'!$A$2:$AD$48,MATCH(N60,'【参考】数式用３'!$C$4:$AD$4,0)+2,0),"")</f>
        <v/>
      </c>
      <c r="P60" s="1044"/>
      <c r="Q60" s="1050" t="str">
        <f>IFERROR(VLOOKUP(K60,'【参考】数式用３'!$A$2:$AC$48,MATCH(P60,'【参考】数式用３'!$C$4:$AC$4,0)+2,0),"")</f>
        <v/>
      </c>
      <c r="R60" s="1055" t="s">
        <v>712</v>
      </c>
      <c r="S60" s="1061"/>
      <c r="T60" s="1064" t="s">
        <v>5</v>
      </c>
      <c r="U60" s="1061"/>
      <c r="V60" s="1064" t="s">
        <v>861</v>
      </c>
      <c r="W60" s="1061"/>
      <c r="X60" s="1064" t="s">
        <v>5</v>
      </c>
      <c r="Y60" s="1061"/>
      <c r="Z60" s="1064" t="s">
        <v>130</v>
      </c>
      <c r="AA60" s="1064" t="s">
        <v>508</v>
      </c>
      <c r="AB60" s="1064" t="str">
        <f>IF(S60&gt;=1,(W60*12+Y60)-(S60*12+U60)+1,"")</f>
        <v/>
      </c>
      <c r="AC60" s="1068" t="s">
        <v>136</v>
      </c>
      <c r="AD60" s="1075" t="str">
        <f>IFERROR(ROUNDDOWN(ROUND(L60*Q60,0)*M60,0)*AB60,"")</f>
        <v/>
      </c>
      <c r="AE60" s="1083" t="str">
        <f>IFERROR(ROUNDDOWN(ROUNDDOWN(ROUND(L60*VLOOKUP(K60,'【参考】数式用３'!$A$2:$AC$48,MATCH("処遇改善加算Ⅳ",'【参考】数式用３'!$C$4:$O$4,0)+2,0),0)*M60,0)*AB60*0.5,0),"")</f>
        <v/>
      </c>
      <c r="AF60" s="1092"/>
      <c r="AG60" s="1075" t="str">
        <f>IF(AND(AQ60&lt;&gt;"対象外",P60&lt;&gt;""),ROUNDDOWN(ROUND(L60*VLOOKUP(K60,'【参考】数式用３'!$A$2:$K$48,MATCH("ベア加算あり",'【参考】数式用３'!$C$4:$K$4,0)+2,0),0)*M60,0)*AB60,"")</f>
        <v/>
      </c>
      <c r="AH60" s="1101"/>
      <c r="AI60" s="1092"/>
      <c r="AJ60" s="1092"/>
      <c r="AK60" s="1115"/>
      <c r="AL60" s="1124"/>
      <c r="AM60" s="1131" t="str">
        <f>IF(Q60="","",IF(Q60&lt;O60,"！加算の要件上は問題ありませんが、令和６年度末の加算率と比較して、令和７年度の加算率が低くなっています。",""))</f>
        <v/>
      </c>
      <c r="AN60" s="1139"/>
      <c r="AO60" s="1146" t="str">
        <f>IF(K60&lt;&gt;"","Q列に色付け","")</f>
        <v/>
      </c>
      <c r="AP60" s="1152" t="str">
        <f>IF(AND(AE60&lt;&gt;0,AE60&lt;&gt;""),IF(AF60="○","入力済","未入力"),"")</f>
        <v/>
      </c>
      <c r="AQ60" s="889" t="str">
        <f>IFERROR((VLOOKUP(N60,'【参考】数式用３'!$BE$5:$BE$13,1,FALSE)),"対象外")</f>
        <v>対象外</v>
      </c>
      <c r="AR60" s="880" t="str">
        <f>IF(AG60&lt;&gt;"",IF(AH60="○","入力済","未入力"),"")</f>
        <v/>
      </c>
      <c r="AS60" s="880" t="str">
        <f>IF(AND(P60&lt;&gt;"",AI60=""),"未入力","入力済")</f>
        <v>入力済</v>
      </c>
      <c r="AT60" s="880" t="str">
        <f>IF(AND(P60&lt;&gt;"",P60&lt;&gt;"処遇改善加算Ⅳ",AJ60=""),"未入力","入力済")</f>
        <v>入力済</v>
      </c>
      <c r="AU60" s="880" t="str">
        <f>IFERROR(VLOOKUP(K60,'【参考】数式用３'!$BB$5:$BC$48,2,FALSE),"")</f>
        <v/>
      </c>
      <c r="AV60" s="880" t="str">
        <f>IF(AND(P60&lt;&gt;"処遇改善加算Ⅲ",P60&lt;&gt;"処遇改善加算Ⅳ",P60&lt;&gt;"",AU60&lt;&gt;"対象外"),1,"")</f>
        <v/>
      </c>
      <c r="AW60" s="880" t="str">
        <f>IFERROR("_"&amp;VLOOKUP(K60,'【参考】数式用３'!$AG$2:$AH$48,2,FALSE),"")</f>
        <v/>
      </c>
      <c r="AX60" s="1159" t="str">
        <f>IF(AND(P60="処遇改善加算Ⅰ",AL60=""),"未入力","入力済")</f>
        <v>入力済</v>
      </c>
      <c r="AY60" s="1146" t="str">
        <f>G60</f>
        <v/>
      </c>
      <c r="AZ60" s="879"/>
      <c r="BA60" s="879"/>
      <c r="BB60" s="879"/>
      <c r="BC60" s="879"/>
      <c r="BD60" s="879"/>
      <c r="BE60" s="879"/>
      <c r="BF60" s="879"/>
      <c r="BG60" s="879"/>
    </row>
    <row r="61" spans="1:59" ht="14.4" customHeight="1">
      <c r="A61" s="923"/>
      <c r="B61" s="939"/>
      <c r="C61" s="956"/>
      <c r="D61" s="956"/>
      <c r="E61" s="956"/>
      <c r="F61" s="956"/>
      <c r="G61" s="956"/>
      <c r="H61" s="956"/>
      <c r="I61" s="956"/>
      <c r="J61" s="956"/>
      <c r="K61" s="956"/>
      <c r="L61" s="1003"/>
      <c r="M61" s="1018"/>
      <c r="N61" s="1032"/>
      <c r="O61" s="1037"/>
      <c r="P61" s="1045"/>
      <c r="Q61" s="1051"/>
      <c r="R61" s="1056"/>
      <c r="S61" s="1062"/>
      <c r="T61" s="915"/>
      <c r="U61" s="1062"/>
      <c r="V61" s="915"/>
      <c r="W61" s="1062"/>
      <c r="X61" s="915"/>
      <c r="Y61" s="1062"/>
      <c r="Z61" s="915"/>
      <c r="AA61" s="915"/>
      <c r="AB61" s="915"/>
      <c r="AC61" s="1069"/>
      <c r="AD61" s="1076"/>
      <c r="AE61" s="1084"/>
      <c r="AF61" s="1093"/>
      <c r="AG61" s="1076"/>
      <c r="AH61" s="1102"/>
      <c r="AI61" s="1093"/>
      <c r="AJ61" s="1093"/>
      <c r="AK61" s="1116"/>
      <c r="AL61" s="1125"/>
      <c r="AM61" s="1132" t="str">
        <f>IF(AND(P60&lt;&gt;"",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1139"/>
      <c r="AO61" s="1147"/>
      <c r="AP61" s="1152"/>
      <c r="AQ61" s="890"/>
      <c r="AR61" s="880"/>
      <c r="AS61" s="880"/>
      <c r="AT61" s="880"/>
      <c r="AU61" s="880"/>
      <c r="AV61" s="880"/>
      <c r="AW61" s="880"/>
      <c r="AX61" s="1159"/>
      <c r="AY61" s="1147"/>
      <c r="AZ61" s="879"/>
      <c r="BA61" s="879"/>
      <c r="BB61" s="879"/>
      <c r="BC61" s="879"/>
      <c r="BD61" s="879"/>
      <c r="BE61" s="879"/>
      <c r="BF61" s="879"/>
      <c r="BG61" s="879"/>
    </row>
    <row r="62" spans="1:59" ht="14.4" customHeight="1">
      <c r="A62" s="924"/>
      <c r="B62" s="939"/>
      <c r="C62" s="956"/>
      <c r="D62" s="956"/>
      <c r="E62" s="956"/>
      <c r="F62" s="956"/>
      <c r="G62" s="956"/>
      <c r="H62" s="956"/>
      <c r="I62" s="956"/>
      <c r="J62" s="956"/>
      <c r="K62" s="956"/>
      <c r="L62" s="1003"/>
      <c r="M62" s="1018"/>
      <c r="N62" s="1032"/>
      <c r="O62" s="1037"/>
      <c r="P62" s="1045"/>
      <c r="Q62" s="1051"/>
      <c r="R62" s="1056"/>
      <c r="S62" s="1062"/>
      <c r="T62" s="915"/>
      <c r="U62" s="1062"/>
      <c r="V62" s="915"/>
      <c r="W62" s="1062"/>
      <c r="X62" s="915"/>
      <c r="Y62" s="1062"/>
      <c r="Z62" s="915"/>
      <c r="AA62" s="915"/>
      <c r="AB62" s="915"/>
      <c r="AC62" s="1069"/>
      <c r="AD62" s="1076"/>
      <c r="AE62" s="1084"/>
      <c r="AF62" s="1093"/>
      <c r="AG62" s="1076"/>
      <c r="AH62" s="1102"/>
      <c r="AI62" s="1093"/>
      <c r="AJ62" s="1093"/>
      <c r="AK62" s="1116"/>
      <c r="AL62" s="1125"/>
      <c r="AM62" s="1133"/>
      <c r="AN62" s="1139"/>
      <c r="AO62" s="1147"/>
      <c r="AP62" s="1152"/>
      <c r="AQ62" s="890"/>
      <c r="AR62" s="880"/>
      <c r="AS62" s="880"/>
      <c r="AT62" s="880"/>
      <c r="AU62" s="880"/>
      <c r="AV62" s="880"/>
      <c r="AW62" s="880"/>
      <c r="AX62" s="1159"/>
      <c r="AY62" s="1147"/>
      <c r="AZ62" s="879"/>
      <c r="BA62" s="879"/>
      <c r="BB62" s="879"/>
      <c r="BC62" s="879"/>
      <c r="BD62" s="879"/>
      <c r="BE62" s="879"/>
      <c r="BF62" s="879"/>
      <c r="BG62" s="879"/>
    </row>
    <row r="63" spans="1:59" ht="30" customHeight="1">
      <c r="A63" s="925"/>
      <c r="B63" s="940"/>
      <c r="C63" s="957"/>
      <c r="D63" s="957"/>
      <c r="E63" s="957"/>
      <c r="F63" s="957"/>
      <c r="G63" s="957"/>
      <c r="H63" s="957"/>
      <c r="I63" s="957"/>
      <c r="J63" s="957"/>
      <c r="K63" s="957"/>
      <c r="L63" s="1004"/>
      <c r="M63" s="1019"/>
      <c r="N63" s="1033"/>
      <c r="O63" s="1038"/>
      <c r="P63" s="1046"/>
      <c r="Q63" s="1052"/>
      <c r="R63" s="1057"/>
      <c r="S63" s="1063"/>
      <c r="T63" s="1065"/>
      <c r="U63" s="1063"/>
      <c r="V63" s="1065"/>
      <c r="W63" s="1063"/>
      <c r="X63" s="1065"/>
      <c r="Y63" s="1063"/>
      <c r="Z63" s="1065"/>
      <c r="AA63" s="1065"/>
      <c r="AB63" s="1065"/>
      <c r="AC63" s="1070"/>
      <c r="AD63" s="1077"/>
      <c r="AE63" s="1085"/>
      <c r="AF63" s="1094"/>
      <c r="AG63" s="1077"/>
      <c r="AH63" s="1103"/>
      <c r="AI63" s="1094"/>
      <c r="AJ63" s="1094"/>
      <c r="AK63" s="1117"/>
      <c r="AL63" s="1126"/>
      <c r="AM63" s="1134"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139"/>
      <c r="AO63" s="1148"/>
      <c r="AP63" s="1152"/>
      <c r="AQ63" s="891"/>
      <c r="AR63" s="880"/>
      <c r="AS63" s="880"/>
      <c r="AT63" s="880"/>
      <c r="AU63" s="880"/>
      <c r="AV63" s="880"/>
      <c r="AW63" s="880"/>
      <c r="AX63" s="1159"/>
      <c r="AY63" s="1148"/>
      <c r="AZ63" s="879"/>
      <c r="BA63" s="879"/>
      <c r="BB63" s="879"/>
      <c r="BC63" s="879"/>
      <c r="BD63" s="879"/>
      <c r="BE63" s="879"/>
      <c r="BF63" s="879"/>
      <c r="BG63" s="879"/>
    </row>
    <row r="64" spans="1:59" ht="30" customHeight="1">
      <c r="A64" s="922">
        <v>14</v>
      </c>
      <c r="B64" s="938" t="str">
        <f>IF(基本情報入力シート!B53="","",基本情報入力シート!B53)</f>
        <v/>
      </c>
      <c r="C64" s="955"/>
      <c r="D64" s="955"/>
      <c r="E64" s="955"/>
      <c r="F64" s="955"/>
      <c r="G64" s="955" t="str">
        <f>IF(基本情報入力シート!L53="","",基本情報入力シート!L53)</f>
        <v/>
      </c>
      <c r="H64" s="955" t="str">
        <f>IF(基本情報入力シート!Q53="","",基本情報入力シート!Q53)</f>
        <v/>
      </c>
      <c r="I64" s="955" t="str">
        <f>IF(基本情報入力シート!V53="","",基本情報入力シート!V53)</f>
        <v/>
      </c>
      <c r="J64" s="955" t="str">
        <f>IF(基本情報入力シート!W53="","",基本情報入力シート!W53)</f>
        <v/>
      </c>
      <c r="K64" s="955" t="str">
        <f>IF(基本情報入力シート!X53="","",基本情報入力シート!X53)</f>
        <v/>
      </c>
      <c r="L64" s="1002" t="str">
        <f>IF(基本情報入力シート!AC53=0,"",基本情報入力シート!AC53)</f>
        <v/>
      </c>
      <c r="M64" s="1020" t="str">
        <f>IF(基本情報入力シート!AD53="","",基本情報入力シート!AD53)</f>
        <v/>
      </c>
      <c r="N64" s="1031"/>
      <c r="O64" s="1036" t="str">
        <f>IFERROR(VLOOKUP(K64,'【参考】数式用３'!$A$2:$AD$48,MATCH(N64,'【参考】数式用３'!$C$4:$AD$4,0)+2,0),"")</f>
        <v/>
      </c>
      <c r="P64" s="1044"/>
      <c r="Q64" s="1050" t="str">
        <f>IFERROR(VLOOKUP(K64,'【参考】数式用３'!$A$2:$AC$48,MATCH(P64,'【参考】数式用３'!$C$4:$AC$4,0)+2,0),"")</f>
        <v/>
      </c>
      <c r="R64" s="1055" t="s">
        <v>712</v>
      </c>
      <c r="S64" s="1061"/>
      <c r="T64" s="1064" t="s">
        <v>5</v>
      </c>
      <c r="U64" s="1061"/>
      <c r="V64" s="1064" t="s">
        <v>861</v>
      </c>
      <c r="W64" s="1061"/>
      <c r="X64" s="1064" t="s">
        <v>5</v>
      </c>
      <c r="Y64" s="1061"/>
      <c r="Z64" s="1064" t="s">
        <v>130</v>
      </c>
      <c r="AA64" s="1064" t="s">
        <v>508</v>
      </c>
      <c r="AB64" s="1064" t="str">
        <f>IF(S64&gt;=1,(W64*12+Y64)-(S64*12+U64)+1,"")</f>
        <v/>
      </c>
      <c r="AC64" s="1068" t="s">
        <v>136</v>
      </c>
      <c r="AD64" s="1075" t="str">
        <f>IFERROR(ROUNDDOWN(ROUND(L64*Q64,0)*M64,0)*AB64,"")</f>
        <v/>
      </c>
      <c r="AE64" s="1083" t="str">
        <f>IFERROR(ROUNDDOWN(ROUNDDOWN(ROUND(L64*VLOOKUP(K64,'【参考】数式用３'!$A$2:$AC$48,MATCH("処遇改善加算Ⅳ",'【参考】数式用３'!$C$4:$O$4,0)+2,0),0)*M64,0)*AB64*0.5,0),"")</f>
        <v/>
      </c>
      <c r="AF64" s="1092"/>
      <c r="AG64" s="1075" t="str">
        <f>IF(AND(AQ64&lt;&gt;"対象外",P64&lt;&gt;""),ROUNDDOWN(ROUND(L64*VLOOKUP(K64,'【参考】数式用３'!$A$2:$K$48,MATCH("ベア加算あり",'【参考】数式用３'!$C$4:$K$4,0)+2,0),0)*M64,0)*AB64,"")</f>
        <v/>
      </c>
      <c r="AH64" s="1101"/>
      <c r="AI64" s="1092"/>
      <c r="AJ64" s="1092"/>
      <c r="AK64" s="1115"/>
      <c r="AL64" s="1124"/>
      <c r="AM64" s="1131" t="str">
        <f>IF(Q64="","",IF(Q64&lt;O64,"！加算の要件上は問題ありませんが、令和６年度末の加算率と比較して、令和７年度の加算率が低くなっています。",""))</f>
        <v/>
      </c>
      <c r="AN64" s="1139"/>
      <c r="AO64" s="1146" t="str">
        <f>IF(K64&lt;&gt;"","Q列に色付け","")</f>
        <v/>
      </c>
      <c r="AP64" s="1152" t="str">
        <f>IF(AND(AE64&lt;&gt;0,AE64&lt;&gt;""),IF(AF64="○","入力済","未入力"),"")</f>
        <v/>
      </c>
      <c r="AQ64" s="889" t="str">
        <f>IFERROR((VLOOKUP(N64,'【参考】数式用３'!$BE$5:$BE$13,1,FALSE)),"対象外")</f>
        <v>対象外</v>
      </c>
      <c r="AR64" s="880" t="str">
        <f>IF(AG64&lt;&gt;"",IF(AH64="○","入力済","未入力"),"")</f>
        <v/>
      </c>
      <c r="AS64" s="880" t="str">
        <f>IF(AND(P64&lt;&gt;"",AI64=""),"未入力","入力済")</f>
        <v>入力済</v>
      </c>
      <c r="AT64" s="880" t="str">
        <f>IF(AND(P64&lt;&gt;"",P64&lt;&gt;"処遇改善加算Ⅳ",AJ64=""),"未入力","入力済")</f>
        <v>入力済</v>
      </c>
      <c r="AU64" s="880" t="str">
        <f>IFERROR(VLOOKUP(K64,'【参考】数式用３'!$BB$5:$BC$48,2,FALSE),"")</f>
        <v/>
      </c>
      <c r="AV64" s="880" t="str">
        <f>IF(AND(P64&lt;&gt;"処遇改善加算Ⅲ",P64&lt;&gt;"処遇改善加算Ⅳ",P64&lt;&gt;"",AU64&lt;&gt;"対象外"),1,"")</f>
        <v/>
      </c>
      <c r="AW64" s="880" t="str">
        <f>IFERROR("_"&amp;VLOOKUP(K64,'【参考】数式用３'!$AG$2:$AH$48,2,FALSE),"")</f>
        <v/>
      </c>
      <c r="AX64" s="1159" t="str">
        <f>IF(AND(P64="処遇改善加算Ⅰ",AL64=""),"未入力","入力済")</f>
        <v>入力済</v>
      </c>
      <c r="AY64" s="1146" t="str">
        <f>G64</f>
        <v/>
      </c>
      <c r="AZ64" s="879"/>
      <c r="BA64" s="879"/>
      <c r="BB64" s="879"/>
      <c r="BC64" s="879"/>
      <c r="BD64" s="879"/>
      <c r="BE64" s="879"/>
      <c r="BF64" s="879"/>
      <c r="BG64" s="879"/>
    </row>
    <row r="65" spans="1:59" ht="14.4" customHeight="1">
      <c r="A65" s="923"/>
      <c r="B65" s="939"/>
      <c r="C65" s="956"/>
      <c r="D65" s="956"/>
      <c r="E65" s="956"/>
      <c r="F65" s="956"/>
      <c r="G65" s="956"/>
      <c r="H65" s="956"/>
      <c r="I65" s="956"/>
      <c r="J65" s="956"/>
      <c r="K65" s="956"/>
      <c r="L65" s="1003"/>
      <c r="M65" s="1018"/>
      <c r="N65" s="1032"/>
      <c r="O65" s="1037"/>
      <c r="P65" s="1045"/>
      <c r="Q65" s="1051"/>
      <c r="R65" s="1056"/>
      <c r="S65" s="1062"/>
      <c r="T65" s="915"/>
      <c r="U65" s="1062"/>
      <c r="V65" s="915"/>
      <c r="W65" s="1062"/>
      <c r="X65" s="915"/>
      <c r="Y65" s="1062"/>
      <c r="Z65" s="915"/>
      <c r="AA65" s="915"/>
      <c r="AB65" s="915"/>
      <c r="AC65" s="1069"/>
      <c r="AD65" s="1076"/>
      <c r="AE65" s="1084"/>
      <c r="AF65" s="1093"/>
      <c r="AG65" s="1076"/>
      <c r="AH65" s="1102"/>
      <c r="AI65" s="1093"/>
      <c r="AJ65" s="1093"/>
      <c r="AK65" s="1116"/>
      <c r="AL65" s="1125"/>
      <c r="AM65" s="1132" t="str">
        <f>IF(AND(P64&lt;&gt;"",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1139"/>
      <c r="AO65" s="1147"/>
      <c r="AP65" s="1152"/>
      <c r="AQ65" s="890"/>
      <c r="AR65" s="880"/>
      <c r="AS65" s="880"/>
      <c r="AT65" s="880"/>
      <c r="AU65" s="880"/>
      <c r="AV65" s="880"/>
      <c r="AW65" s="880"/>
      <c r="AX65" s="1159"/>
      <c r="AY65" s="1147"/>
      <c r="AZ65" s="879"/>
      <c r="BA65" s="879"/>
      <c r="BB65" s="879"/>
      <c r="BC65" s="879"/>
      <c r="BD65" s="879"/>
      <c r="BE65" s="879"/>
      <c r="BF65" s="879"/>
      <c r="BG65" s="879"/>
    </row>
    <row r="66" spans="1:59" ht="14.4" customHeight="1">
      <c r="A66" s="924"/>
      <c r="B66" s="939"/>
      <c r="C66" s="956"/>
      <c r="D66" s="956"/>
      <c r="E66" s="956"/>
      <c r="F66" s="956"/>
      <c r="G66" s="956"/>
      <c r="H66" s="956"/>
      <c r="I66" s="956"/>
      <c r="J66" s="956"/>
      <c r="K66" s="956"/>
      <c r="L66" s="1003"/>
      <c r="M66" s="1018"/>
      <c r="N66" s="1032"/>
      <c r="O66" s="1037"/>
      <c r="P66" s="1045"/>
      <c r="Q66" s="1051"/>
      <c r="R66" s="1056"/>
      <c r="S66" s="1062"/>
      <c r="T66" s="915"/>
      <c r="U66" s="1062"/>
      <c r="V66" s="915"/>
      <c r="W66" s="1062"/>
      <c r="X66" s="915"/>
      <c r="Y66" s="1062"/>
      <c r="Z66" s="915"/>
      <c r="AA66" s="915"/>
      <c r="AB66" s="915"/>
      <c r="AC66" s="1069"/>
      <c r="AD66" s="1076"/>
      <c r="AE66" s="1084"/>
      <c r="AF66" s="1093"/>
      <c r="AG66" s="1076"/>
      <c r="AH66" s="1102"/>
      <c r="AI66" s="1093"/>
      <c r="AJ66" s="1093"/>
      <c r="AK66" s="1116"/>
      <c r="AL66" s="1125"/>
      <c r="AM66" s="1133"/>
      <c r="AN66" s="1139"/>
      <c r="AO66" s="1147"/>
      <c r="AP66" s="1152"/>
      <c r="AQ66" s="890"/>
      <c r="AR66" s="880"/>
      <c r="AS66" s="880"/>
      <c r="AT66" s="880"/>
      <c r="AU66" s="880"/>
      <c r="AV66" s="880"/>
      <c r="AW66" s="880"/>
      <c r="AX66" s="1159"/>
      <c r="AY66" s="1147"/>
      <c r="AZ66" s="879"/>
      <c r="BA66" s="879"/>
      <c r="BB66" s="879"/>
      <c r="BC66" s="879"/>
      <c r="BD66" s="879"/>
      <c r="BE66" s="879"/>
      <c r="BF66" s="879"/>
      <c r="BG66" s="879"/>
    </row>
    <row r="67" spans="1:59" ht="30" customHeight="1">
      <c r="A67" s="925"/>
      <c r="B67" s="940"/>
      <c r="C67" s="957"/>
      <c r="D67" s="957"/>
      <c r="E67" s="957"/>
      <c r="F67" s="957"/>
      <c r="G67" s="957"/>
      <c r="H67" s="957"/>
      <c r="I67" s="957"/>
      <c r="J67" s="957"/>
      <c r="K67" s="957"/>
      <c r="L67" s="1004"/>
      <c r="M67" s="1019"/>
      <c r="N67" s="1033"/>
      <c r="O67" s="1038"/>
      <c r="P67" s="1046"/>
      <c r="Q67" s="1052"/>
      <c r="R67" s="1057"/>
      <c r="S67" s="1063"/>
      <c r="T67" s="1065"/>
      <c r="U67" s="1063"/>
      <c r="V67" s="1065"/>
      <c r="W67" s="1063"/>
      <c r="X67" s="1065"/>
      <c r="Y67" s="1063"/>
      <c r="Z67" s="1065"/>
      <c r="AA67" s="1065"/>
      <c r="AB67" s="1065"/>
      <c r="AC67" s="1070"/>
      <c r="AD67" s="1077"/>
      <c r="AE67" s="1085"/>
      <c r="AF67" s="1094"/>
      <c r="AG67" s="1077"/>
      <c r="AH67" s="1103"/>
      <c r="AI67" s="1094"/>
      <c r="AJ67" s="1094"/>
      <c r="AK67" s="1117"/>
      <c r="AL67" s="1126"/>
      <c r="AM67" s="1134"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139"/>
      <c r="AO67" s="1148"/>
      <c r="AP67" s="1152"/>
      <c r="AQ67" s="891"/>
      <c r="AR67" s="880"/>
      <c r="AS67" s="880"/>
      <c r="AT67" s="880"/>
      <c r="AU67" s="880"/>
      <c r="AV67" s="880"/>
      <c r="AW67" s="880"/>
      <c r="AX67" s="1159"/>
      <c r="AY67" s="1148"/>
      <c r="AZ67" s="879"/>
      <c r="BA67" s="879"/>
      <c r="BB67" s="879"/>
      <c r="BC67" s="879"/>
      <c r="BD67" s="879"/>
      <c r="BE67" s="879"/>
      <c r="BF67" s="879"/>
      <c r="BG67" s="879"/>
    </row>
    <row r="68" spans="1:59" ht="30" customHeight="1">
      <c r="A68" s="922">
        <v>15</v>
      </c>
      <c r="B68" s="938" t="str">
        <f>IF(基本情報入力シート!B54="","",基本情報入力シート!B54)</f>
        <v/>
      </c>
      <c r="C68" s="955"/>
      <c r="D68" s="955"/>
      <c r="E68" s="955"/>
      <c r="F68" s="955"/>
      <c r="G68" s="955" t="str">
        <f>IF(基本情報入力シート!L54="","",基本情報入力シート!L54)</f>
        <v/>
      </c>
      <c r="H68" s="955" t="str">
        <f>IF(基本情報入力シート!Q54="","",基本情報入力シート!Q54)</f>
        <v/>
      </c>
      <c r="I68" s="955" t="str">
        <f>IF(基本情報入力シート!V54="","",基本情報入力シート!V54)</f>
        <v/>
      </c>
      <c r="J68" s="955" t="str">
        <f>IF(基本情報入力シート!W54="","",基本情報入力シート!W54)</f>
        <v/>
      </c>
      <c r="K68" s="955" t="str">
        <f>IF(基本情報入力シート!X54="","",基本情報入力シート!X54)</f>
        <v/>
      </c>
      <c r="L68" s="1002" t="str">
        <f>IF(基本情報入力シート!AC54=0,"",基本情報入力シート!AC54)</f>
        <v/>
      </c>
      <c r="M68" s="1020" t="str">
        <f>IF(基本情報入力シート!AD54="","",基本情報入力シート!AD54)</f>
        <v/>
      </c>
      <c r="N68" s="1031"/>
      <c r="O68" s="1036" t="str">
        <f>IFERROR(VLOOKUP(K68,'【参考】数式用３'!$A$2:$AD$48,MATCH(N68,'【参考】数式用３'!$C$4:$AD$4,0)+2,0),"")</f>
        <v/>
      </c>
      <c r="P68" s="1044"/>
      <c r="Q68" s="1050" t="str">
        <f>IFERROR(VLOOKUP(K68,'【参考】数式用３'!$A$2:$AC$48,MATCH(P68,'【参考】数式用３'!$C$4:$AC$4,0)+2,0),"")</f>
        <v/>
      </c>
      <c r="R68" s="1055" t="s">
        <v>712</v>
      </c>
      <c r="S68" s="1061"/>
      <c r="T68" s="1064" t="s">
        <v>5</v>
      </c>
      <c r="U68" s="1061"/>
      <c r="V68" s="1064" t="s">
        <v>861</v>
      </c>
      <c r="W68" s="1061"/>
      <c r="X68" s="1064" t="s">
        <v>5</v>
      </c>
      <c r="Y68" s="1061"/>
      <c r="Z68" s="1064" t="s">
        <v>130</v>
      </c>
      <c r="AA68" s="1064" t="s">
        <v>508</v>
      </c>
      <c r="AB68" s="1064" t="str">
        <f>IF(S68&gt;=1,(W68*12+Y68)-(S68*12+U68)+1,"")</f>
        <v/>
      </c>
      <c r="AC68" s="1068" t="s">
        <v>136</v>
      </c>
      <c r="AD68" s="1075" t="str">
        <f>IFERROR(ROUNDDOWN(ROUND(L68*Q68,0)*M68,0)*AB68,"")</f>
        <v/>
      </c>
      <c r="AE68" s="1083" t="str">
        <f>IFERROR(ROUNDDOWN(ROUNDDOWN(ROUND(L68*VLOOKUP(K68,'【参考】数式用３'!$A$2:$AC$48,MATCH("処遇改善加算Ⅳ",'【参考】数式用３'!$C$4:$O$4,0)+2,0),0)*M68,0)*AB68*0.5,0),"")</f>
        <v/>
      </c>
      <c r="AF68" s="1092"/>
      <c r="AG68" s="1075" t="str">
        <f>IF(AND(AQ68&lt;&gt;"対象外",P68&lt;&gt;""),ROUNDDOWN(ROUND(L68*VLOOKUP(K68,'【参考】数式用３'!$A$2:$K$48,MATCH("ベア加算あり",'【参考】数式用３'!$C$4:$K$4,0)+2,0),0)*M68,0)*AB68,"")</f>
        <v/>
      </c>
      <c r="AH68" s="1101"/>
      <c r="AI68" s="1092"/>
      <c r="AJ68" s="1092"/>
      <c r="AK68" s="1115"/>
      <c r="AL68" s="1124"/>
      <c r="AM68" s="1131" t="str">
        <f>IF(Q68="","",IF(Q68&lt;O68,"！加算の要件上は問題ありませんが、令和６年度末の加算率と比較して、令和７年度の加算率が低くなっています。",""))</f>
        <v/>
      </c>
      <c r="AN68" s="1139"/>
      <c r="AO68" s="1146" t="str">
        <f>IF(K68&lt;&gt;"","Q列に色付け","")</f>
        <v/>
      </c>
      <c r="AP68" s="1152" t="str">
        <f>IF(AND(AE68&lt;&gt;0,AE68&lt;&gt;""),IF(AF68="○","入力済","未入力"),"")</f>
        <v/>
      </c>
      <c r="AQ68" s="889" t="str">
        <f>IFERROR((VLOOKUP(N68,'【参考】数式用３'!$BE$5:$BE$13,1,FALSE)),"対象外")</f>
        <v>対象外</v>
      </c>
      <c r="AR68" s="880" t="str">
        <f>IF(AG68&lt;&gt;"",IF(AH68="○","入力済","未入力"),"")</f>
        <v/>
      </c>
      <c r="AS68" s="880" t="str">
        <f>IF(AND(P68&lt;&gt;"",AI68=""),"未入力","入力済")</f>
        <v>入力済</v>
      </c>
      <c r="AT68" s="880" t="str">
        <f>IF(AND(P68&lt;&gt;"",P68&lt;&gt;"処遇改善加算Ⅳ",AJ68=""),"未入力","入力済")</f>
        <v>入力済</v>
      </c>
      <c r="AU68" s="880" t="str">
        <f>IFERROR(VLOOKUP(K68,'【参考】数式用３'!$BB$5:$BC$48,2,FALSE),"")</f>
        <v/>
      </c>
      <c r="AV68" s="880" t="str">
        <f>IF(AND(P68&lt;&gt;"処遇改善加算Ⅲ",P68&lt;&gt;"処遇改善加算Ⅳ",P68&lt;&gt;"",AU68&lt;&gt;"対象外"),1,"")</f>
        <v/>
      </c>
      <c r="AW68" s="880" t="str">
        <f>IFERROR("_"&amp;VLOOKUP(K68,'【参考】数式用３'!$AG$2:$AH$48,2,FALSE),"")</f>
        <v/>
      </c>
      <c r="AX68" s="1159" t="str">
        <f>IF(AND(P68="処遇改善加算Ⅰ",AL68=""),"未入力","入力済")</f>
        <v>入力済</v>
      </c>
      <c r="AY68" s="1146" t="str">
        <f>G68</f>
        <v/>
      </c>
      <c r="AZ68" s="879"/>
      <c r="BA68" s="879"/>
      <c r="BB68" s="879"/>
      <c r="BC68" s="879"/>
      <c r="BD68" s="879"/>
      <c r="BE68" s="879"/>
      <c r="BF68" s="879"/>
      <c r="BG68" s="879"/>
    </row>
    <row r="69" spans="1:59" ht="14.4" customHeight="1">
      <c r="A69" s="923"/>
      <c r="B69" s="939"/>
      <c r="C69" s="956"/>
      <c r="D69" s="956"/>
      <c r="E69" s="956"/>
      <c r="F69" s="956"/>
      <c r="G69" s="956"/>
      <c r="H69" s="956"/>
      <c r="I69" s="956"/>
      <c r="J69" s="956"/>
      <c r="K69" s="956"/>
      <c r="L69" s="1003"/>
      <c r="M69" s="1018"/>
      <c r="N69" s="1032"/>
      <c r="O69" s="1037"/>
      <c r="P69" s="1045"/>
      <c r="Q69" s="1051"/>
      <c r="R69" s="1056"/>
      <c r="S69" s="1062"/>
      <c r="T69" s="915"/>
      <c r="U69" s="1062"/>
      <c r="V69" s="915"/>
      <c r="W69" s="1062"/>
      <c r="X69" s="915"/>
      <c r="Y69" s="1062"/>
      <c r="Z69" s="915"/>
      <c r="AA69" s="915"/>
      <c r="AB69" s="915"/>
      <c r="AC69" s="1069"/>
      <c r="AD69" s="1076"/>
      <c r="AE69" s="1084"/>
      <c r="AF69" s="1093"/>
      <c r="AG69" s="1076"/>
      <c r="AH69" s="1102"/>
      <c r="AI69" s="1093"/>
      <c r="AJ69" s="1093"/>
      <c r="AK69" s="1116"/>
      <c r="AL69" s="1125"/>
      <c r="AM69" s="1132" t="str">
        <f>IF(AND(P68&lt;&gt;"",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1139"/>
      <c r="AO69" s="1147"/>
      <c r="AP69" s="1152"/>
      <c r="AQ69" s="890"/>
      <c r="AR69" s="880"/>
      <c r="AS69" s="880"/>
      <c r="AT69" s="880"/>
      <c r="AU69" s="880"/>
      <c r="AV69" s="880"/>
      <c r="AW69" s="880"/>
      <c r="AX69" s="1159"/>
      <c r="AY69" s="1147"/>
      <c r="AZ69" s="879"/>
      <c r="BA69" s="879"/>
      <c r="BB69" s="879"/>
      <c r="BC69" s="879"/>
      <c r="BD69" s="879"/>
      <c r="BE69" s="879"/>
      <c r="BF69" s="879"/>
      <c r="BG69" s="879"/>
    </row>
    <row r="70" spans="1:59" ht="14.4" customHeight="1">
      <c r="A70" s="924"/>
      <c r="B70" s="939"/>
      <c r="C70" s="956"/>
      <c r="D70" s="956"/>
      <c r="E70" s="956"/>
      <c r="F70" s="956"/>
      <c r="G70" s="956"/>
      <c r="H70" s="956"/>
      <c r="I70" s="956"/>
      <c r="J70" s="956"/>
      <c r="K70" s="956"/>
      <c r="L70" s="1003"/>
      <c r="M70" s="1018"/>
      <c r="N70" s="1032"/>
      <c r="O70" s="1037"/>
      <c r="P70" s="1045"/>
      <c r="Q70" s="1051"/>
      <c r="R70" s="1056"/>
      <c r="S70" s="1062"/>
      <c r="T70" s="915"/>
      <c r="U70" s="1062"/>
      <c r="V70" s="915"/>
      <c r="W70" s="1062"/>
      <c r="X70" s="915"/>
      <c r="Y70" s="1062"/>
      <c r="Z70" s="915"/>
      <c r="AA70" s="915"/>
      <c r="AB70" s="915"/>
      <c r="AC70" s="1069"/>
      <c r="AD70" s="1076"/>
      <c r="AE70" s="1084"/>
      <c r="AF70" s="1093"/>
      <c r="AG70" s="1076"/>
      <c r="AH70" s="1102"/>
      <c r="AI70" s="1093"/>
      <c r="AJ70" s="1093"/>
      <c r="AK70" s="1116"/>
      <c r="AL70" s="1125"/>
      <c r="AM70" s="1133"/>
      <c r="AN70" s="1139"/>
      <c r="AO70" s="1147"/>
      <c r="AP70" s="1152"/>
      <c r="AQ70" s="890"/>
      <c r="AR70" s="880"/>
      <c r="AS70" s="880"/>
      <c r="AT70" s="880"/>
      <c r="AU70" s="880"/>
      <c r="AV70" s="880"/>
      <c r="AW70" s="880"/>
      <c r="AX70" s="1159"/>
      <c r="AY70" s="1147"/>
      <c r="AZ70" s="879"/>
      <c r="BA70" s="879"/>
      <c r="BB70" s="879"/>
      <c r="BC70" s="879"/>
      <c r="BD70" s="879"/>
      <c r="BE70" s="879"/>
      <c r="BF70" s="879"/>
      <c r="BG70" s="879"/>
    </row>
    <row r="71" spans="1:59" ht="30" customHeight="1">
      <c r="A71" s="925"/>
      <c r="B71" s="940"/>
      <c r="C71" s="957"/>
      <c r="D71" s="957"/>
      <c r="E71" s="957"/>
      <c r="F71" s="957"/>
      <c r="G71" s="957"/>
      <c r="H71" s="957"/>
      <c r="I71" s="957"/>
      <c r="J71" s="957"/>
      <c r="K71" s="957"/>
      <c r="L71" s="1004"/>
      <c r="M71" s="1019"/>
      <c r="N71" s="1033"/>
      <c r="O71" s="1038"/>
      <c r="P71" s="1046"/>
      <c r="Q71" s="1052"/>
      <c r="R71" s="1057"/>
      <c r="S71" s="1063"/>
      <c r="T71" s="1065"/>
      <c r="U71" s="1063"/>
      <c r="V71" s="1065"/>
      <c r="W71" s="1063"/>
      <c r="X71" s="1065"/>
      <c r="Y71" s="1063"/>
      <c r="Z71" s="1065"/>
      <c r="AA71" s="1065"/>
      <c r="AB71" s="1065"/>
      <c r="AC71" s="1070"/>
      <c r="AD71" s="1077"/>
      <c r="AE71" s="1085"/>
      <c r="AF71" s="1094"/>
      <c r="AG71" s="1077"/>
      <c r="AH71" s="1103"/>
      <c r="AI71" s="1094"/>
      <c r="AJ71" s="1094"/>
      <c r="AK71" s="1117"/>
      <c r="AL71" s="1126"/>
      <c r="AM71" s="1134"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139"/>
      <c r="AO71" s="1148"/>
      <c r="AP71" s="1152"/>
      <c r="AQ71" s="891"/>
      <c r="AR71" s="880"/>
      <c r="AS71" s="880"/>
      <c r="AT71" s="880"/>
      <c r="AU71" s="880"/>
      <c r="AV71" s="880"/>
      <c r="AW71" s="880"/>
      <c r="AX71" s="1159"/>
      <c r="AY71" s="1148"/>
      <c r="AZ71" s="879"/>
      <c r="BA71" s="879"/>
      <c r="BB71" s="879"/>
      <c r="BC71" s="879"/>
      <c r="BD71" s="879"/>
      <c r="BE71" s="879"/>
      <c r="BF71" s="879"/>
      <c r="BG71" s="879"/>
    </row>
    <row r="72" spans="1:59" ht="30" customHeight="1">
      <c r="A72" s="922">
        <v>16</v>
      </c>
      <c r="B72" s="938" t="str">
        <f>IF(基本情報入力シート!B55="","",基本情報入力シート!B55)</f>
        <v/>
      </c>
      <c r="C72" s="955"/>
      <c r="D72" s="955"/>
      <c r="E72" s="955"/>
      <c r="F72" s="955"/>
      <c r="G72" s="955" t="str">
        <f>IF(基本情報入力シート!L55="","",基本情報入力シート!L55)</f>
        <v/>
      </c>
      <c r="H72" s="955" t="str">
        <f>IF(基本情報入力シート!Q55="","",基本情報入力シート!Q55)</f>
        <v/>
      </c>
      <c r="I72" s="955" t="str">
        <f>IF(基本情報入力シート!V55="","",基本情報入力シート!V55)</f>
        <v/>
      </c>
      <c r="J72" s="955" t="str">
        <f>IF(基本情報入力シート!W55="","",基本情報入力シート!W55)</f>
        <v/>
      </c>
      <c r="K72" s="955" t="str">
        <f>IF(基本情報入力シート!X55="","",基本情報入力シート!X55)</f>
        <v/>
      </c>
      <c r="L72" s="1002" t="str">
        <f>IF(基本情報入力シート!AC55=0,"",基本情報入力シート!AC55)</f>
        <v/>
      </c>
      <c r="M72" s="1020" t="str">
        <f>IF(基本情報入力シート!AD55="","",基本情報入力シート!AD55)</f>
        <v/>
      </c>
      <c r="N72" s="1031"/>
      <c r="O72" s="1036" t="str">
        <f>IFERROR(VLOOKUP(K72,'【参考】数式用３'!$A$2:$AD$48,MATCH(N72,'【参考】数式用３'!$C$4:$AD$4,0)+2,0),"")</f>
        <v/>
      </c>
      <c r="P72" s="1044"/>
      <c r="Q72" s="1050" t="str">
        <f>IFERROR(VLOOKUP(K72,'【参考】数式用３'!$A$2:$AC$48,MATCH(P72,'【参考】数式用３'!$C$4:$AC$4,0)+2,0),"")</f>
        <v/>
      </c>
      <c r="R72" s="1055" t="s">
        <v>712</v>
      </c>
      <c r="S72" s="1061"/>
      <c r="T72" s="1064" t="s">
        <v>5</v>
      </c>
      <c r="U72" s="1061"/>
      <c r="V72" s="1064" t="s">
        <v>861</v>
      </c>
      <c r="W72" s="1061"/>
      <c r="X72" s="1064" t="s">
        <v>5</v>
      </c>
      <c r="Y72" s="1061"/>
      <c r="Z72" s="1064" t="s">
        <v>130</v>
      </c>
      <c r="AA72" s="1064" t="s">
        <v>508</v>
      </c>
      <c r="AB72" s="1064" t="str">
        <f>IF(S72&gt;=1,(W72*12+Y72)-(S72*12+U72)+1,"")</f>
        <v/>
      </c>
      <c r="AC72" s="1068" t="s">
        <v>136</v>
      </c>
      <c r="AD72" s="1075" t="str">
        <f>IFERROR(ROUNDDOWN(ROUND(L72*Q72,0)*M72,0)*AB72,"")</f>
        <v/>
      </c>
      <c r="AE72" s="1083" t="str">
        <f>IFERROR(ROUNDDOWN(ROUNDDOWN(ROUND(L72*VLOOKUP(K72,'【参考】数式用３'!$A$2:$AC$48,MATCH("処遇改善加算Ⅳ",'【参考】数式用３'!$C$4:$O$4,0)+2,0),0)*M72,0)*AB72*0.5,0),"")</f>
        <v/>
      </c>
      <c r="AF72" s="1092"/>
      <c r="AG72" s="1075" t="str">
        <f>IF(AND(AQ72&lt;&gt;"対象外",P72&lt;&gt;""),ROUNDDOWN(ROUND(L72*VLOOKUP(K72,'【参考】数式用３'!$A$2:$K$48,MATCH("ベア加算あり",'【参考】数式用３'!$C$4:$K$4,0)+2,0),0)*M72,0)*AB72,"")</f>
        <v/>
      </c>
      <c r="AH72" s="1101"/>
      <c r="AI72" s="1092"/>
      <c r="AJ72" s="1092"/>
      <c r="AK72" s="1115"/>
      <c r="AL72" s="1124"/>
      <c r="AM72" s="1131" t="str">
        <f>IF(Q72="","",IF(Q72&lt;O72,"！加算の要件上は問題ありませんが、令和６年度末の加算率と比較して、令和７年度の加算率が低くなっています。",""))</f>
        <v/>
      </c>
      <c r="AN72" s="1139"/>
      <c r="AO72" s="1146" t="str">
        <f>IF(K72&lt;&gt;"","Q列に色付け","")</f>
        <v/>
      </c>
      <c r="AP72" s="1152" t="str">
        <f>IF(AND(AE72&lt;&gt;0,AE72&lt;&gt;""),IF(AF72="○","入力済","未入力"),"")</f>
        <v/>
      </c>
      <c r="AQ72" s="889" t="str">
        <f>IFERROR((VLOOKUP(N72,'【参考】数式用３'!$BE$5:$BE$13,1,FALSE)),"対象外")</f>
        <v>対象外</v>
      </c>
      <c r="AR72" s="880" t="str">
        <f>IF(AG72&lt;&gt;"",IF(AH72="○","入力済","未入力"),"")</f>
        <v/>
      </c>
      <c r="AS72" s="880" t="str">
        <f>IF(AND(P72&lt;&gt;"",AI72=""),"未入力","入力済")</f>
        <v>入力済</v>
      </c>
      <c r="AT72" s="880" t="str">
        <f>IF(AND(P72&lt;&gt;"",P72&lt;&gt;"処遇改善加算Ⅳ",AJ72=""),"未入力","入力済")</f>
        <v>入力済</v>
      </c>
      <c r="AU72" s="880" t="str">
        <f>IFERROR(VLOOKUP(K72,'【参考】数式用３'!$BB$5:$BC$48,2,FALSE),"")</f>
        <v/>
      </c>
      <c r="AV72" s="880" t="str">
        <f>IF(AND(P72&lt;&gt;"処遇改善加算Ⅲ",P72&lt;&gt;"処遇改善加算Ⅳ",P72&lt;&gt;"",AU72&lt;&gt;"対象外"),1,"")</f>
        <v/>
      </c>
      <c r="AW72" s="880" t="str">
        <f>IFERROR("_"&amp;VLOOKUP(K72,'【参考】数式用３'!$AG$2:$AH$48,2,FALSE),"")</f>
        <v/>
      </c>
      <c r="AX72" s="1159" t="str">
        <f>IF(AND(P72="処遇改善加算Ⅰ",AL72=""),"未入力","入力済")</f>
        <v>入力済</v>
      </c>
      <c r="AY72" s="1146" t="str">
        <f>G72</f>
        <v/>
      </c>
      <c r="AZ72" s="879"/>
      <c r="BA72" s="879"/>
      <c r="BB72" s="879"/>
      <c r="BC72" s="879"/>
      <c r="BD72" s="879"/>
      <c r="BE72" s="879"/>
      <c r="BF72" s="879"/>
      <c r="BG72" s="879"/>
    </row>
    <row r="73" spans="1:59" ht="14.4" customHeight="1">
      <c r="A73" s="923"/>
      <c r="B73" s="939"/>
      <c r="C73" s="956"/>
      <c r="D73" s="956"/>
      <c r="E73" s="956"/>
      <c r="F73" s="956"/>
      <c r="G73" s="956"/>
      <c r="H73" s="956"/>
      <c r="I73" s="956"/>
      <c r="J73" s="956"/>
      <c r="K73" s="956"/>
      <c r="L73" s="1003"/>
      <c r="M73" s="1018"/>
      <c r="N73" s="1032"/>
      <c r="O73" s="1037"/>
      <c r="P73" s="1045"/>
      <c r="Q73" s="1051"/>
      <c r="R73" s="1056"/>
      <c r="S73" s="1062"/>
      <c r="T73" s="915"/>
      <c r="U73" s="1062"/>
      <c r="V73" s="915"/>
      <c r="W73" s="1062"/>
      <c r="X73" s="915"/>
      <c r="Y73" s="1062"/>
      <c r="Z73" s="915"/>
      <c r="AA73" s="915"/>
      <c r="AB73" s="915"/>
      <c r="AC73" s="1069"/>
      <c r="AD73" s="1076"/>
      <c r="AE73" s="1084"/>
      <c r="AF73" s="1093"/>
      <c r="AG73" s="1076"/>
      <c r="AH73" s="1102"/>
      <c r="AI73" s="1093"/>
      <c r="AJ73" s="1093"/>
      <c r="AK73" s="1116"/>
      <c r="AL73" s="1125"/>
      <c r="AM73" s="1132" t="str">
        <f>IF(AND(P72&lt;&gt;"",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1139"/>
      <c r="AO73" s="1147"/>
      <c r="AP73" s="1152"/>
      <c r="AQ73" s="890"/>
      <c r="AR73" s="880"/>
      <c r="AS73" s="880"/>
      <c r="AT73" s="880"/>
      <c r="AU73" s="880"/>
      <c r="AV73" s="880"/>
      <c r="AW73" s="880"/>
      <c r="AX73" s="1159"/>
      <c r="AY73" s="1147"/>
      <c r="AZ73" s="879"/>
      <c r="BA73" s="879"/>
      <c r="BB73" s="879"/>
      <c r="BC73" s="879"/>
      <c r="BD73" s="879"/>
      <c r="BE73" s="879"/>
      <c r="BF73" s="879"/>
      <c r="BG73" s="879"/>
    </row>
    <row r="74" spans="1:59" ht="14.4" customHeight="1">
      <c r="A74" s="924"/>
      <c r="B74" s="939"/>
      <c r="C74" s="956"/>
      <c r="D74" s="956"/>
      <c r="E74" s="956"/>
      <c r="F74" s="956"/>
      <c r="G74" s="956"/>
      <c r="H74" s="956"/>
      <c r="I74" s="956"/>
      <c r="J74" s="956"/>
      <c r="K74" s="956"/>
      <c r="L74" s="1003"/>
      <c r="M74" s="1018"/>
      <c r="N74" s="1032"/>
      <c r="O74" s="1037"/>
      <c r="P74" s="1045"/>
      <c r="Q74" s="1051"/>
      <c r="R74" s="1056"/>
      <c r="S74" s="1062"/>
      <c r="T74" s="915"/>
      <c r="U74" s="1062"/>
      <c r="V74" s="915"/>
      <c r="W74" s="1062"/>
      <c r="X74" s="915"/>
      <c r="Y74" s="1062"/>
      <c r="Z74" s="915"/>
      <c r="AA74" s="915"/>
      <c r="AB74" s="915"/>
      <c r="AC74" s="1069"/>
      <c r="AD74" s="1076"/>
      <c r="AE74" s="1084"/>
      <c r="AF74" s="1093"/>
      <c r="AG74" s="1076"/>
      <c r="AH74" s="1102"/>
      <c r="AI74" s="1093"/>
      <c r="AJ74" s="1093"/>
      <c r="AK74" s="1116"/>
      <c r="AL74" s="1125"/>
      <c r="AM74" s="1133"/>
      <c r="AN74" s="1139"/>
      <c r="AO74" s="1147"/>
      <c r="AP74" s="1152"/>
      <c r="AQ74" s="890"/>
      <c r="AR74" s="880"/>
      <c r="AS74" s="880"/>
      <c r="AT74" s="880"/>
      <c r="AU74" s="880"/>
      <c r="AV74" s="880"/>
      <c r="AW74" s="880"/>
      <c r="AX74" s="1159"/>
      <c r="AY74" s="1147"/>
      <c r="AZ74" s="879"/>
      <c r="BA74" s="879"/>
      <c r="BB74" s="879"/>
      <c r="BC74" s="879"/>
      <c r="BD74" s="879"/>
      <c r="BE74" s="879"/>
      <c r="BF74" s="879"/>
      <c r="BG74" s="879"/>
    </row>
    <row r="75" spans="1:59" ht="30" customHeight="1">
      <c r="A75" s="925"/>
      <c r="B75" s="940"/>
      <c r="C75" s="957"/>
      <c r="D75" s="957"/>
      <c r="E75" s="957"/>
      <c r="F75" s="957"/>
      <c r="G75" s="957"/>
      <c r="H75" s="957"/>
      <c r="I75" s="957"/>
      <c r="J75" s="957"/>
      <c r="K75" s="957"/>
      <c r="L75" s="1004"/>
      <c r="M75" s="1019"/>
      <c r="N75" s="1033"/>
      <c r="O75" s="1038"/>
      <c r="P75" s="1046"/>
      <c r="Q75" s="1052"/>
      <c r="R75" s="1057"/>
      <c r="S75" s="1063"/>
      <c r="T75" s="1065"/>
      <c r="U75" s="1063"/>
      <c r="V75" s="1065"/>
      <c r="W75" s="1063"/>
      <c r="X75" s="1065"/>
      <c r="Y75" s="1063"/>
      <c r="Z75" s="1065"/>
      <c r="AA75" s="1065"/>
      <c r="AB75" s="1065"/>
      <c r="AC75" s="1070"/>
      <c r="AD75" s="1077"/>
      <c r="AE75" s="1085"/>
      <c r="AF75" s="1094"/>
      <c r="AG75" s="1077"/>
      <c r="AH75" s="1103"/>
      <c r="AI75" s="1094"/>
      <c r="AJ75" s="1094"/>
      <c r="AK75" s="1117"/>
      <c r="AL75" s="1126"/>
      <c r="AM75" s="1134"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139"/>
      <c r="AO75" s="1148"/>
      <c r="AP75" s="1152"/>
      <c r="AQ75" s="891"/>
      <c r="AR75" s="880"/>
      <c r="AS75" s="880"/>
      <c r="AT75" s="880"/>
      <c r="AU75" s="880"/>
      <c r="AV75" s="880"/>
      <c r="AW75" s="880"/>
      <c r="AX75" s="1159"/>
      <c r="AY75" s="1148"/>
      <c r="AZ75" s="879"/>
      <c r="BA75" s="879"/>
      <c r="BB75" s="879"/>
      <c r="BC75" s="879"/>
      <c r="BD75" s="879"/>
      <c r="BE75" s="879"/>
      <c r="BF75" s="879"/>
      <c r="BG75" s="879"/>
    </row>
    <row r="76" spans="1:59" ht="30" customHeight="1">
      <c r="A76" s="922">
        <v>17</v>
      </c>
      <c r="B76" s="938" t="str">
        <f>IF(基本情報入力シート!B56="","",基本情報入力シート!B56)</f>
        <v/>
      </c>
      <c r="C76" s="955"/>
      <c r="D76" s="955"/>
      <c r="E76" s="955"/>
      <c r="F76" s="955"/>
      <c r="G76" s="955" t="str">
        <f>IF(基本情報入力シート!L56="","",基本情報入力シート!L56)</f>
        <v/>
      </c>
      <c r="H76" s="955" t="str">
        <f>IF(基本情報入力シート!Q56="","",基本情報入力シート!Q56)</f>
        <v/>
      </c>
      <c r="I76" s="955" t="str">
        <f>IF(基本情報入力シート!V56="","",基本情報入力シート!V56)</f>
        <v/>
      </c>
      <c r="J76" s="955" t="str">
        <f>IF(基本情報入力シート!W56="","",基本情報入力シート!W56)</f>
        <v/>
      </c>
      <c r="K76" s="955" t="str">
        <f>IF(基本情報入力シート!X56="","",基本情報入力シート!X56)</f>
        <v/>
      </c>
      <c r="L76" s="1002" t="str">
        <f>IF(基本情報入力シート!AC56=0,"",基本情報入力シート!AC56)</f>
        <v/>
      </c>
      <c r="M76" s="1020" t="str">
        <f>IF(基本情報入力シート!AD56="","",基本情報入力シート!AD56)</f>
        <v/>
      </c>
      <c r="N76" s="1031"/>
      <c r="O76" s="1036" t="str">
        <f>IFERROR(VLOOKUP(K76,'【参考】数式用３'!$A$2:$AD$48,MATCH(N76,'【参考】数式用３'!$C$4:$AD$4,0)+2,0),"")</f>
        <v/>
      </c>
      <c r="P76" s="1044"/>
      <c r="Q76" s="1050" t="str">
        <f>IFERROR(VLOOKUP(K76,'【参考】数式用３'!$A$2:$AC$48,MATCH(P76,'【参考】数式用３'!$C$4:$AC$4,0)+2,0),"")</f>
        <v/>
      </c>
      <c r="R76" s="1055" t="s">
        <v>712</v>
      </c>
      <c r="S76" s="1061"/>
      <c r="T76" s="1064" t="s">
        <v>5</v>
      </c>
      <c r="U76" s="1061"/>
      <c r="V76" s="1064" t="s">
        <v>861</v>
      </c>
      <c r="W76" s="1061"/>
      <c r="X76" s="1064" t="s">
        <v>5</v>
      </c>
      <c r="Y76" s="1061"/>
      <c r="Z76" s="1064" t="s">
        <v>130</v>
      </c>
      <c r="AA76" s="1064" t="s">
        <v>508</v>
      </c>
      <c r="AB76" s="1064" t="str">
        <f>IF(S76&gt;=1,(W76*12+Y76)-(S76*12+U76)+1,"")</f>
        <v/>
      </c>
      <c r="AC76" s="1068" t="s">
        <v>136</v>
      </c>
      <c r="AD76" s="1075" t="str">
        <f>IFERROR(ROUNDDOWN(ROUND(L76*Q76,0)*M76,0)*AB76,"")</f>
        <v/>
      </c>
      <c r="AE76" s="1083" t="str">
        <f>IFERROR(ROUNDDOWN(ROUNDDOWN(ROUND(L76*VLOOKUP(K76,'【参考】数式用３'!$A$2:$AC$48,MATCH("処遇改善加算Ⅳ",'【参考】数式用３'!$C$4:$O$4,0)+2,0),0)*M76,0)*AB76*0.5,0),"")</f>
        <v/>
      </c>
      <c r="AF76" s="1092"/>
      <c r="AG76" s="1075" t="str">
        <f>IF(AND(AQ76&lt;&gt;"対象外",P76&lt;&gt;""),ROUNDDOWN(ROUND(L76*VLOOKUP(K76,'【参考】数式用３'!$A$2:$K$48,MATCH("ベア加算あり",'【参考】数式用３'!$C$4:$K$4,0)+2,0),0)*M76,0)*AB76,"")</f>
        <v/>
      </c>
      <c r="AH76" s="1101"/>
      <c r="AI76" s="1092"/>
      <c r="AJ76" s="1092"/>
      <c r="AK76" s="1115"/>
      <c r="AL76" s="1124"/>
      <c r="AM76" s="1131" t="str">
        <f>IF(Q76="","",IF(Q76&lt;O76,"！加算の要件上は問題ありませんが、令和６年度末の加算率と比較して、令和７年度の加算率が低くなっています。",""))</f>
        <v/>
      </c>
      <c r="AN76" s="1139"/>
      <c r="AO76" s="1146" t="str">
        <f>IF(K76&lt;&gt;"","Q列に色付け","")</f>
        <v/>
      </c>
      <c r="AP76" s="1152" t="str">
        <f>IF(AND(AE76&lt;&gt;0,AE76&lt;&gt;""),IF(AF76="○","入力済","未入力"),"")</f>
        <v/>
      </c>
      <c r="AQ76" s="889" t="str">
        <f>IFERROR((VLOOKUP(N76,'【参考】数式用３'!$BE$5:$BE$13,1,FALSE)),"対象外")</f>
        <v>対象外</v>
      </c>
      <c r="AR76" s="880" t="str">
        <f>IF(AG76&lt;&gt;"",IF(AH76="○","入力済","未入力"),"")</f>
        <v/>
      </c>
      <c r="AS76" s="880" t="str">
        <f>IF(AND(P76&lt;&gt;"",AI76=""),"未入力","入力済")</f>
        <v>入力済</v>
      </c>
      <c r="AT76" s="880" t="str">
        <f>IF(AND(P76&lt;&gt;"",P76&lt;&gt;"処遇改善加算Ⅳ",AJ76=""),"未入力","入力済")</f>
        <v>入力済</v>
      </c>
      <c r="AU76" s="880" t="str">
        <f>IFERROR(VLOOKUP(K76,'【参考】数式用３'!$BB$5:$BC$48,2,FALSE),"")</f>
        <v/>
      </c>
      <c r="AV76" s="880" t="str">
        <f>IF(AND(P76&lt;&gt;"処遇改善加算Ⅲ",P76&lt;&gt;"処遇改善加算Ⅳ",P76&lt;&gt;"",AU76&lt;&gt;"対象外"),1,"")</f>
        <v/>
      </c>
      <c r="AW76" s="880" t="str">
        <f>IFERROR("_"&amp;VLOOKUP(K76,'【参考】数式用３'!$AG$2:$AH$48,2,FALSE),"")</f>
        <v/>
      </c>
      <c r="AX76" s="1159" t="str">
        <f>IF(AND(P76="処遇改善加算Ⅰ",AL76=""),"未入力","入力済")</f>
        <v>入力済</v>
      </c>
      <c r="AY76" s="1146" t="str">
        <f>G76</f>
        <v/>
      </c>
      <c r="AZ76" s="879"/>
      <c r="BA76" s="879"/>
      <c r="BB76" s="879"/>
      <c r="BC76" s="879"/>
      <c r="BD76" s="879"/>
      <c r="BE76" s="879"/>
      <c r="BF76" s="879"/>
      <c r="BG76" s="879"/>
    </row>
    <row r="77" spans="1:59" ht="14.4" customHeight="1">
      <c r="A77" s="923"/>
      <c r="B77" s="939"/>
      <c r="C77" s="956"/>
      <c r="D77" s="956"/>
      <c r="E77" s="956"/>
      <c r="F77" s="956"/>
      <c r="G77" s="956"/>
      <c r="H77" s="956"/>
      <c r="I77" s="956"/>
      <c r="J77" s="956"/>
      <c r="K77" s="956"/>
      <c r="L77" s="1003"/>
      <c r="M77" s="1018"/>
      <c r="N77" s="1032"/>
      <c r="O77" s="1037"/>
      <c r="P77" s="1045"/>
      <c r="Q77" s="1051"/>
      <c r="R77" s="1056"/>
      <c r="S77" s="1062"/>
      <c r="T77" s="915"/>
      <c r="U77" s="1062"/>
      <c r="V77" s="915"/>
      <c r="W77" s="1062"/>
      <c r="X77" s="915"/>
      <c r="Y77" s="1062"/>
      <c r="Z77" s="915"/>
      <c r="AA77" s="915"/>
      <c r="AB77" s="915"/>
      <c r="AC77" s="1069"/>
      <c r="AD77" s="1076"/>
      <c r="AE77" s="1084"/>
      <c r="AF77" s="1093"/>
      <c r="AG77" s="1076"/>
      <c r="AH77" s="1102"/>
      <c r="AI77" s="1093"/>
      <c r="AJ77" s="1093"/>
      <c r="AK77" s="1116"/>
      <c r="AL77" s="1125"/>
      <c r="AM77" s="1132" t="str">
        <f>IF(AND(P76&lt;&gt;"",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1139"/>
      <c r="AO77" s="1147"/>
      <c r="AP77" s="1152"/>
      <c r="AQ77" s="890"/>
      <c r="AR77" s="880"/>
      <c r="AS77" s="880"/>
      <c r="AT77" s="880"/>
      <c r="AU77" s="880"/>
      <c r="AV77" s="880"/>
      <c r="AW77" s="880"/>
      <c r="AX77" s="1159"/>
      <c r="AY77" s="1147"/>
      <c r="AZ77" s="879"/>
      <c r="BA77" s="879"/>
      <c r="BB77" s="879"/>
      <c r="BC77" s="879"/>
      <c r="BD77" s="879"/>
      <c r="BE77" s="879"/>
      <c r="BF77" s="879"/>
      <c r="BG77" s="879"/>
    </row>
    <row r="78" spans="1:59" ht="14.4" customHeight="1">
      <c r="A78" s="924"/>
      <c r="B78" s="939"/>
      <c r="C78" s="956"/>
      <c r="D78" s="956"/>
      <c r="E78" s="956"/>
      <c r="F78" s="956"/>
      <c r="G78" s="956"/>
      <c r="H78" s="956"/>
      <c r="I78" s="956"/>
      <c r="J78" s="956"/>
      <c r="K78" s="956"/>
      <c r="L78" s="1003"/>
      <c r="M78" s="1018"/>
      <c r="N78" s="1032"/>
      <c r="O78" s="1037"/>
      <c r="P78" s="1045"/>
      <c r="Q78" s="1051"/>
      <c r="R78" s="1056"/>
      <c r="S78" s="1062"/>
      <c r="T78" s="915"/>
      <c r="U78" s="1062"/>
      <c r="V78" s="915"/>
      <c r="W78" s="1062"/>
      <c r="X78" s="915"/>
      <c r="Y78" s="1062"/>
      <c r="Z78" s="915"/>
      <c r="AA78" s="915"/>
      <c r="AB78" s="915"/>
      <c r="AC78" s="1069"/>
      <c r="AD78" s="1076"/>
      <c r="AE78" s="1084"/>
      <c r="AF78" s="1093"/>
      <c r="AG78" s="1076"/>
      <c r="AH78" s="1102"/>
      <c r="AI78" s="1093"/>
      <c r="AJ78" s="1093"/>
      <c r="AK78" s="1116"/>
      <c r="AL78" s="1125"/>
      <c r="AM78" s="1133"/>
      <c r="AN78" s="1139"/>
      <c r="AO78" s="1147"/>
      <c r="AP78" s="1152"/>
      <c r="AQ78" s="890"/>
      <c r="AR78" s="880"/>
      <c r="AS78" s="880"/>
      <c r="AT78" s="880"/>
      <c r="AU78" s="880"/>
      <c r="AV78" s="880"/>
      <c r="AW78" s="880"/>
      <c r="AX78" s="1159"/>
      <c r="AY78" s="1147"/>
      <c r="AZ78" s="879"/>
      <c r="BA78" s="879"/>
      <c r="BB78" s="879"/>
      <c r="BC78" s="879"/>
      <c r="BD78" s="879"/>
      <c r="BE78" s="879"/>
      <c r="BF78" s="879"/>
      <c r="BG78" s="879"/>
    </row>
    <row r="79" spans="1:59" ht="30" customHeight="1">
      <c r="A79" s="925"/>
      <c r="B79" s="940"/>
      <c r="C79" s="957"/>
      <c r="D79" s="957"/>
      <c r="E79" s="957"/>
      <c r="F79" s="957"/>
      <c r="G79" s="957"/>
      <c r="H79" s="957"/>
      <c r="I79" s="957"/>
      <c r="J79" s="957"/>
      <c r="K79" s="957"/>
      <c r="L79" s="1004"/>
      <c r="M79" s="1019"/>
      <c r="N79" s="1033"/>
      <c r="O79" s="1038"/>
      <c r="P79" s="1046"/>
      <c r="Q79" s="1052"/>
      <c r="R79" s="1057"/>
      <c r="S79" s="1063"/>
      <c r="T79" s="1065"/>
      <c r="U79" s="1063"/>
      <c r="V79" s="1065"/>
      <c r="W79" s="1063"/>
      <c r="X79" s="1065"/>
      <c r="Y79" s="1063"/>
      <c r="Z79" s="1065"/>
      <c r="AA79" s="1065"/>
      <c r="AB79" s="1065"/>
      <c r="AC79" s="1070"/>
      <c r="AD79" s="1077"/>
      <c r="AE79" s="1085"/>
      <c r="AF79" s="1094"/>
      <c r="AG79" s="1077"/>
      <c r="AH79" s="1103"/>
      <c r="AI79" s="1094"/>
      <c r="AJ79" s="1094"/>
      <c r="AK79" s="1117"/>
      <c r="AL79" s="1126"/>
      <c r="AM79" s="1134"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139"/>
      <c r="AO79" s="1148"/>
      <c r="AP79" s="1152"/>
      <c r="AQ79" s="891"/>
      <c r="AR79" s="880"/>
      <c r="AS79" s="880"/>
      <c r="AT79" s="880"/>
      <c r="AU79" s="880"/>
      <c r="AV79" s="880"/>
      <c r="AW79" s="880"/>
      <c r="AX79" s="1159"/>
      <c r="AY79" s="1148"/>
      <c r="AZ79" s="879"/>
      <c r="BA79" s="879"/>
      <c r="BB79" s="879"/>
      <c r="BC79" s="879"/>
      <c r="BD79" s="879"/>
      <c r="BE79" s="879"/>
      <c r="BF79" s="879"/>
      <c r="BG79" s="879"/>
    </row>
    <row r="80" spans="1:59" ht="30" customHeight="1">
      <c r="A80" s="922">
        <v>18</v>
      </c>
      <c r="B80" s="938" t="str">
        <f>IF(基本情報入力シート!B57="","",基本情報入力シート!B57)</f>
        <v/>
      </c>
      <c r="C80" s="955"/>
      <c r="D80" s="955"/>
      <c r="E80" s="955"/>
      <c r="F80" s="955"/>
      <c r="G80" s="955" t="str">
        <f>IF(基本情報入力シート!L57="","",基本情報入力シート!L57)</f>
        <v/>
      </c>
      <c r="H80" s="955" t="str">
        <f>IF(基本情報入力シート!Q57="","",基本情報入力シート!Q57)</f>
        <v/>
      </c>
      <c r="I80" s="955" t="str">
        <f>IF(基本情報入力シート!V57="","",基本情報入力シート!V57)</f>
        <v/>
      </c>
      <c r="J80" s="955" t="str">
        <f>IF(基本情報入力シート!W57="","",基本情報入力シート!W57)</f>
        <v/>
      </c>
      <c r="K80" s="955" t="str">
        <f>IF(基本情報入力シート!X57="","",基本情報入力シート!X57)</f>
        <v/>
      </c>
      <c r="L80" s="1002" t="str">
        <f>IF(基本情報入力シート!AC57=0,"",基本情報入力シート!AC57)</f>
        <v/>
      </c>
      <c r="M80" s="1020" t="str">
        <f>IF(基本情報入力シート!AD57="","",基本情報入力シート!AD57)</f>
        <v/>
      </c>
      <c r="N80" s="1031"/>
      <c r="O80" s="1036" t="str">
        <f>IFERROR(VLOOKUP(K80,'【参考】数式用３'!$A$2:$AD$48,MATCH(N80,'【参考】数式用３'!$C$4:$AD$4,0)+2,0),"")</f>
        <v/>
      </c>
      <c r="P80" s="1044"/>
      <c r="Q80" s="1050" t="str">
        <f>IFERROR(VLOOKUP(K80,'【参考】数式用３'!$A$2:$AC$48,MATCH(P80,'【参考】数式用３'!$C$4:$AC$4,0)+2,0),"")</f>
        <v/>
      </c>
      <c r="R80" s="1055" t="s">
        <v>712</v>
      </c>
      <c r="S80" s="1061"/>
      <c r="T80" s="1064" t="s">
        <v>5</v>
      </c>
      <c r="U80" s="1061"/>
      <c r="V80" s="1064" t="s">
        <v>861</v>
      </c>
      <c r="W80" s="1061"/>
      <c r="X80" s="1064" t="s">
        <v>5</v>
      </c>
      <c r="Y80" s="1061"/>
      <c r="Z80" s="1064" t="s">
        <v>130</v>
      </c>
      <c r="AA80" s="1064" t="s">
        <v>508</v>
      </c>
      <c r="AB80" s="1064" t="str">
        <f>IF(S80&gt;=1,(W80*12+Y80)-(S80*12+U80)+1,"")</f>
        <v/>
      </c>
      <c r="AC80" s="1068" t="s">
        <v>136</v>
      </c>
      <c r="AD80" s="1075" t="str">
        <f>IFERROR(ROUNDDOWN(ROUND(L80*Q80,0)*M80,0)*AB80,"")</f>
        <v/>
      </c>
      <c r="AE80" s="1083" t="str">
        <f>IFERROR(ROUNDDOWN(ROUNDDOWN(ROUND(L80*VLOOKUP(K80,'【参考】数式用３'!$A$2:$AC$48,MATCH("処遇改善加算Ⅳ",'【参考】数式用３'!$C$4:$O$4,0)+2,0),0)*M80,0)*AB80*0.5,0),"")</f>
        <v/>
      </c>
      <c r="AF80" s="1092"/>
      <c r="AG80" s="1075" t="str">
        <f>IF(AND(AQ80&lt;&gt;"対象外",P80&lt;&gt;""),ROUNDDOWN(ROUND(L80*VLOOKUP(K80,'【参考】数式用３'!$A$2:$K$48,MATCH("ベア加算あり",'【参考】数式用３'!$C$4:$K$4,0)+2,0),0)*M80,0)*AB80,"")</f>
        <v/>
      </c>
      <c r="AH80" s="1101"/>
      <c r="AI80" s="1092"/>
      <c r="AJ80" s="1092"/>
      <c r="AK80" s="1115"/>
      <c r="AL80" s="1124"/>
      <c r="AM80" s="1131" t="str">
        <f>IF(Q80="","",IF(Q80&lt;O80,"！加算の要件上は問題ありませんが、令和６年度末の加算率と比較して、令和７年度の加算率が低くなっています。",""))</f>
        <v/>
      </c>
      <c r="AN80" s="1139"/>
      <c r="AO80" s="1146" t="str">
        <f>IF(K80&lt;&gt;"","Q列に色付け","")</f>
        <v/>
      </c>
      <c r="AP80" s="1152" t="str">
        <f>IF(AND(AE80&lt;&gt;0,AE80&lt;&gt;""),IF(AF80="○","入力済","未入力"),"")</f>
        <v/>
      </c>
      <c r="AQ80" s="889" t="str">
        <f>IFERROR((VLOOKUP(N80,'【参考】数式用３'!$BE$5:$BE$13,1,FALSE)),"対象外")</f>
        <v>対象外</v>
      </c>
      <c r="AR80" s="880" t="str">
        <f>IF(AG80&lt;&gt;"",IF(AH80="○","入力済","未入力"),"")</f>
        <v/>
      </c>
      <c r="AS80" s="880" t="str">
        <f>IF(AND(P80&lt;&gt;"",AI80=""),"未入力","入力済")</f>
        <v>入力済</v>
      </c>
      <c r="AT80" s="880" t="str">
        <f>IF(AND(P80&lt;&gt;"",P80&lt;&gt;"処遇改善加算Ⅳ",AJ80=""),"未入力","入力済")</f>
        <v>入力済</v>
      </c>
      <c r="AU80" s="880" t="str">
        <f>IFERROR(VLOOKUP(K80,'【参考】数式用３'!$BB$5:$BC$48,2,FALSE),"")</f>
        <v/>
      </c>
      <c r="AV80" s="880" t="str">
        <f>IF(AND(P80&lt;&gt;"処遇改善加算Ⅲ",P80&lt;&gt;"処遇改善加算Ⅳ",P80&lt;&gt;"",AU80&lt;&gt;"対象外"),1,"")</f>
        <v/>
      </c>
      <c r="AW80" s="880" t="str">
        <f>IFERROR("_"&amp;VLOOKUP(K80,'【参考】数式用３'!$AG$2:$AH$48,2,FALSE),"")</f>
        <v/>
      </c>
      <c r="AX80" s="1159" t="str">
        <f>IF(AND(P80="処遇改善加算Ⅰ",AL80=""),"未入力","入力済")</f>
        <v>入力済</v>
      </c>
      <c r="AY80" s="1146" t="str">
        <f>G80</f>
        <v/>
      </c>
      <c r="AZ80" s="879"/>
      <c r="BA80" s="879"/>
      <c r="BB80" s="879"/>
      <c r="BC80" s="879"/>
      <c r="BD80" s="879"/>
      <c r="BE80" s="879"/>
      <c r="BF80" s="879"/>
      <c r="BG80" s="879"/>
    </row>
    <row r="81" spans="1:59" ht="14.4" customHeight="1">
      <c r="A81" s="923"/>
      <c r="B81" s="939"/>
      <c r="C81" s="956"/>
      <c r="D81" s="956"/>
      <c r="E81" s="956"/>
      <c r="F81" s="956"/>
      <c r="G81" s="956"/>
      <c r="H81" s="956"/>
      <c r="I81" s="956"/>
      <c r="J81" s="956"/>
      <c r="K81" s="956"/>
      <c r="L81" s="1003"/>
      <c r="M81" s="1018"/>
      <c r="N81" s="1032"/>
      <c r="O81" s="1037"/>
      <c r="P81" s="1045"/>
      <c r="Q81" s="1051"/>
      <c r="R81" s="1056"/>
      <c r="S81" s="1062"/>
      <c r="T81" s="915"/>
      <c r="U81" s="1062"/>
      <c r="V81" s="915"/>
      <c r="W81" s="1062"/>
      <c r="X81" s="915"/>
      <c r="Y81" s="1062"/>
      <c r="Z81" s="915"/>
      <c r="AA81" s="915"/>
      <c r="AB81" s="915"/>
      <c r="AC81" s="1069"/>
      <c r="AD81" s="1076"/>
      <c r="AE81" s="1084"/>
      <c r="AF81" s="1093"/>
      <c r="AG81" s="1076"/>
      <c r="AH81" s="1102"/>
      <c r="AI81" s="1093"/>
      <c r="AJ81" s="1093"/>
      <c r="AK81" s="1116"/>
      <c r="AL81" s="1125"/>
      <c r="AM81" s="1132" t="str">
        <f>IF(AND(P80&lt;&gt;"",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1139"/>
      <c r="AO81" s="1147"/>
      <c r="AP81" s="1152"/>
      <c r="AQ81" s="890"/>
      <c r="AR81" s="880"/>
      <c r="AS81" s="880"/>
      <c r="AT81" s="880"/>
      <c r="AU81" s="880"/>
      <c r="AV81" s="880"/>
      <c r="AW81" s="880"/>
      <c r="AX81" s="1159"/>
      <c r="AY81" s="1147"/>
      <c r="AZ81" s="879"/>
      <c r="BA81" s="879"/>
      <c r="BB81" s="879"/>
      <c r="BC81" s="879"/>
      <c r="BD81" s="879"/>
      <c r="BE81" s="879"/>
      <c r="BF81" s="879"/>
      <c r="BG81" s="879"/>
    </row>
    <row r="82" spans="1:59" ht="14.4" customHeight="1">
      <c r="A82" s="924"/>
      <c r="B82" s="939"/>
      <c r="C82" s="956"/>
      <c r="D82" s="956"/>
      <c r="E82" s="956"/>
      <c r="F82" s="956"/>
      <c r="G82" s="956"/>
      <c r="H82" s="956"/>
      <c r="I82" s="956"/>
      <c r="J82" s="956"/>
      <c r="K82" s="956"/>
      <c r="L82" s="1003"/>
      <c r="M82" s="1018"/>
      <c r="N82" s="1032"/>
      <c r="O82" s="1037"/>
      <c r="P82" s="1045"/>
      <c r="Q82" s="1051"/>
      <c r="R82" s="1056"/>
      <c r="S82" s="1062"/>
      <c r="T82" s="915"/>
      <c r="U82" s="1062"/>
      <c r="V82" s="915"/>
      <c r="W82" s="1062"/>
      <c r="X82" s="915"/>
      <c r="Y82" s="1062"/>
      <c r="Z82" s="915"/>
      <c r="AA82" s="915"/>
      <c r="AB82" s="915"/>
      <c r="AC82" s="1069"/>
      <c r="AD82" s="1076"/>
      <c r="AE82" s="1084"/>
      <c r="AF82" s="1093"/>
      <c r="AG82" s="1076"/>
      <c r="AH82" s="1102"/>
      <c r="AI82" s="1093"/>
      <c r="AJ82" s="1093"/>
      <c r="AK82" s="1116"/>
      <c r="AL82" s="1125"/>
      <c r="AM82" s="1133"/>
      <c r="AN82" s="1139"/>
      <c r="AO82" s="1147"/>
      <c r="AP82" s="1152"/>
      <c r="AQ82" s="890"/>
      <c r="AR82" s="880"/>
      <c r="AS82" s="880"/>
      <c r="AT82" s="880"/>
      <c r="AU82" s="880"/>
      <c r="AV82" s="880"/>
      <c r="AW82" s="880"/>
      <c r="AX82" s="1159"/>
      <c r="AY82" s="1147"/>
      <c r="AZ82" s="879"/>
      <c r="BA82" s="879"/>
      <c r="BB82" s="879"/>
      <c r="BC82" s="879"/>
      <c r="BD82" s="879"/>
      <c r="BE82" s="879"/>
      <c r="BF82" s="879"/>
      <c r="BG82" s="879"/>
    </row>
    <row r="83" spans="1:59" ht="30" customHeight="1">
      <c r="A83" s="925"/>
      <c r="B83" s="940"/>
      <c r="C83" s="957"/>
      <c r="D83" s="957"/>
      <c r="E83" s="957"/>
      <c r="F83" s="957"/>
      <c r="G83" s="957"/>
      <c r="H83" s="957"/>
      <c r="I83" s="957"/>
      <c r="J83" s="957"/>
      <c r="K83" s="957"/>
      <c r="L83" s="1004"/>
      <c r="M83" s="1019"/>
      <c r="N83" s="1033"/>
      <c r="O83" s="1038"/>
      <c r="P83" s="1046"/>
      <c r="Q83" s="1052"/>
      <c r="R83" s="1057"/>
      <c r="S83" s="1063"/>
      <c r="T83" s="1065"/>
      <c r="U83" s="1063"/>
      <c r="V83" s="1065"/>
      <c r="W83" s="1063"/>
      <c r="X83" s="1065"/>
      <c r="Y83" s="1063"/>
      <c r="Z83" s="1065"/>
      <c r="AA83" s="1065"/>
      <c r="AB83" s="1065"/>
      <c r="AC83" s="1070"/>
      <c r="AD83" s="1077"/>
      <c r="AE83" s="1085"/>
      <c r="AF83" s="1094"/>
      <c r="AG83" s="1077"/>
      <c r="AH83" s="1103"/>
      <c r="AI83" s="1094"/>
      <c r="AJ83" s="1094"/>
      <c r="AK83" s="1117"/>
      <c r="AL83" s="1126"/>
      <c r="AM83" s="1134"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139"/>
      <c r="AO83" s="1148"/>
      <c r="AP83" s="1152"/>
      <c r="AQ83" s="891"/>
      <c r="AR83" s="880"/>
      <c r="AS83" s="880"/>
      <c r="AT83" s="880"/>
      <c r="AU83" s="880"/>
      <c r="AV83" s="880"/>
      <c r="AW83" s="880"/>
      <c r="AX83" s="1159"/>
      <c r="AY83" s="1148"/>
      <c r="AZ83" s="879"/>
      <c r="BA83" s="879"/>
      <c r="BB83" s="879"/>
      <c r="BC83" s="879"/>
      <c r="BD83" s="879"/>
      <c r="BE83" s="879"/>
      <c r="BF83" s="879"/>
      <c r="BG83" s="879"/>
    </row>
    <row r="84" spans="1:59" ht="30" customHeight="1">
      <c r="A84" s="922">
        <v>19</v>
      </c>
      <c r="B84" s="938" t="str">
        <f>IF(基本情報入力シート!B58="","",基本情報入力シート!B58)</f>
        <v/>
      </c>
      <c r="C84" s="955"/>
      <c r="D84" s="955"/>
      <c r="E84" s="955"/>
      <c r="F84" s="955"/>
      <c r="G84" s="955" t="str">
        <f>IF(基本情報入力シート!L58="","",基本情報入力シート!L58)</f>
        <v/>
      </c>
      <c r="H84" s="955" t="str">
        <f>IF(基本情報入力シート!Q58="","",基本情報入力シート!Q58)</f>
        <v/>
      </c>
      <c r="I84" s="955" t="str">
        <f>IF(基本情報入力シート!V58="","",基本情報入力シート!V58)</f>
        <v/>
      </c>
      <c r="J84" s="955" t="str">
        <f>IF(基本情報入力シート!W58="","",基本情報入力シート!W58)</f>
        <v/>
      </c>
      <c r="K84" s="955" t="str">
        <f>IF(基本情報入力シート!X58="","",基本情報入力シート!X58)</f>
        <v/>
      </c>
      <c r="L84" s="1002" t="str">
        <f>IF(基本情報入力シート!AC58=0,"",基本情報入力シート!AC58)</f>
        <v/>
      </c>
      <c r="M84" s="1020" t="str">
        <f>IF(基本情報入力シート!AD58="","",基本情報入力シート!AD58)</f>
        <v/>
      </c>
      <c r="N84" s="1031"/>
      <c r="O84" s="1036" t="str">
        <f>IFERROR(VLOOKUP(K84,'【参考】数式用３'!$A$2:$AD$48,MATCH(N84,'【参考】数式用３'!$C$4:$AD$4,0)+2,0),"")</f>
        <v/>
      </c>
      <c r="P84" s="1044"/>
      <c r="Q84" s="1050" t="str">
        <f>IFERROR(VLOOKUP(K84,'【参考】数式用３'!$A$2:$AC$48,MATCH(P84,'【参考】数式用３'!$C$4:$AC$4,0)+2,0),"")</f>
        <v/>
      </c>
      <c r="R84" s="1055" t="s">
        <v>712</v>
      </c>
      <c r="S84" s="1061"/>
      <c r="T84" s="1064" t="s">
        <v>5</v>
      </c>
      <c r="U84" s="1061"/>
      <c r="V84" s="1064" t="s">
        <v>861</v>
      </c>
      <c r="W84" s="1061"/>
      <c r="X84" s="1064" t="s">
        <v>5</v>
      </c>
      <c r="Y84" s="1061"/>
      <c r="Z84" s="1064" t="s">
        <v>130</v>
      </c>
      <c r="AA84" s="1064" t="s">
        <v>508</v>
      </c>
      <c r="AB84" s="1064" t="str">
        <f>IF(S84&gt;=1,(W84*12+Y84)-(S84*12+U84)+1,"")</f>
        <v/>
      </c>
      <c r="AC84" s="1068" t="s">
        <v>136</v>
      </c>
      <c r="AD84" s="1075" t="str">
        <f>IFERROR(ROUNDDOWN(ROUND(L84*Q84,0)*M84,0)*AB84,"")</f>
        <v/>
      </c>
      <c r="AE84" s="1083" t="str">
        <f>IFERROR(ROUNDDOWN(ROUNDDOWN(ROUND(L84*VLOOKUP(K84,'【参考】数式用３'!$A$2:$AC$48,MATCH("処遇改善加算Ⅳ",'【参考】数式用３'!$C$4:$O$4,0)+2,0),0)*M84,0)*AB84*0.5,0),"")</f>
        <v/>
      </c>
      <c r="AF84" s="1092"/>
      <c r="AG84" s="1075" t="str">
        <f>IF(AND(AQ84&lt;&gt;"対象外",P84&lt;&gt;""),ROUNDDOWN(ROUND(L84*VLOOKUP(K84,'【参考】数式用３'!$A$2:$K$48,MATCH("ベア加算あり",'【参考】数式用３'!$C$4:$K$4,0)+2,0),0)*M84,0)*AB84,"")</f>
        <v/>
      </c>
      <c r="AH84" s="1101"/>
      <c r="AI84" s="1092"/>
      <c r="AJ84" s="1092"/>
      <c r="AK84" s="1115"/>
      <c r="AL84" s="1124"/>
      <c r="AM84" s="1131" t="str">
        <f>IF(Q84="","",IF(Q84&lt;O84,"！加算の要件上は問題ありませんが、令和６年度末の加算率と比較して、令和７年度の加算率が低くなっています。",""))</f>
        <v/>
      </c>
      <c r="AN84" s="1139"/>
      <c r="AO84" s="1146" t="str">
        <f>IF(K84&lt;&gt;"","Q列に色付け","")</f>
        <v/>
      </c>
      <c r="AP84" s="1152" t="str">
        <f>IF(AND(AE84&lt;&gt;0,AE84&lt;&gt;""),IF(AF84="○","入力済","未入力"),"")</f>
        <v/>
      </c>
      <c r="AQ84" s="889" t="str">
        <f>IFERROR((VLOOKUP(N84,'【参考】数式用３'!$BE$5:$BE$13,1,FALSE)),"対象外")</f>
        <v>対象外</v>
      </c>
      <c r="AR84" s="880" t="str">
        <f>IF(AG84&lt;&gt;"",IF(AH84="○","入力済","未入力"),"")</f>
        <v/>
      </c>
      <c r="AS84" s="880" t="str">
        <f>IF(AND(P84&lt;&gt;"",AI84=""),"未入力","入力済")</f>
        <v>入力済</v>
      </c>
      <c r="AT84" s="880" t="str">
        <f>IF(AND(P84&lt;&gt;"",P84&lt;&gt;"処遇改善加算Ⅳ",AJ84=""),"未入力","入力済")</f>
        <v>入力済</v>
      </c>
      <c r="AU84" s="880" t="str">
        <f>IFERROR(VLOOKUP(K84,'【参考】数式用３'!$BB$5:$BC$48,2,FALSE),"")</f>
        <v/>
      </c>
      <c r="AV84" s="880" t="str">
        <f>IF(AND(P84&lt;&gt;"処遇改善加算Ⅲ",P84&lt;&gt;"処遇改善加算Ⅳ",P84&lt;&gt;"",AU84&lt;&gt;"対象外"),1,"")</f>
        <v/>
      </c>
      <c r="AW84" s="880" t="str">
        <f>IFERROR("_"&amp;VLOOKUP(K84,'【参考】数式用３'!$AG$2:$AH$48,2,FALSE),"")</f>
        <v/>
      </c>
      <c r="AX84" s="1159" t="str">
        <f>IF(AND(P84="処遇改善加算Ⅰ",AL84=""),"未入力","入力済")</f>
        <v>入力済</v>
      </c>
      <c r="AY84" s="1146" t="str">
        <f>G84</f>
        <v/>
      </c>
      <c r="AZ84" s="879"/>
      <c r="BA84" s="879"/>
      <c r="BB84" s="879"/>
      <c r="BC84" s="879"/>
      <c r="BD84" s="879"/>
      <c r="BE84" s="879"/>
      <c r="BF84" s="879"/>
      <c r="BG84" s="879"/>
    </row>
    <row r="85" spans="1:59" ht="14.4" customHeight="1">
      <c r="A85" s="923"/>
      <c r="B85" s="939"/>
      <c r="C85" s="956"/>
      <c r="D85" s="956"/>
      <c r="E85" s="956"/>
      <c r="F85" s="956"/>
      <c r="G85" s="956"/>
      <c r="H85" s="956"/>
      <c r="I85" s="956"/>
      <c r="J85" s="956"/>
      <c r="K85" s="956"/>
      <c r="L85" s="1003"/>
      <c r="M85" s="1018"/>
      <c r="N85" s="1032"/>
      <c r="O85" s="1037"/>
      <c r="P85" s="1045"/>
      <c r="Q85" s="1051"/>
      <c r="R85" s="1056"/>
      <c r="S85" s="1062"/>
      <c r="T85" s="915"/>
      <c r="U85" s="1062"/>
      <c r="V85" s="915"/>
      <c r="W85" s="1062"/>
      <c r="X85" s="915"/>
      <c r="Y85" s="1062"/>
      <c r="Z85" s="915"/>
      <c r="AA85" s="915"/>
      <c r="AB85" s="915"/>
      <c r="AC85" s="1069"/>
      <c r="AD85" s="1076"/>
      <c r="AE85" s="1084"/>
      <c r="AF85" s="1093"/>
      <c r="AG85" s="1076"/>
      <c r="AH85" s="1102"/>
      <c r="AI85" s="1093"/>
      <c r="AJ85" s="1093"/>
      <c r="AK85" s="1116"/>
      <c r="AL85" s="1125"/>
      <c r="AM85" s="1132" t="str">
        <f>IF(AND(P84&lt;&gt;"",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1139"/>
      <c r="AO85" s="1147"/>
      <c r="AP85" s="1152"/>
      <c r="AQ85" s="890"/>
      <c r="AR85" s="880"/>
      <c r="AS85" s="880"/>
      <c r="AT85" s="880"/>
      <c r="AU85" s="880"/>
      <c r="AV85" s="880"/>
      <c r="AW85" s="880"/>
      <c r="AX85" s="1159"/>
      <c r="AY85" s="1147"/>
      <c r="AZ85" s="879"/>
      <c r="BA85" s="879"/>
      <c r="BB85" s="879"/>
      <c r="BC85" s="879"/>
      <c r="BD85" s="879"/>
      <c r="BE85" s="879"/>
      <c r="BF85" s="879"/>
      <c r="BG85" s="879"/>
    </row>
    <row r="86" spans="1:59" ht="14.4" customHeight="1">
      <c r="A86" s="924"/>
      <c r="B86" s="939"/>
      <c r="C86" s="956"/>
      <c r="D86" s="956"/>
      <c r="E86" s="956"/>
      <c r="F86" s="956"/>
      <c r="G86" s="956"/>
      <c r="H86" s="956"/>
      <c r="I86" s="956"/>
      <c r="J86" s="956"/>
      <c r="K86" s="956"/>
      <c r="L86" s="1003"/>
      <c r="M86" s="1018"/>
      <c r="N86" s="1032"/>
      <c r="O86" s="1037"/>
      <c r="P86" s="1045"/>
      <c r="Q86" s="1051"/>
      <c r="R86" s="1056"/>
      <c r="S86" s="1062"/>
      <c r="T86" s="915"/>
      <c r="U86" s="1062"/>
      <c r="V86" s="915"/>
      <c r="W86" s="1062"/>
      <c r="X86" s="915"/>
      <c r="Y86" s="1062"/>
      <c r="Z86" s="915"/>
      <c r="AA86" s="915"/>
      <c r="AB86" s="915"/>
      <c r="AC86" s="1069"/>
      <c r="AD86" s="1076"/>
      <c r="AE86" s="1084"/>
      <c r="AF86" s="1093"/>
      <c r="AG86" s="1076"/>
      <c r="AH86" s="1102"/>
      <c r="AI86" s="1093"/>
      <c r="AJ86" s="1093"/>
      <c r="AK86" s="1116"/>
      <c r="AL86" s="1125"/>
      <c r="AM86" s="1133"/>
      <c r="AN86" s="1139"/>
      <c r="AO86" s="1147"/>
      <c r="AP86" s="1152"/>
      <c r="AQ86" s="890"/>
      <c r="AR86" s="880"/>
      <c r="AS86" s="880"/>
      <c r="AT86" s="880"/>
      <c r="AU86" s="880"/>
      <c r="AV86" s="880"/>
      <c r="AW86" s="880"/>
      <c r="AX86" s="1159"/>
      <c r="AY86" s="1147"/>
      <c r="AZ86" s="879"/>
      <c r="BA86" s="879"/>
      <c r="BB86" s="879"/>
      <c r="BC86" s="879"/>
      <c r="BD86" s="879"/>
      <c r="BE86" s="879"/>
      <c r="BF86" s="879"/>
      <c r="BG86" s="879"/>
    </row>
    <row r="87" spans="1:59" ht="30" customHeight="1">
      <c r="A87" s="925"/>
      <c r="B87" s="940"/>
      <c r="C87" s="957"/>
      <c r="D87" s="957"/>
      <c r="E87" s="957"/>
      <c r="F87" s="957"/>
      <c r="G87" s="957"/>
      <c r="H87" s="957"/>
      <c r="I87" s="957"/>
      <c r="J87" s="957"/>
      <c r="K87" s="957"/>
      <c r="L87" s="1004"/>
      <c r="M87" s="1019"/>
      <c r="N87" s="1033"/>
      <c r="O87" s="1038"/>
      <c r="P87" s="1046"/>
      <c r="Q87" s="1052"/>
      <c r="R87" s="1057"/>
      <c r="S87" s="1063"/>
      <c r="T87" s="1065"/>
      <c r="U87" s="1063"/>
      <c r="V87" s="1065"/>
      <c r="W87" s="1063"/>
      <c r="X87" s="1065"/>
      <c r="Y87" s="1063"/>
      <c r="Z87" s="1065"/>
      <c r="AA87" s="1065"/>
      <c r="AB87" s="1065"/>
      <c r="AC87" s="1070"/>
      <c r="AD87" s="1077"/>
      <c r="AE87" s="1085"/>
      <c r="AF87" s="1094"/>
      <c r="AG87" s="1077"/>
      <c r="AH87" s="1103"/>
      <c r="AI87" s="1094"/>
      <c r="AJ87" s="1094"/>
      <c r="AK87" s="1117"/>
      <c r="AL87" s="1126"/>
      <c r="AM87" s="1134"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139"/>
      <c r="AO87" s="1148"/>
      <c r="AP87" s="1152"/>
      <c r="AQ87" s="891"/>
      <c r="AR87" s="880"/>
      <c r="AS87" s="880"/>
      <c r="AT87" s="880"/>
      <c r="AU87" s="880"/>
      <c r="AV87" s="880"/>
      <c r="AW87" s="880"/>
      <c r="AX87" s="1159"/>
      <c r="AY87" s="1148"/>
      <c r="AZ87" s="879"/>
      <c r="BA87" s="879"/>
      <c r="BB87" s="879"/>
      <c r="BC87" s="879"/>
      <c r="BD87" s="879"/>
      <c r="BE87" s="879"/>
      <c r="BF87" s="879"/>
      <c r="BG87" s="879"/>
    </row>
    <row r="88" spans="1:59" ht="30" customHeight="1">
      <c r="A88" s="922">
        <v>20</v>
      </c>
      <c r="B88" s="938" t="str">
        <f>IF(基本情報入力シート!B59="","",基本情報入力シート!B59)</f>
        <v/>
      </c>
      <c r="C88" s="955"/>
      <c r="D88" s="955"/>
      <c r="E88" s="955"/>
      <c r="F88" s="955"/>
      <c r="G88" s="955" t="str">
        <f>IF(基本情報入力シート!L59="","",基本情報入力シート!L59)</f>
        <v/>
      </c>
      <c r="H88" s="955" t="str">
        <f>IF(基本情報入力シート!Q59="","",基本情報入力シート!Q59)</f>
        <v/>
      </c>
      <c r="I88" s="955" t="str">
        <f>IF(基本情報入力シート!V59="","",基本情報入力シート!V59)</f>
        <v/>
      </c>
      <c r="J88" s="955" t="str">
        <f>IF(基本情報入力シート!W59="","",基本情報入力シート!W59)</f>
        <v/>
      </c>
      <c r="K88" s="955" t="str">
        <f>IF(基本情報入力シート!X59="","",基本情報入力シート!X59)</f>
        <v/>
      </c>
      <c r="L88" s="1002" t="str">
        <f>IF(基本情報入力シート!AC59=0,"",基本情報入力シート!AC59)</f>
        <v/>
      </c>
      <c r="M88" s="1020" t="str">
        <f>IF(基本情報入力シート!AD59="","",基本情報入力シート!AD59)</f>
        <v/>
      </c>
      <c r="N88" s="1031"/>
      <c r="O88" s="1036" t="str">
        <f>IFERROR(VLOOKUP(K88,'【参考】数式用３'!$A$2:$AD$48,MATCH(N88,'【参考】数式用３'!$C$4:$AD$4,0)+2,0),"")</f>
        <v/>
      </c>
      <c r="P88" s="1044"/>
      <c r="Q88" s="1050" t="str">
        <f>IFERROR(VLOOKUP(K88,'【参考】数式用３'!$A$2:$AC$48,MATCH(P88,'【参考】数式用３'!$C$4:$AC$4,0)+2,0),"")</f>
        <v/>
      </c>
      <c r="R88" s="1055" t="s">
        <v>712</v>
      </c>
      <c r="S88" s="1061"/>
      <c r="T88" s="1064" t="s">
        <v>5</v>
      </c>
      <c r="U88" s="1061"/>
      <c r="V88" s="1064" t="s">
        <v>861</v>
      </c>
      <c r="W88" s="1061"/>
      <c r="X88" s="1064" t="s">
        <v>5</v>
      </c>
      <c r="Y88" s="1061"/>
      <c r="Z88" s="1064" t="s">
        <v>130</v>
      </c>
      <c r="AA88" s="1064" t="s">
        <v>508</v>
      </c>
      <c r="AB88" s="1064" t="str">
        <f>IF(S88&gt;=1,(W88*12+Y88)-(S88*12+U88)+1,"")</f>
        <v/>
      </c>
      <c r="AC88" s="1068" t="s">
        <v>136</v>
      </c>
      <c r="AD88" s="1075" t="str">
        <f>IFERROR(ROUNDDOWN(ROUND(L88*Q88,0)*M88,0)*AB88,"")</f>
        <v/>
      </c>
      <c r="AE88" s="1083" t="str">
        <f>IFERROR(ROUNDDOWN(ROUNDDOWN(ROUND(L88*VLOOKUP(K88,'【参考】数式用３'!$A$2:$AC$48,MATCH("処遇改善加算Ⅳ",'【参考】数式用３'!$C$4:$O$4,0)+2,0),0)*M88,0)*AB88*0.5,0),"")</f>
        <v/>
      </c>
      <c r="AF88" s="1092"/>
      <c r="AG88" s="1075" t="str">
        <f>IF(AND(AQ88&lt;&gt;"対象外",P88&lt;&gt;""),ROUNDDOWN(ROUND(L88*VLOOKUP(K88,'【参考】数式用３'!$A$2:$K$48,MATCH("ベア加算あり",'【参考】数式用３'!$C$4:$K$4,0)+2,0),0)*M88,0)*AB88,"")</f>
        <v/>
      </c>
      <c r="AH88" s="1101"/>
      <c r="AI88" s="1092"/>
      <c r="AJ88" s="1092"/>
      <c r="AK88" s="1115"/>
      <c r="AL88" s="1124"/>
      <c r="AM88" s="1131" t="str">
        <f>IF(Q88="","",IF(Q88&lt;O88,"！加算の要件上は問題ありませんが、令和６年度末の加算率と比較して、令和７年度の加算率が低くなっています。",""))</f>
        <v/>
      </c>
      <c r="AN88" s="1139"/>
      <c r="AO88" s="1146" t="str">
        <f>IF(K88&lt;&gt;"","Q列に色付け","")</f>
        <v/>
      </c>
      <c r="AP88" s="1152" t="str">
        <f>IF(AND(AE88&lt;&gt;0,AE88&lt;&gt;""),IF(AF88="○","入力済","未入力"),"")</f>
        <v/>
      </c>
      <c r="AQ88" s="889" t="str">
        <f>IFERROR((VLOOKUP(N88,'【参考】数式用３'!$BE$5:$BE$13,1,FALSE)),"対象外")</f>
        <v>対象外</v>
      </c>
      <c r="AR88" s="880" t="str">
        <f>IF(AG88&lt;&gt;"",IF(AH88="○","入力済","未入力"),"")</f>
        <v/>
      </c>
      <c r="AS88" s="880" t="str">
        <f>IF(AND(P88&lt;&gt;"",AI88=""),"未入力","入力済")</f>
        <v>入力済</v>
      </c>
      <c r="AT88" s="880" t="str">
        <f>IF(AND(P88&lt;&gt;"",P88&lt;&gt;"処遇改善加算Ⅳ",AJ88=""),"未入力","入力済")</f>
        <v>入力済</v>
      </c>
      <c r="AU88" s="880" t="str">
        <f>IFERROR(VLOOKUP(K88,'【参考】数式用３'!$BB$5:$BC$48,2,FALSE),"")</f>
        <v/>
      </c>
      <c r="AV88" s="880" t="str">
        <f>IF(AND(P88&lt;&gt;"処遇改善加算Ⅲ",P88&lt;&gt;"処遇改善加算Ⅳ",P88&lt;&gt;"",AU88&lt;&gt;"対象外"),1,"")</f>
        <v/>
      </c>
      <c r="AW88" s="880" t="str">
        <f>IFERROR("_"&amp;VLOOKUP(K88,'【参考】数式用３'!$AG$2:$AH$48,2,FALSE),"")</f>
        <v/>
      </c>
      <c r="AX88" s="1159" t="str">
        <f>IF(AND(P88="処遇改善加算Ⅰ",AL88=""),"未入力","入力済")</f>
        <v>入力済</v>
      </c>
      <c r="AY88" s="1146" t="str">
        <f>G88</f>
        <v/>
      </c>
      <c r="AZ88" s="879"/>
      <c r="BA88" s="879"/>
      <c r="BB88" s="879"/>
      <c r="BC88" s="879"/>
      <c r="BD88" s="879"/>
      <c r="BE88" s="879"/>
      <c r="BF88" s="879"/>
      <c r="BG88" s="879"/>
    </row>
    <row r="89" spans="1:59" ht="14.4" customHeight="1">
      <c r="A89" s="923"/>
      <c r="B89" s="939"/>
      <c r="C89" s="956"/>
      <c r="D89" s="956"/>
      <c r="E89" s="956"/>
      <c r="F89" s="956"/>
      <c r="G89" s="956"/>
      <c r="H89" s="956"/>
      <c r="I89" s="956"/>
      <c r="J89" s="956"/>
      <c r="K89" s="956"/>
      <c r="L89" s="1003"/>
      <c r="M89" s="1018"/>
      <c r="N89" s="1032"/>
      <c r="O89" s="1037"/>
      <c r="P89" s="1045"/>
      <c r="Q89" s="1051"/>
      <c r="R89" s="1056"/>
      <c r="S89" s="1062"/>
      <c r="T89" s="915"/>
      <c r="U89" s="1062"/>
      <c r="V89" s="915"/>
      <c r="W89" s="1062"/>
      <c r="X89" s="915"/>
      <c r="Y89" s="1062"/>
      <c r="Z89" s="915"/>
      <c r="AA89" s="915"/>
      <c r="AB89" s="915"/>
      <c r="AC89" s="1069"/>
      <c r="AD89" s="1076"/>
      <c r="AE89" s="1084"/>
      <c r="AF89" s="1093"/>
      <c r="AG89" s="1076"/>
      <c r="AH89" s="1102"/>
      <c r="AI89" s="1093"/>
      <c r="AJ89" s="1093"/>
      <c r="AK89" s="1116"/>
      <c r="AL89" s="1125"/>
      <c r="AM89" s="1132" t="str">
        <f>IF(AND(P88&lt;&gt;"",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1139"/>
      <c r="AO89" s="1147"/>
      <c r="AP89" s="1152"/>
      <c r="AQ89" s="890"/>
      <c r="AR89" s="880"/>
      <c r="AS89" s="880"/>
      <c r="AT89" s="880"/>
      <c r="AU89" s="880"/>
      <c r="AV89" s="880"/>
      <c r="AW89" s="880"/>
      <c r="AX89" s="1159"/>
      <c r="AY89" s="1147"/>
      <c r="AZ89" s="879"/>
      <c r="BA89" s="879"/>
      <c r="BB89" s="879"/>
      <c r="BC89" s="879"/>
      <c r="BD89" s="879"/>
      <c r="BE89" s="879"/>
      <c r="BF89" s="879"/>
      <c r="BG89" s="879"/>
    </row>
    <row r="90" spans="1:59" ht="14.4" customHeight="1">
      <c r="A90" s="924"/>
      <c r="B90" s="939"/>
      <c r="C90" s="956"/>
      <c r="D90" s="956"/>
      <c r="E90" s="956"/>
      <c r="F90" s="956"/>
      <c r="G90" s="956"/>
      <c r="H90" s="956"/>
      <c r="I90" s="956"/>
      <c r="J90" s="956"/>
      <c r="K90" s="956"/>
      <c r="L90" s="1003"/>
      <c r="M90" s="1018"/>
      <c r="N90" s="1032"/>
      <c r="O90" s="1037"/>
      <c r="P90" s="1045"/>
      <c r="Q90" s="1051"/>
      <c r="R90" s="1056"/>
      <c r="S90" s="1062"/>
      <c r="T90" s="915"/>
      <c r="U90" s="1062"/>
      <c r="V90" s="915"/>
      <c r="W90" s="1062"/>
      <c r="X90" s="915"/>
      <c r="Y90" s="1062"/>
      <c r="Z90" s="915"/>
      <c r="AA90" s="915"/>
      <c r="AB90" s="915"/>
      <c r="AC90" s="1069"/>
      <c r="AD90" s="1076"/>
      <c r="AE90" s="1084"/>
      <c r="AF90" s="1093"/>
      <c r="AG90" s="1076"/>
      <c r="AH90" s="1102"/>
      <c r="AI90" s="1093"/>
      <c r="AJ90" s="1093"/>
      <c r="AK90" s="1116"/>
      <c r="AL90" s="1125"/>
      <c r="AM90" s="1133"/>
      <c r="AN90" s="1139"/>
      <c r="AO90" s="1147"/>
      <c r="AP90" s="1152"/>
      <c r="AQ90" s="890"/>
      <c r="AR90" s="880"/>
      <c r="AS90" s="880"/>
      <c r="AT90" s="880"/>
      <c r="AU90" s="880"/>
      <c r="AV90" s="880"/>
      <c r="AW90" s="880"/>
      <c r="AX90" s="1159"/>
      <c r="AY90" s="1147"/>
      <c r="AZ90" s="879"/>
      <c r="BA90" s="879"/>
      <c r="BB90" s="879"/>
      <c r="BC90" s="879"/>
      <c r="BD90" s="879"/>
      <c r="BE90" s="879"/>
      <c r="BF90" s="879"/>
      <c r="BG90" s="879"/>
    </row>
    <row r="91" spans="1:59" ht="30" customHeight="1">
      <c r="A91" s="925"/>
      <c r="B91" s="940"/>
      <c r="C91" s="957"/>
      <c r="D91" s="957"/>
      <c r="E91" s="957"/>
      <c r="F91" s="957"/>
      <c r="G91" s="957"/>
      <c r="H91" s="957"/>
      <c r="I91" s="957"/>
      <c r="J91" s="957"/>
      <c r="K91" s="957"/>
      <c r="L91" s="1004"/>
      <c r="M91" s="1019"/>
      <c r="N91" s="1033"/>
      <c r="O91" s="1038"/>
      <c r="P91" s="1046"/>
      <c r="Q91" s="1052"/>
      <c r="R91" s="1057"/>
      <c r="S91" s="1063"/>
      <c r="T91" s="1065"/>
      <c r="U91" s="1063"/>
      <c r="V91" s="1065"/>
      <c r="W91" s="1063"/>
      <c r="X91" s="1065"/>
      <c r="Y91" s="1063"/>
      <c r="Z91" s="1065"/>
      <c r="AA91" s="1065"/>
      <c r="AB91" s="1065"/>
      <c r="AC91" s="1070"/>
      <c r="AD91" s="1077"/>
      <c r="AE91" s="1085"/>
      <c r="AF91" s="1094"/>
      <c r="AG91" s="1077"/>
      <c r="AH91" s="1103"/>
      <c r="AI91" s="1094"/>
      <c r="AJ91" s="1094"/>
      <c r="AK91" s="1117"/>
      <c r="AL91" s="1126"/>
      <c r="AM91" s="1134"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139"/>
      <c r="AO91" s="1147"/>
      <c r="AP91" s="1152"/>
      <c r="AQ91" s="891"/>
      <c r="AR91" s="880"/>
      <c r="AS91" s="880"/>
      <c r="AT91" s="880"/>
      <c r="AU91" s="880"/>
      <c r="AV91" s="880"/>
      <c r="AW91" s="880"/>
      <c r="AX91" s="1159"/>
      <c r="AY91" s="1148"/>
      <c r="AZ91" s="879"/>
      <c r="BA91" s="879"/>
      <c r="BB91" s="879"/>
      <c r="BC91" s="879"/>
      <c r="BD91" s="879"/>
      <c r="BE91" s="879"/>
      <c r="BF91" s="879"/>
      <c r="BG91" s="879"/>
    </row>
    <row r="92" spans="1:59" ht="30" customHeight="1">
      <c r="A92" s="922">
        <v>21</v>
      </c>
      <c r="B92" s="938" t="str">
        <f>IF(基本情報入力シート!B60="","",基本情報入力シート!B60)</f>
        <v/>
      </c>
      <c r="C92" s="955"/>
      <c r="D92" s="955"/>
      <c r="E92" s="955"/>
      <c r="F92" s="955"/>
      <c r="G92" s="955" t="str">
        <f>IF(基本情報入力シート!L60="","",基本情報入力シート!L60)</f>
        <v/>
      </c>
      <c r="H92" s="955" t="str">
        <f>IF(基本情報入力シート!Q60="","",基本情報入力シート!Q60)</f>
        <v/>
      </c>
      <c r="I92" s="955" t="str">
        <f>IF(基本情報入力シート!V60="","",基本情報入力シート!V60)</f>
        <v/>
      </c>
      <c r="J92" s="955" t="str">
        <f>IF(基本情報入力シート!W60="","",基本情報入力シート!W60)</f>
        <v/>
      </c>
      <c r="K92" s="955" t="str">
        <f>IF(基本情報入力シート!X60="","",基本情報入力シート!X60)</f>
        <v/>
      </c>
      <c r="L92" s="1002" t="str">
        <f>IF(基本情報入力シート!AC60=0,"",基本情報入力シート!AC60)</f>
        <v/>
      </c>
      <c r="M92" s="1020" t="str">
        <f>IF(基本情報入力シート!AD60="","",基本情報入力シート!AD60)</f>
        <v/>
      </c>
      <c r="N92" s="1031"/>
      <c r="O92" s="1036" t="str">
        <f>IFERROR(VLOOKUP(K92,'【参考】数式用３'!$A$2:$AD$48,MATCH(N92,'【参考】数式用３'!$C$4:$AD$4,0)+2,0),"")</f>
        <v/>
      </c>
      <c r="P92" s="1044"/>
      <c r="Q92" s="1050" t="str">
        <f>IFERROR(VLOOKUP(K92,'【参考】数式用３'!$A$2:$AC$48,MATCH(P92,'【参考】数式用３'!$C$4:$AC$4,0)+2,0),"")</f>
        <v/>
      </c>
      <c r="R92" s="1055" t="s">
        <v>712</v>
      </c>
      <c r="S92" s="1061"/>
      <c r="T92" s="1064" t="s">
        <v>5</v>
      </c>
      <c r="U92" s="1061"/>
      <c r="V92" s="1064" t="s">
        <v>861</v>
      </c>
      <c r="W92" s="1061"/>
      <c r="X92" s="1064" t="s">
        <v>5</v>
      </c>
      <c r="Y92" s="1061"/>
      <c r="Z92" s="1064" t="s">
        <v>130</v>
      </c>
      <c r="AA92" s="1064" t="s">
        <v>508</v>
      </c>
      <c r="AB92" s="1064" t="str">
        <f>IF(S92&gt;=1,(W92*12+Y92)-(S92*12+U92)+1,"")</f>
        <v/>
      </c>
      <c r="AC92" s="1068" t="s">
        <v>136</v>
      </c>
      <c r="AD92" s="1075" t="str">
        <f>IFERROR(ROUNDDOWN(ROUND(L92*Q92,0)*M92,0)*AB92,"")</f>
        <v/>
      </c>
      <c r="AE92" s="1083" t="str">
        <f>IFERROR(ROUNDDOWN(ROUNDDOWN(ROUND(L92*VLOOKUP(K92,'【参考】数式用３'!$A$2:$AC$48,MATCH("処遇改善加算Ⅳ",'【参考】数式用３'!$C$4:$O$4,0)+2,0),0)*M92,0)*AB92*0.5,0),"")</f>
        <v/>
      </c>
      <c r="AF92" s="1092"/>
      <c r="AG92" s="1075" t="str">
        <f>IF(AND(AQ92&lt;&gt;"対象外",P92&lt;&gt;""),ROUNDDOWN(ROUND(L92*VLOOKUP(K92,'【参考】数式用３'!$A$2:$K$48,MATCH("ベア加算あり",'【参考】数式用３'!$C$4:$K$4,0)+2,0),0)*M92,0)*AB92,"")</f>
        <v/>
      </c>
      <c r="AH92" s="1101"/>
      <c r="AI92" s="1092"/>
      <c r="AJ92" s="1092"/>
      <c r="AK92" s="1115"/>
      <c r="AL92" s="1124"/>
      <c r="AM92" s="1131" t="str">
        <f>IF(Q92="","",IF(Q92&lt;O92,"！加算の要件上は問題ありませんが、令和６年度末の加算率と比較して、令和７年度の加算率が低くなっています。",""))</f>
        <v/>
      </c>
      <c r="AN92" s="1139"/>
      <c r="AO92" s="1146" t="str">
        <f>IF(K92&lt;&gt;"","Q列に色付け","")</f>
        <v/>
      </c>
      <c r="AP92" s="1152" t="str">
        <f>IF(AND(AE92&lt;&gt;0,AE92&lt;&gt;""),IF(AF92="○","入力済","未入力"),"")</f>
        <v/>
      </c>
      <c r="AQ92" s="889" t="str">
        <f>IFERROR((VLOOKUP(N92,'【参考】数式用３'!$BE$5:$BE$13,1,FALSE)),"対象外")</f>
        <v>対象外</v>
      </c>
      <c r="AR92" s="880" t="str">
        <f>IF(AG92&lt;&gt;"",IF(AH92="○","入力済","未入力"),"")</f>
        <v/>
      </c>
      <c r="AS92" s="880" t="str">
        <f>IF(AND(P92&lt;&gt;"",AI92=""),"未入力","入力済")</f>
        <v>入力済</v>
      </c>
      <c r="AT92" s="880" t="str">
        <f>IF(AND(P92&lt;&gt;"",P92&lt;&gt;"処遇改善加算Ⅳ",AJ92=""),"未入力","入力済")</f>
        <v>入力済</v>
      </c>
      <c r="AU92" s="880" t="str">
        <f>IFERROR(VLOOKUP(K92,'【参考】数式用３'!$BB$5:$BC$48,2,FALSE),"")</f>
        <v/>
      </c>
      <c r="AV92" s="880" t="str">
        <f>IF(AND(P92&lt;&gt;"処遇改善加算Ⅲ",P92&lt;&gt;"処遇改善加算Ⅳ",P92&lt;&gt;"",AU92&lt;&gt;"対象外"),1,"")</f>
        <v/>
      </c>
      <c r="AW92" s="880" t="str">
        <f>IFERROR("_"&amp;VLOOKUP(K92,'【参考】数式用３'!$AG$2:$AH$48,2,FALSE),"")</f>
        <v/>
      </c>
      <c r="AX92" s="1159" t="str">
        <f>IF(AND(P92="処遇改善加算Ⅰ",AL92=""),"未入力","入力済")</f>
        <v>入力済</v>
      </c>
      <c r="AY92" s="1146" t="str">
        <f>G92</f>
        <v/>
      </c>
      <c r="AZ92" s="879"/>
      <c r="BA92" s="879"/>
      <c r="BB92" s="879"/>
      <c r="BC92" s="879"/>
      <c r="BD92" s="879"/>
      <c r="BE92" s="879"/>
      <c r="BF92" s="879"/>
      <c r="BG92" s="879"/>
    </row>
    <row r="93" spans="1:59" ht="14.4" customHeight="1">
      <c r="A93" s="923"/>
      <c r="B93" s="939"/>
      <c r="C93" s="956"/>
      <c r="D93" s="956"/>
      <c r="E93" s="956"/>
      <c r="F93" s="956"/>
      <c r="G93" s="956"/>
      <c r="H93" s="956"/>
      <c r="I93" s="956"/>
      <c r="J93" s="956"/>
      <c r="K93" s="956"/>
      <c r="L93" s="1003"/>
      <c r="M93" s="1018"/>
      <c r="N93" s="1032"/>
      <c r="O93" s="1037"/>
      <c r="P93" s="1045"/>
      <c r="Q93" s="1051"/>
      <c r="R93" s="1056"/>
      <c r="S93" s="1062"/>
      <c r="T93" s="915"/>
      <c r="U93" s="1062"/>
      <c r="V93" s="915"/>
      <c r="W93" s="1062"/>
      <c r="X93" s="915"/>
      <c r="Y93" s="1062"/>
      <c r="Z93" s="915"/>
      <c r="AA93" s="915"/>
      <c r="AB93" s="915"/>
      <c r="AC93" s="1069"/>
      <c r="AD93" s="1076"/>
      <c r="AE93" s="1084"/>
      <c r="AF93" s="1093"/>
      <c r="AG93" s="1076"/>
      <c r="AH93" s="1102"/>
      <c r="AI93" s="1093"/>
      <c r="AJ93" s="1093"/>
      <c r="AK93" s="1116"/>
      <c r="AL93" s="1125"/>
      <c r="AM93" s="1132" t="str">
        <f>IF(AND(P92&lt;&gt;"",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1139"/>
      <c r="AO93" s="1147"/>
      <c r="AP93" s="1152"/>
      <c r="AQ93" s="890"/>
      <c r="AR93" s="880"/>
      <c r="AS93" s="880"/>
      <c r="AT93" s="880"/>
      <c r="AU93" s="880"/>
      <c r="AV93" s="880"/>
      <c r="AW93" s="880"/>
      <c r="AX93" s="1159"/>
      <c r="AY93" s="1147"/>
      <c r="AZ93" s="879"/>
      <c r="BA93" s="879"/>
      <c r="BB93" s="879"/>
      <c r="BC93" s="879"/>
      <c r="BD93" s="879"/>
      <c r="BE93" s="879"/>
      <c r="BF93" s="879"/>
      <c r="BG93" s="879"/>
    </row>
    <row r="94" spans="1:59" ht="14.4" customHeight="1">
      <c r="A94" s="924"/>
      <c r="B94" s="939"/>
      <c r="C94" s="956"/>
      <c r="D94" s="956"/>
      <c r="E94" s="956"/>
      <c r="F94" s="956"/>
      <c r="G94" s="956"/>
      <c r="H94" s="956"/>
      <c r="I94" s="956"/>
      <c r="J94" s="956"/>
      <c r="K94" s="956"/>
      <c r="L94" s="1003"/>
      <c r="M94" s="1018"/>
      <c r="N94" s="1032"/>
      <c r="O94" s="1037"/>
      <c r="P94" s="1045"/>
      <c r="Q94" s="1051"/>
      <c r="R94" s="1056"/>
      <c r="S94" s="1062"/>
      <c r="T94" s="915"/>
      <c r="U94" s="1062"/>
      <c r="V94" s="915"/>
      <c r="W94" s="1062"/>
      <c r="X94" s="915"/>
      <c r="Y94" s="1062"/>
      <c r="Z94" s="915"/>
      <c r="AA94" s="915"/>
      <c r="AB94" s="915"/>
      <c r="AC94" s="1069"/>
      <c r="AD94" s="1076"/>
      <c r="AE94" s="1084"/>
      <c r="AF94" s="1093"/>
      <c r="AG94" s="1076"/>
      <c r="AH94" s="1102"/>
      <c r="AI94" s="1093"/>
      <c r="AJ94" s="1093"/>
      <c r="AK94" s="1116"/>
      <c r="AL94" s="1125"/>
      <c r="AM94" s="1133"/>
      <c r="AN94" s="1139"/>
      <c r="AO94" s="1147"/>
      <c r="AP94" s="1152"/>
      <c r="AQ94" s="890"/>
      <c r="AR94" s="880"/>
      <c r="AS94" s="880"/>
      <c r="AT94" s="880"/>
      <c r="AU94" s="880"/>
      <c r="AV94" s="880"/>
      <c r="AW94" s="880"/>
      <c r="AX94" s="1159"/>
      <c r="AY94" s="1147"/>
      <c r="AZ94" s="879"/>
      <c r="BA94" s="879"/>
      <c r="BB94" s="879"/>
      <c r="BC94" s="879"/>
      <c r="BD94" s="879"/>
      <c r="BE94" s="879"/>
      <c r="BF94" s="879"/>
      <c r="BG94" s="879"/>
    </row>
    <row r="95" spans="1:59" ht="30" customHeight="1">
      <c r="A95" s="925"/>
      <c r="B95" s="940"/>
      <c r="C95" s="957"/>
      <c r="D95" s="957"/>
      <c r="E95" s="957"/>
      <c r="F95" s="957"/>
      <c r="G95" s="957"/>
      <c r="H95" s="957"/>
      <c r="I95" s="957"/>
      <c r="J95" s="957"/>
      <c r="K95" s="957"/>
      <c r="L95" s="1004"/>
      <c r="M95" s="1019"/>
      <c r="N95" s="1033"/>
      <c r="O95" s="1038"/>
      <c r="P95" s="1046"/>
      <c r="Q95" s="1052"/>
      <c r="R95" s="1057"/>
      <c r="S95" s="1063"/>
      <c r="T95" s="1065"/>
      <c r="U95" s="1063"/>
      <c r="V95" s="1065"/>
      <c r="W95" s="1063"/>
      <c r="X95" s="1065"/>
      <c r="Y95" s="1063"/>
      <c r="Z95" s="1065"/>
      <c r="AA95" s="1065"/>
      <c r="AB95" s="1065"/>
      <c r="AC95" s="1070"/>
      <c r="AD95" s="1077"/>
      <c r="AE95" s="1085"/>
      <c r="AF95" s="1094"/>
      <c r="AG95" s="1077"/>
      <c r="AH95" s="1103"/>
      <c r="AI95" s="1094"/>
      <c r="AJ95" s="1094"/>
      <c r="AK95" s="1117"/>
      <c r="AL95" s="1126"/>
      <c r="AM95" s="1134"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139"/>
      <c r="AO95" s="1148"/>
      <c r="AP95" s="1152"/>
      <c r="AQ95" s="891"/>
      <c r="AR95" s="880"/>
      <c r="AS95" s="880"/>
      <c r="AT95" s="880"/>
      <c r="AU95" s="880"/>
      <c r="AV95" s="880"/>
      <c r="AW95" s="880"/>
      <c r="AX95" s="1159"/>
      <c r="AY95" s="1148"/>
      <c r="AZ95" s="879"/>
      <c r="BA95" s="879"/>
      <c r="BB95" s="879"/>
      <c r="BC95" s="879"/>
      <c r="BD95" s="879"/>
      <c r="BE95" s="879"/>
      <c r="BF95" s="879"/>
      <c r="BG95" s="879"/>
    </row>
    <row r="96" spans="1:59" ht="30" customHeight="1">
      <c r="A96" s="926">
        <v>22</v>
      </c>
      <c r="B96" s="943" t="str">
        <f>IF(基本情報入力シート!B61="","",基本情報入力シート!B61)</f>
        <v/>
      </c>
      <c r="C96" s="960"/>
      <c r="D96" s="960"/>
      <c r="E96" s="960"/>
      <c r="F96" s="970"/>
      <c r="G96" s="982" t="str">
        <f>IF(基本情報入力シート!L61="","",基本情報入力シート!L61)</f>
        <v/>
      </c>
      <c r="H96" s="982" t="str">
        <f>IF(基本情報入力シート!Q61="","",基本情報入力シート!Q61)</f>
        <v/>
      </c>
      <c r="I96" s="982" t="str">
        <f>IF(基本情報入力シート!V61="","",基本情報入力シート!V61)</f>
        <v/>
      </c>
      <c r="J96" s="982" t="str">
        <f>IF(基本情報入力シート!W61="","",基本情報入力シート!W61)</f>
        <v/>
      </c>
      <c r="K96" s="982" t="str">
        <f>IF(基本情報入力シート!X61="","",基本情報入力シート!X61)</f>
        <v/>
      </c>
      <c r="L96" s="1005" t="str">
        <f>IF(基本情報入力シート!AC61=0,"",基本情報入力シート!AC61)</f>
        <v/>
      </c>
      <c r="M96" s="1021" t="str">
        <f>IF(基本情報入力シート!AD61="","",基本情報入力シート!AD61)</f>
        <v/>
      </c>
      <c r="N96" s="1031"/>
      <c r="O96" s="1036" t="str">
        <f>IFERROR(VLOOKUP(K96,'【参考】数式用３'!$A$2:$AD$48,MATCH(N96,'【参考】数式用３'!$C$4:$AD$4,0)+2,0),"")</f>
        <v/>
      </c>
      <c r="P96" s="1044"/>
      <c r="Q96" s="1050" t="str">
        <f>IFERROR(VLOOKUP(K96,'【参考】数式用３'!$A$2:$AC$48,MATCH(P96,'【参考】数式用３'!$C$4:$AC$4,0)+2,0),"")</f>
        <v/>
      </c>
      <c r="R96" s="1055" t="s">
        <v>712</v>
      </c>
      <c r="S96" s="1061"/>
      <c r="T96" s="1064" t="s">
        <v>5</v>
      </c>
      <c r="U96" s="1061"/>
      <c r="V96" s="1064" t="s">
        <v>861</v>
      </c>
      <c r="W96" s="1061"/>
      <c r="X96" s="1064" t="s">
        <v>5</v>
      </c>
      <c r="Y96" s="1061"/>
      <c r="Z96" s="1064" t="s">
        <v>130</v>
      </c>
      <c r="AA96" s="1064" t="s">
        <v>508</v>
      </c>
      <c r="AB96" s="1064" t="str">
        <f>IF(S96&gt;=1,(W96*12+Y96)-(S96*12+U96)+1,"")</f>
        <v/>
      </c>
      <c r="AC96" s="1068" t="s">
        <v>136</v>
      </c>
      <c r="AD96" s="1075" t="str">
        <f>IFERROR(ROUNDDOWN(ROUND(L96*Q96,0)*M96,0)*AB96,"")</f>
        <v/>
      </c>
      <c r="AE96" s="1083" t="str">
        <f>IFERROR(ROUNDDOWN(ROUNDDOWN(ROUND(L96*VLOOKUP(K96,'【参考】数式用３'!$A$2:$AC$48,MATCH("処遇改善加算Ⅳ",'【参考】数式用３'!$C$4:$O$4,0)+2,0),0)*M96,0)*AB96*0.5,0),"")</f>
        <v/>
      </c>
      <c r="AF96" s="1092"/>
      <c r="AG96" s="1075" t="str">
        <f>IF(AND(AQ96&lt;&gt;"対象外",P96&lt;&gt;""),ROUNDDOWN(ROUND(L96*VLOOKUP(K96,'【参考】数式用３'!$A$2:$K$48,MATCH("ベア加算あり",'【参考】数式用３'!$C$4:$K$4,0)+2,0),0)*M96,0)*AB96,"")</f>
        <v/>
      </c>
      <c r="AH96" s="1101"/>
      <c r="AI96" s="1092"/>
      <c r="AJ96" s="1092"/>
      <c r="AK96" s="1115"/>
      <c r="AL96" s="1124"/>
      <c r="AM96" s="1131" t="str">
        <f>IF(Q96="","",IF(Q96&lt;O96,"！加算の要件上は問題ありませんが、令和６年度末の加算率と比較して、令和７年度の加算率が低くなっています。",""))</f>
        <v/>
      </c>
      <c r="AN96" s="1139"/>
      <c r="AO96" s="1146" t="str">
        <f>IF(K96&lt;&gt;"","Q列に色付け","")</f>
        <v/>
      </c>
      <c r="AP96" s="1152" t="str">
        <f>IF(AND(AE96&lt;&gt;0,AE96&lt;&gt;""),IF(AF96="○","入力済","未入力"),"")</f>
        <v/>
      </c>
      <c r="AQ96" s="889" t="str">
        <f>IFERROR((VLOOKUP(N96,'【参考】数式用３'!$BE$5:$BE$13,1,FALSE)),"対象外")</f>
        <v>対象外</v>
      </c>
      <c r="AR96" s="880" t="str">
        <f>IF(AG96&lt;&gt;"",IF(AH96="○","入力済","未入力"),"")</f>
        <v/>
      </c>
      <c r="AS96" s="880" t="str">
        <f>IF(AND(P96&lt;&gt;"",AI96=""),"未入力","入力済")</f>
        <v>入力済</v>
      </c>
      <c r="AT96" s="880" t="str">
        <f>IF(AND(P96&lt;&gt;"",P96&lt;&gt;"処遇改善加算Ⅳ",AJ96=""),"未入力","入力済")</f>
        <v>入力済</v>
      </c>
      <c r="AU96" s="880" t="str">
        <f>IFERROR(VLOOKUP(K96,'【参考】数式用３'!$BB$5:$BC$48,2,FALSE),"")</f>
        <v/>
      </c>
      <c r="AV96" s="880" t="str">
        <f>IF(AND(P96&lt;&gt;"処遇改善加算Ⅲ",P96&lt;&gt;"処遇改善加算Ⅳ",P96&lt;&gt;"",AU96&lt;&gt;"対象外"),1,"")</f>
        <v/>
      </c>
      <c r="AW96" s="880" t="str">
        <f>IFERROR("_"&amp;VLOOKUP(K96,'【参考】数式用３'!$AG$2:$AH$48,2,FALSE),"")</f>
        <v/>
      </c>
      <c r="AX96" s="1159" t="str">
        <f>IF(AND(P96="処遇改善加算Ⅰ",AL96=""),"未入力","入力済")</f>
        <v>入力済</v>
      </c>
      <c r="AY96" s="1146" t="str">
        <f>G96</f>
        <v/>
      </c>
      <c r="AZ96" s="879"/>
      <c r="BA96" s="879"/>
      <c r="BB96" s="879"/>
      <c r="BC96" s="879"/>
      <c r="BD96" s="879"/>
      <c r="BE96" s="879"/>
      <c r="BF96" s="879"/>
      <c r="BG96" s="879"/>
    </row>
    <row r="97" spans="1:59" ht="14.4" customHeight="1">
      <c r="A97" s="923"/>
      <c r="B97" s="944"/>
      <c r="C97" s="961"/>
      <c r="D97" s="961"/>
      <c r="E97" s="961"/>
      <c r="F97" s="971"/>
      <c r="G97" s="983"/>
      <c r="H97" s="983"/>
      <c r="I97" s="983"/>
      <c r="J97" s="983"/>
      <c r="K97" s="983"/>
      <c r="L97" s="1006"/>
      <c r="M97" s="1022"/>
      <c r="N97" s="1032"/>
      <c r="O97" s="1037"/>
      <c r="P97" s="1045"/>
      <c r="Q97" s="1051"/>
      <c r="R97" s="1056"/>
      <c r="S97" s="1062"/>
      <c r="T97" s="915"/>
      <c r="U97" s="1062"/>
      <c r="V97" s="915"/>
      <c r="W97" s="1062"/>
      <c r="X97" s="915"/>
      <c r="Y97" s="1062"/>
      <c r="Z97" s="915"/>
      <c r="AA97" s="915"/>
      <c r="AB97" s="915"/>
      <c r="AC97" s="1069"/>
      <c r="AD97" s="1076"/>
      <c r="AE97" s="1084"/>
      <c r="AF97" s="1093"/>
      <c r="AG97" s="1076"/>
      <c r="AH97" s="1102"/>
      <c r="AI97" s="1093"/>
      <c r="AJ97" s="1093"/>
      <c r="AK97" s="1116"/>
      <c r="AL97" s="1125"/>
      <c r="AM97" s="1132" t="str">
        <f>IF(AND(P96&lt;&gt;"",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1139"/>
      <c r="AO97" s="1147"/>
      <c r="AP97" s="1152"/>
      <c r="AQ97" s="890"/>
      <c r="AR97" s="880"/>
      <c r="AS97" s="880"/>
      <c r="AT97" s="880"/>
      <c r="AU97" s="880"/>
      <c r="AV97" s="880"/>
      <c r="AW97" s="880"/>
      <c r="AX97" s="1159"/>
      <c r="AY97" s="1147"/>
      <c r="AZ97" s="879"/>
      <c r="BA97" s="879"/>
      <c r="BB97" s="879"/>
      <c r="BC97" s="879"/>
      <c r="BD97" s="879"/>
      <c r="BE97" s="879"/>
      <c r="BF97" s="879"/>
      <c r="BG97" s="879"/>
    </row>
    <row r="98" spans="1:59" ht="14.4" customHeight="1">
      <c r="A98" s="924"/>
      <c r="B98" s="944"/>
      <c r="C98" s="961"/>
      <c r="D98" s="961"/>
      <c r="E98" s="961"/>
      <c r="F98" s="971"/>
      <c r="G98" s="983"/>
      <c r="H98" s="983"/>
      <c r="I98" s="983"/>
      <c r="J98" s="983"/>
      <c r="K98" s="983"/>
      <c r="L98" s="1006"/>
      <c r="M98" s="1022"/>
      <c r="N98" s="1032"/>
      <c r="O98" s="1037"/>
      <c r="P98" s="1045"/>
      <c r="Q98" s="1051"/>
      <c r="R98" s="1056"/>
      <c r="S98" s="1062"/>
      <c r="T98" s="915"/>
      <c r="U98" s="1062"/>
      <c r="V98" s="915"/>
      <c r="W98" s="1062"/>
      <c r="X98" s="915"/>
      <c r="Y98" s="1062"/>
      <c r="Z98" s="915"/>
      <c r="AA98" s="915"/>
      <c r="AB98" s="915"/>
      <c r="AC98" s="1069"/>
      <c r="AD98" s="1076"/>
      <c r="AE98" s="1084"/>
      <c r="AF98" s="1093"/>
      <c r="AG98" s="1076"/>
      <c r="AH98" s="1102"/>
      <c r="AI98" s="1093"/>
      <c r="AJ98" s="1093"/>
      <c r="AK98" s="1116"/>
      <c r="AL98" s="1125"/>
      <c r="AM98" s="1133"/>
      <c r="AN98" s="1139"/>
      <c r="AO98" s="1147"/>
      <c r="AP98" s="1152"/>
      <c r="AQ98" s="890"/>
      <c r="AR98" s="880"/>
      <c r="AS98" s="880"/>
      <c r="AT98" s="880"/>
      <c r="AU98" s="880"/>
      <c r="AV98" s="880"/>
      <c r="AW98" s="880"/>
      <c r="AX98" s="1159"/>
      <c r="AY98" s="1147"/>
      <c r="AZ98" s="879"/>
      <c r="BA98" s="879"/>
      <c r="BB98" s="879"/>
      <c r="BC98" s="879"/>
      <c r="BD98" s="879"/>
      <c r="BE98" s="879"/>
      <c r="BF98" s="879"/>
      <c r="BG98" s="879"/>
    </row>
    <row r="99" spans="1:59" ht="30" customHeight="1">
      <c r="A99" s="925"/>
      <c r="B99" s="945"/>
      <c r="C99" s="962"/>
      <c r="D99" s="962"/>
      <c r="E99" s="962"/>
      <c r="F99" s="972"/>
      <c r="G99" s="984"/>
      <c r="H99" s="984"/>
      <c r="I99" s="984"/>
      <c r="J99" s="984"/>
      <c r="K99" s="984"/>
      <c r="L99" s="1007"/>
      <c r="M99" s="1023"/>
      <c r="N99" s="1033"/>
      <c r="O99" s="1038"/>
      <c r="P99" s="1046"/>
      <c r="Q99" s="1052"/>
      <c r="R99" s="1057"/>
      <c r="S99" s="1063"/>
      <c r="T99" s="1065"/>
      <c r="U99" s="1063"/>
      <c r="V99" s="1065"/>
      <c r="W99" s="1063"/>
      <c r="X99" s="1065"/>
      <c r="Y99" s="1063"/>
      <c r="Z99" s="1065"/>
      <c r="AA99" s="1065"/>
      <c r="AB99" s="1065"/>
      <c r="AC99" s="1070"/>
      <c r="AD99" s="1077"/>
      <c r="AE99" s="1085"/>
      <c r="AF99" s="1094"/>
      <c r="AG99" s="1077"/>
      <c r="AH99" s="1103"/>
      <c r="AI99" s="1094"/>
      <c r="AJ99" s="1094"/>
      <c r="AK99" s="1117"/>
      <c r="AL99" s="1126"/>
      <c r="AM99" s="1134"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139"/>
      <c r="AO99" s="1148"/>
      <c r="AP99" s="1152"/>
      <c r="AQ99" s="891"/>
      <c r="AR99" s="880"/>
      <c r="AS99" s="880"/>
      <c r="AT99" s="880"/>
      <c r="AU99" s="880"/>
      <c r="AV99" s="880"/>
      <c r="AW99" s="880"/>
      <c r="AX99" s="1159"/>
      <c r="AY99" s="1148"/>
      <c r="AZ99" s="879"/>
      <c r="BA99" s="879"/>
      <c r="BB99" s="879"/>
      <c r="BC99" s="879"/>
      <c r="BD99" s="879"/>
      <c r="BE99" s="879"/>
      <c r="BF99" s="879"/>
      <c r="BG99" s="879"/>
    </row>
    <row r="100" spans="1:59" ht="30" customHeight="1">
      <c r="A100" s="922">
        <v>23</v>
      </c>
      <c r="B100" s="946" t="str">
        <f>IF(基本情報入力シート!B62="","",基本情報入力シート!B62)</f>
        <v/>
      </c>
      <c r="C100" s="963"/>
      <c r="D100" s="963"/>
      <c r="E100" s="963"/>
      <c r="F100" s="973"/>
      <c r="G100" s="985" t="str">
        <f>IF(基本情報入力シート!L62="","",基本情報入力シート!L62)</f>
        <v/>
      </c>
      <c r="H100" s="985" t="str">
        <f>IF(基本情報入力シート!Q62="","",基本情報入力シート!Q62)</f>
        <v/>
      </c>
      <c r="I100" s="985" t="str">
        <f>IF(基本情報入力シート!V62="","",基本情報入力シート!V62)</f>
        <v/>
      </c>
      <c r="J100" s="985" t="str">
        <f>IF(基本情報入力シート!W62="","",基本情報入力シート!W62)</f>
        <v/>
      </c>
      <c r="K100" s="985" t="str">
        <f>IF(基本情報入力シート!X62="","",基本情報入力シート!X62)</f>
        <v/>
      </c>
      <c r="L100" s="1008" t="str">
        <f>IF(基本情報入力シート!AC62=0,"",基本情報入力シート!AC62)</f>
        <v/>
      </c>
      <c r="M100" s="1021" t="str">
        <f>IF(基本情報入力シート!AD62="","",基本情報入力シート!AD62)</f>
        <v/>
      </c>
      <c r="N100" s="1031"/>
      <c r="O100" s="1036" t="str">
        <f>IFERROR(VLOOKUP(K100,'【参考】数式用３'!$A$2:$AD$48,MATCH(N100,'【参考】数式用３'!$C$4:$AD$4,0)+2,0),"")</f>
        <v/>
      </c>
      <c r="P100" s="1044"/>
      <c r="Q100" s="1050" t="str">
        <f>IFERROR(VLOOKUP(K100,'【参考】数式用３'!$A$2:$AC$48,MATCH(P100,'【参考】数式用３'!$C$4:$AC$4,0)+2,0),"")</f>
        <v/>
      </c>
      <c r="R100" s="1055" t="s">
        <v>712</v>
      </c>
      <c r="S100" s="1061"/>
      <c r="T100" s="1064" t="s">
        <v>5</v>
      </c>
      <c r="U100" s="1061"/>
      <c r="V100" s="1064" t="s">
        <v>861</v>
      </c>
      <c r="W100" s="1061"/>
      <c r="X100" s="1064" t="s">
        <v>5</v>
      </c>
      <c r="Y100" s="1061"/>
      <c r="Z100" s="1064" t="s">
        <v>130</v>
      </c>
      <c r="AA100" s="1064" t="s">
        <v>508</v>
      </c>
      <c r="AB100" s="1064" t="str">
        <f>IF(S100&gt;=1,(W100*12+Y100)-(S100*12+U100)+1,"")</f>
        <v/>
      </c>
      <c r="AC100" s="1068" t="s">
        <v>136</v>
      </c>
      <c r="AD100" s="1075" t="str">
        <f>IFERROR(ROUNDDOWN(ROUND(L100*Q100,0)*M100,0)*AB100,"")</f>
        <v/>
      </c>
      <c r="AE100" s="1083" t="str">
        <f>IFERROR(ROUNDDOWN(ROUNDDOWN(ROUND(L100*VLOOKUP(K100,'【参考】数式用３'!$A$2:$AC$48,MATCH("処遇改善加算Ⅳ",'【参考】数式用３'!$C$4:$O$4,0)+2,0),0)*M100,0)*AB100*0.5,0),"")</f>
        <v/>
      </c>
      <c r="AF100" s="1092"/>
      <c r="AG100" s="1075" t="str">
        <f>IF(AND(AQ100&lt;&gt;"対象外",P100&lt;&gt;""),ROUNDDOWN(ROUND(L100*VLOOKUP(K100,'【参考】数式用３'!$A$2:$K$48,MATCH("ベア加算あり",'【参考】数式用３'!$C$4:$K$4,0)+2,0),0)*M100,0)*AB100,"")</f>
        <v/>
      </c>
      <c r="AH100" s="1101"/>
      <c r="AI100" s="1092"/>
      <c r="AJ100" s="1092"/>
      <c r="AK100" s="1115"/>
      <c r="AL100" s="1124"/>
      <c r="AM100" s="1131" t="str">
        <f>IF(Q100="","",IF(Q100&lt;O100,"！加算の要件上は問題ありませんが、令和６年度末の加算率と比較して、令和７年度の加算率が低くなっています。",""))</f>
        <v/>
      </c>
      <c r="AN100" s="1139"/>
      <c r="AO100" s="1147" t="str">
        <f>IF(K100&lt;&gt;"","Q列に色付け","")</f>
        <v/>
      </c>
      <c r="AP100" s="1152" t="str">
        <f>IF(AND(AE100&lt;&gt;0,AE100&lt;&gt;""),IF(AF100="○","入力済","未入力"),"")</f>
        <v/>
      </c>
      <c r="AQ100" s="889" t="str">
        <f>IFERROR((VLOOKUP(N100,'【参考】数式用３'!$BE$5:$BE$13,1,FALSE)),"対象外")</f>
        <v>対象外</v>
      </c>
      <c r="AR100" s="880" t="str">
        <f>IF(AG100&lt;&gt;"",IF(AH100="○","入力済","未入力"),"")</f>
        <v/>
      </c>
      <c r="AS100" s="880" t="str">
        <f>IF(AND(P100&lt;&gt;"",AI100=""),"未入力","入力済")</f>
        <v>入力済</v>
      </c>
      <c r="AT100" s="880" t="str">
        <f>IF(AND(P100&lt;&gt;"",P100&lt;&gt;"処遇改善加算Ⅳ",AJ100=""),"未入力","入力済")</f>
        <v>入力済</v>
      </c>
      <c r="AU100" s="880" t="str">
        <f>IFERROR(VLOOKUP(K100,'【参考】数式用３'!$BB$5:$BC$48,2,FALSE),"")</f>
        <v/>
      </c>
      <c r="AV100" s="880" t="str">
        <f>IF(AND(P100&lt;&gt;"処遇改善加算Ⅲ",P100&lt;&gt;"処遇改善加算Ⅳ",P100&lt;&gt;"",AU100&lt;&gt;"対象外"),1,"")</f>
        <v/>
      </c>
      <c r="AW100" s="880" t="str">
        <f>IFERROR("_"&amp;VLOOKUP(K100,'【参考】数式用３'!$AG$2:$AH$48,2,FALSE),"")</f>
        <v/>
      </c>
      <c r="AX100" s="1159" t="str">
        <f>IF(AND(P100="処遇改善加算Ⅰ",AL100=""),"未入力","入力済")</f>
        <v>入力済</v>
      </c>
      <c r="AY100" s="1146" t="str">
        <f>G100</f>
        <v/>
      </c>
      <c r="AZ100" s="879"/>
      <c r="BA100" s="879"/>
      <c r="BB100" s="879"/>
      <c r="BC100" s="879"/>
      <c r="BD100" s="879"/>
      <c r="BE100" s="879"/>
      <c r="BF100" s="879"/>
      <c r="BG100" s="879"/>
    </row>
    <row r="101" spans="1:59" ht="14.4" customHeight="1">
      <c r="A101" s="923"/>
      <c r="B101" s="944"/>
      <c r="C101" s="961"/>
      <c r="D101" s="961"/>
      <c r="E101" s="961"/>
      <c r="F101" s="971"/>
      <c r="G101" s="983"/>
      <c r="H101" s="983"/>
      <c r="I101" s="983"/>
      <c r="J101" s="983"/>
      <c r="K101" s="983"/>
      <c r="L101" s="1006"/>
      <c r="M101" s="1022"/>
      <c r="N101" s="1032"/>
      <c r="O101" s="1037"/>
      <c r="P101" s="1045"/>
      <c r="Q101" s="1051"/>
      <c r="R101" s="1056"/>
      <c r="S101" s="1062"/>
      <c r="T101" s="915"/>
      <c r="U101" s="1062"/>
      <c r="V101" s="915"/>
      <c r="W101" s="1062"/>
      <c r="X101" s="915"/>
      <c r="Y101" s="1062"/>
      <c r="Z101" s="915"/>
      <c r="AA101" s="915"/>
      <c r="AB101" s="915"/>
      <c r="AC101" s="1069"/>
      <c r="AD101" s="1076"/>
      <c r="AE101" s="1084"/>
      <c r="AF101" s="1093"/>
      <c r="AG101" s="1076"/>
      <c r="AH101" s="1102"/>
      <c r="AI101" s="1093"/>
      <c r="AJ101" s="1093"/>
      <c r="AK101" s="1116"/>
      <c r="AL101" s="1125"/>
      <c r="AM101" s="1132" t="str">
        <f>IF(AND(P100&lt;&gt;"",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1139"/>
      <c r="AO101" s="1147"/>
      <c r="AP101" s="1152"/>
      <c r="AQ101" s="890"/>
      <c r="AR101" s="880"/>
      <c r="AS101" s="880"/>
      <c r="AT101" s="880"/>
      <c r="AU101" s="880"/>
      <c r="AV101" s="880"/>
      <c r="AW101" s="880"/>
      <c r="AX101" s="1159"/>
      <c r="AY101" s="1147"/>
      <c r="AZ101" s="879"/>
      <c r="BA101" s="879"/>
      <c r="BB101" s="879"/>
      <c r="BC101" s="879"/>
      <c r="BD101" s="879"/>
      <c r="BE101" s="879"/>
      <c r="BF101" s="879"/>
      <c r="BG101" s="879"/>
    </row>
    <row r="102" spans="1:59" ht="14.4" customHeight="1">
      <c r="A102" s="924"/>
      <c r="B102" s="944"/>
      <c r="C102" s="961"/>
      <c r="D102" s="961"/>
      <c r="E102" s="961"/>
      <c r="F102" s="971"/>
      <c r="G102" s="983"/>
      <c r="H102" s="983"/>
      <c r="I102" s="983"/>
      <c r="J102" s="983"/>
      <c r="K102" s="983"/>
      <c r="L102" s="1006"/>
      <c r="M102" s="1022"/>
      <c r="N102" s="1032"/>
      <c r="O102" s="1037"/>
      <c r="P102" s="1045"/>
      <c r="Q102" s="1051"/>
      <c r="R102" s="1056"/>
      <c r="S102" s="1062"/>
      <c r="T102" s="915"/>
      <c r="U102" s="1062"/>
      <c r="V102" s="915"/>
      <c r="W102" s="1062"/>
      <c r="X102" s="915"/>
      <c r="Y102" s="1062"/>
      <c r="Z102" s="915"/>
      <c r="AA102" s="915"/>
      <c r="AB102" s="915"/>
      <c r="AC102" s="1069"/>
      <c r="AD102" s="1076"/>
      <c r="AE102" s="1084"/>
      <c r="AF102" s="1093"/>
      <c r="AG102" s="1076"/>
      <c r="AH102" s="1102"/>
      <c r="AI102" s="1093"/>
      <c r="AJ102" s="1093"/>
      <c r="AK102" s="1116"/>
      <c r="AL102" s="1125"/>
      <c r="AM102" s="1133"/>
      <c r="AN102" s="1139"/>
      <c r="AO102" s="1147"/>
      <c r="AP102" s="1152"/>
      <c r="AQ102" s="890"/>
      <c r="AR102" s="880"/>
      <c r="AS102" s="880"/>
      <c r="AT102" s="880"/>
      <c r="AU102" s="880"/>
      <c r="AV102" s="880"/>
      <c r="AW102" s="880"/>
      <c r="AX102" s="1159"/>
      <c r="AY102" s="1147"/>
      <c r="AZ102" s="879"/>
      <c r="BA102" s="879"/>
      <c r="BB102" s="879"/>
      <c r="BC102" s="879"/>
      <c r="BD102" s="879"/>
      <c r="BE102" s="879"/>
      <c r="BF102" s="879"/>
      <c r="BG102" s="879"/>
    </row>
    <row r="103" spans="1:59" ht="30" customHeight="1">
      <c r="A103" s="925"/>
      <c r="B103" s="945"/>
      <c r="C103" s="962"/>
      <c r="D103" s="962"/>
      <c r="E103" s="962"/>
      <c r="F103" s="972"/>
      <c r="G103" s="984"/>
      <c r="H103" s="984"/>
      <c r="I103" s="984"/>
      <c r="J103" s="984"/>
      <c r="K103" s="984"/>
      <c r="L103" s="1007"/>
      <c r="M103" s="1023"/>
      <c r="N103" s="1033"/>
      <c r="O103" s="1038"/>
      <c r="P103" s="1046"/>
      <c r="Q103" s="1052"/>
      <c r="R103" s="1057"/>
      <c r="S103" s="1063"/>
      <c r="T103" s="1065"/>
      <c r="U103" s="1063"/>
      <c r="V103" s="1065"/>
      <c r="W103" s="1063"/>
      <c r="X103" s="1065"/>
      <c r="Y103" s="1063"/>
      <c r="Z103" s="1065"/>
      <c r="AA103" s="1065"/>
      <c r="AB103" s="1065"/>
      <c r="AC103" s="1070"/>
      <c r="AD103" s="1077"/>
      <c r="AE103" s="1085"/>
      <c r="AF103" s="1094"/>
      <c r="AG103" s="1077"/>
      <c r="AH103" s="1103"/>
      <c r="AI103" s="1094"/>
      <c r="AJ103" s="1094"/>
      <c r="AK103" s="1117"/>
      <c r="AL103" s="1126"/>
      <c r="AM103" s="1134"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139"/>
      <c r="AO103" s="1147"/>
      <c r="AP103" s="1152"/>
      <c r="AQ103" s="891"/>
      <c r="AR103" s="880"/>
      <c r="AS103" s="880"/>
      <c r="AT103" s="880"/>
      <c r="AU103" s="880"/>
      <c r="AV103" s="880"/>
      <c r="AW103" s="880"/>
      <c r="AX103" s="1159"/>
      <c r="AY103" s="1148"/>
      <c r="AZ103" s="879"/>
      <c r="BA103" s="879"/>
      <c r="BB103" s="879"/>
      <c r="BC103" s="879"/>
      <c r="BD103" s="879"/>
      <c r="BE103" s="879"/>
      <c r="BF103" s="879"/>
      <c r="BG103" s="879"/>
    </row>
    <row r="104" spans="1:59" ht="30" customHeight="1">
      <c r="A104" s="922">
        <v>24</v>
      </c>
      <c r="B104" s="946" t="str">
        <f>IF(基本情報入力シート!B63="","",基本情報入力シート!B63)</f>
        <v/>
      </c>
      <c r="C104" s="963"/>
      <c r="D104" s="963"/>
      <c r="E104" s="963"/>
      <c r="F104" s="973"/>
      <c r="G104" s="985" t="str">
        <f>IF(基本情報入力シート!L63="","",基本情報入力シート!L63)</f>
        <v/>
      </c>
      <c r="H104" s="985" t="str">
        <f>IF(基本情報入力シート!Q63="","",基本情報入力シート!Q63)</f>
        <v/>
      </c>
      <c r="I104" s="985" t="str">
        <f>IF(基本情報入力シート!V63="","",基本情報入力シート!V63)</f>
        <v/>
      </c>
      <c r="J104" s="985" t="str">
        <f>IF(基本情報入力シート!W63="","",基本情報入力シート!W63)</f>
        <v/>
      </c>
      <c r="K104" s="985" t="str">
        <f>IF(基本情報入力シート!X63="","",基本情報入力シート!X63)</f>
        <v/>
      </c>
      <c r="L104" s="1008" t="str">
        <f>IF(基本情報入力シート!AC63=0,"",基本情報入力シート!AC63)</f>
        <v/>
      </c>
      <c r="M104" s="1021" t="str">
        <f>IF(基本情報入力シート!AD63="","",基本情報入力シート!AD63)</f>
        <v/>
      </c>
      <c r="N104" s="1031"/>
      <c r="O104" s="1036" t="str">
        <f>IFERROR(VLOOKUP(K104,'【参考】数式用３'!$A$2:$AD$48,MATCH(N104,'【参考】数式用３'!$C$4:$AD$4,0)+2,0),"")</f>
        <v/>
      </c>
      <c r="P104" s="1044"/>
      <c r="Q104" s="1050" t="str">
        <f>IFERROR(VLOOKUP(K104,'【参考】数式用３'!$A$2:$AC$48,MATCH(P104,'【参考】数式用３'!$C$4:$AC$4,0)+2,0),"")</f>
        <v/>
      </c>
      <c r="R104" s="1055" t="s">
        <v>712</v>
      </c>
      <c r="S104" s="1061"/>
      <c r="T104" s="1064" t="s">
        <v>5</v>
      </c>
      <c r="U104" s="1061"/>
      <c r="V104" s="1064" t="s">
        <v>861</v>
      </c>
      <c r="W104" s="1061"/>
      <c r="X104" s="1064" t="s">
        <v>5</v>
      </c>
      <c r="Y104" s="1061"/>
      <c r="Z104" s="1064" t="s">
        <v>130</v>
      </c>
      <c r="AA104" s="1064" t="s">
        <v>508</v>
      </c>
      <c r="AB104" s="1064" t="str">
        <f>IF(S104&gt;=1,(W104*12+Y104)-(S104*12+U104)+1,"")</f>
        <v/>
      </c>
      <c r="AC104" s="1068" t="s">
        <v>136</v>
      </c>
      <c r="AD104" s="1075" t="str">
        <f>IFERROR(ROUNDDOWN(ROUND(L104*Q104,0)*M104,0)*AB104,"")</f>
        <v/>
      </c>
      <c r="AE104" s="1083" t="str">
        <f>IFERROR(ROUNDDOWN(ROUNDDOWN(ROUND(L104*VLOOKUP(K104,'【参考】数式用３'!$A$2:$AC$48,MATCH("処遇改善加算Ⅳ",'【参考】数式用３'!$C$4:$O$4,0)+2,0),0)*M104,0)*AB104*0.5,0),"")</f>
        <v/>
      </c>
      <c r="AF104" s="1092"/>
      <c r="AG104" s="1075" t="str">
        <f>IF(AND(AQ104&lt;&gt;"対象外",P104&lt;&gt;""),ROUNDDOWN(ROUND(L104*VLOOKUP(K104,'【参考】数式用３'!$A$2:$K$48,MATCH("ベア加算あり",'【参考】数式用３'!$C$4:$K$4,0)+2,0),0)*M104,0)*AB104,"")</f>
        <v/>
      </c>
      <c r="AH104" s="1101"/>
      <c r="AI104" s="1092"/>
      <c r="AJ104" s="1092"/>
      <c r="AK104" s="1115"/>
      <c r="AL104" s="1124"/>
      <c r="AM104" s="1131" t="str">
        <f>IF(Q104="","",IF(Q104&lt;O104,"！加算の要件上は問題ありませんが、令和６年度末の加算率と比較して、令和７年度の加算率が低くなっています。",""))</f>
        <v/>
      </c>
      <c r="AN104" s="1139"/>
      <c r="AO104" s="1146" t="str">
        <f>IF(K104&lt;&gt;"","Q列に色付け","")</f>
        <v/>
      </c>
      <c r="AP104" s="1152" t="str">
        <f>IF(AND(AE104&lt;&gt;0,AE104&lt;&gt;""),IF(AF104="○","入力済","未入力"),"")</f>
        <v/>
      </c>
      <c r="AQ104" s="889" t="str">
        <f>IFERROR((VLOOKUP(N104,'【参考】数式用３'!$BE$5:$BE$13,1,FALSE)),"対象外")</f>
        <v>対象外</v>
      </c>
      <c r="AR104" s="880" t="str">
        <f>IF(AG104&lt;&gt;"",IF(AH104="○","入力済","未入力"),"")</f>
        <v/>
      </c>
      <c r="AS104" s="880" t="str">
        <f>IF(AND(P104&lt;&gt;"",AI104=""),"未入力","入力済")</f>
        <v>入力済</v>
      </c>
      <c r="AT104" s="880" t="str">
        <f>IF(AND(P104&lt;&gt;"",P104&lt;&gt;"処遇改善加算Ⅳ",AJ104=""),"未入力","入力済")</f>
        <v>入力済</v>
      </c>
      <c r="AU104" s="880" t="str">
        <f>IFERROR(VLOOKUP(K104,'【参考】数式用３'!$BB$5:$BC$48,2,FALSE),"")</f>
        <v/>
      </c>
      <c r="AV104" s="880" t="str">
        <f>IF(AND(P104&lt;&gt;"処遇改善加算Ⅲ",P104&lt;&gt;"処遇改善加算Ⅳ",P104&lt;&gt;"",AU104&lt;&gt;"対象外"),1,"")</f>
        <v/>
      </c>
      <c r="AW104" s="880" t="str">
        <f>IFERROR("_"&amp;VLOOKUP(K104,'【参考】数式用３'!$AG$2:$AH$48,2,FALSE),"")</f>
        <v/>
      </c>
      <c r="AX104" s="1159" t="str">
        <f>IF(AND(P104="処遇改善加算Ⅰ",AL104=""),"未入力","入力済")</f>
        <v>入力済</v>
      </c>
      <c r="AY104" s="1146" t="str">
        <f>G104</f>
        <v/>
      </c>
      <c r="AZ104" s="879"/>
      <c r="BA104" s="879"/>
      <c r="BB104" s="879"/>
      <c r="BC104" s="879"/>
      <c r="BD104" s="879"/>
      <c r="BE104" s="879"/>
      <c r="BF104" s="879"/>
      <c r="BG104" s="879"/>
    </row>
    <row r="105" spans="1:59" ht="14.4" customHeight="1">
      <c r="A105" s="923"/>
      <c r="B105" s="944"/>
      <c r="C105" s="961"/>
      <c r="D105" s="961"/>
      <c r="E105" s="961"/>
      <c r="F105" s="971"/>
      <c r="G105" s="983"/>
      <c r="H105" s="983"/>
      <c r="I105" s="983"/>
      <c r="J105" s="983"/>
      <c r="K105" s="983"/>
      <c r="L105" s="1006"/>
      <c r="M105" s="1022"/>
      <c r="N105" s="1032"/>
      <c r="O105" s="1037"/>
      <c r="P105" s="1045"/>
      <c r="Q105" s="1051"/>
      <c r="R105" s="1056"/>
      <c r="S105" s="1062"/>
      <c r="T105" s="915"/>
      <c r="U105" s="1062"/>
      <c r="V105" s="915"/>
      <c r="W105" s="1062"/>
      <c r="X105" s="915"/>
      <c r="Y105" s="1062"/>
      <c r="Z105" s="915"/>
      <c r="AA105" s="915"/>
      <c r="AB105" s="915"/>
      <c r="AC105" s="1069"/>
      <c r="AD105" s="1076"/>
      <c r="AE105" s="1084"/>
      <c r="AF105" s="1093"/>
      <c r="AG105" s="1076"/>
      <c r="AH105" s="1102"/>
      <c r="AI105" s="1093"/>
      <c r="AJ105" s="1093"/>
      <c r="AK105" s="1116"/>
      <c r="AL105" s="1125"/>
      <c r="AM105" s="1132" t="str">
        <f>IF(AND(P104&lt;&gt;"",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1139"/>
      <c r="AO105" s="1147"/>
      <c r="AP105" s="1152"/>
      <c r="AQ105" s="890"/>
      <c r="AR105" s="880"/>
      <c r="AS105" s="880"/>
      <c r="AT105" s="880"/>
      <c r="AU105" s="880"/>
      <c r="AV105" s="880"/>
      <c r="AW105" s="880"/>
      <c r="AX105" s="1159"/>
      <c r="AY105" s="1147"/>
      <c r="AZ105" s="879"/>
      <c r="BA105" s="879"/>
      <c r="BB105" s="879"/>
      <c r="BC105" s="879"/>
      <c r="BD105" s="879"/>
      <c r="BE105" s="879"/>
      <c r="BF105" s="879"/>
      <c r="BG105" s="879"/>
    </row>
    <row r="106" spans="1:59" ht="14.4" customHeight="1">
      <c r="A106" s="924"/>
      <c r="B106" s="944"/>
      <c r="C106" s="961"/>
      <c r="D106" s="961"/>
      <c r="E106" s="961"/>
      <c r="F106" s="971"/>
      <c r="G106" s="983"/>
      <c r="H106" s="983"/>
      <c r="I106" s="983"/>
      <c r="J106" s="983"/>
      <c r="K106" s="983"/>
      <c r="L106" s="1006"/>
      <c r="M106" s="1022"/>
      <c r="N106" s="1032"/>
      <c r="O106" s="1037"/>
      <c r="P106" s="1045"/>
      <c r="Q106" s="1051"/>
      <c r="R106" s="1056"/>
      <c r="S106" s="1062"/>
      <c r="T106" s="915"/>
      <c r="U106" s="1062"/>
      <c r="V106" s="915"/>
      <c r="W106" s="1062"/>
      <c r="X106" s="915"/>
      <c r="Y106" s="1062"/>
      <c r="Z106" s="915"/>
      <c r="AA106" s="915"/>
      <c r="AB106" s="915"/>
      <c r="AC106" s="1069"/>
      <c r="AD106" s="1076"/>
      <c r="AE106" s="1084"/>
      <c r="AF106" s="1093"/>
      <c r="AG106" s="1076"/>
      <c r="AH106" s="1102"/>
      <c r="AI106" s="1093"/>
      <c r="AJ106" s="1093"/>
      <c r="AK106" s="1116"/>
      <c r="AL106" s="1125"/>
      <c r="AM106" s="1133"/>
      <c r="AN106" s="1139"/>
      <c r="AO106" s="1147"/>
      <c r="AP106" s="1152"/>
      <c r="AQ106" s="890"/>
      <c r="AR106" s="880"/>
      <c r="AS106" s="880"/>
      <c r="AT106" s="880"/>
      <c r="AU106" s="880"/>
      <c r="AV106" s="880"/>
      <c r="AW106" s="880"/>
      <c r="AX106" s="1159"/>
      <c r="AY106" s="1147"/>
      <c r="AZ106" s="879"/>
      <c r="BA106" s="879"/>
      <c r="BB106" s="879"/>
      <c r="BC106" s="879"/>
      <c r="BD106" s="879"/>
      <c r="BE106" s="879"/>
      <c r="BF106" s="879"/>
      <c r="BG106" s="879"/>
    </row>
    <row r="107" spans="1:59" ht="30" customHeight="1">
      <c r="A107" s="925"/>
      <c r="B107" s="945"/>
      <c r="C107" s="962"/>
      <c r="D107" s="962"/>
      <c r="E107" s="962"/>
      <c r="F107" s="972"/>
      <c r="G107" s="984"/>
      <c r="H107" s="984"/>
      <c r="I107" s="984"/>
      <c r="J107" s="984"/>
      <c r="K107" s="984"/>
      <c r="L107" s="1007"/>
      <c r="M107" s="1023"/>
      <c r="N107" s="1033"/>
      <c r="O107" s="1038"/>
      <c r="P107" s="1046"/>
      <c r="Q107" s="1052"/>
      <c r="R107" s="1057"/>
      <c r="S107" s="1063"/>
      <c r="T107" s="1065"/>
      <c r="U107" s="1063"/>
      <c r="V107" s="1065"/>
      <c r="W107" s="1063"/>
      <c r="X107" s="1065"/>
      <c r="Y107" s="1063"/>
      <c r="Z107" s="1065"/>
      <c r="AA107" s="1065"/>
      <c r="AB107" s="1065"/>
      <c r="AC107" s="1070"/>
      <c r="AD107" s="1077"/>
      <c r="AE107" s="1085"/>
      <c r="AF107" s="1094"/>
      <c r="AG107" s="1077"/>
      <c r="AH107" s="1103"/>
      <c r="AI107" s="1094"/>
      <c r="AJ107" s="1094"/>
      <c r="AK107" s="1117"/>
      <c r="AL107" s="1126"/>
      <c r="AM107" s="1134"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139"/>
      <c r="AO107" s="1148"/>
      <c r="AP107" s="1152"/>
      <c r="AQ107" s="891"/>
      <c r="AR107" s="880"/>
      <c r="AS107" s="880"/>
      <c r="AT107" s="880"/>
      <c r="AU107" s="880"/>
      <c r="AV107" s="880"/>
      <c r="AW107" s="880"/>
      <c r="AX107" s="1159"/>
      <c r="AY107" s="1148"/>
      <c r="AZ107" s="879"/>
      <c r="BA107" s="879"/>
      <c r="BB107" s="879"/>
      <c r="BC107" s="879"/>
      <c r="BD107" s="879"/>
      <c r="BE107" s="879"/>
      <c r="BF107" s="879"/>
      <c r="BG107" s="879"/>
    </row>
    <row r="108" spans="1:59" ht="30" customHeight="1">
      <c r="A108" s="922">
        <v>25</v>
      </c>
      <c r="B108" s="946" t="str">
        <f>IF(基本情報入力シート!B64="","",基本情報入力シート!B64)</f>
        <v/>
      </c>
      <c r="C108" s="963"/>
      <c r="D108" s="963"/>
      <c r="E108" s="963"/>
      <c r="F108" s="973"/>
      <c r="G108" s="985" t="str">
        <f>IF(基本情報入力シート!L64="","",基本情報入力シート!L64)</f>
        <v/>
      </c>
      <c r="H108" s="985" t="str">
        <f>IF(基本情報入力シート!Q64="","",基本情報入力シート!Q64)</f>
        <v/>
      </c>
      <c r="I108" s="985" t="str">
        <f>IF(基本情報入力シート!V64="","",基本情報入力シート!V64)</f>
        <v/>
      </c>
      <c r="J108" s="985" t="str">
        <f>IF(基本情報入力シート!W64="","",基本情報入力シート!W64)</f>
        <v/>
      </c>
      <c r="K108" s="985" t="str">
        <f>IF(基本情報入力シート!X64="","",基本情報入力シート!X64)</f>
        <v/>
      </c>
      <c r="L108" s="1008" t="str">
        <f>IF(基本情報入力シート!AC64=0,"",基本情報入力シート!AC64)</f>
        <v/>
      </c>
      <c r="M108" s="1021" t="str">
        <f>IF(基本情報入力シート!AD64="","",基本情報入力シート!AD64)</f>
        <v/>
      </c>
      <c r="N108" s="1031"/>
      <c r="O108" s="1036" t="str">
        <f>IFERROR(VLOOKUP(K108,'【参考】数式用３'!$A$2:$AD$48,MATCH(N108,'【参考】数式用３'!$C$4:$AD$4,0)+2,0),"")</f>
        <v/>
      </c>
      <c r="P108" s="1044"/>
      <c r="Q108" s="1050" t="str">
        <f>IFERROR(VLOOKUP(K108,'【参考】数式用３'!$A$2:$AC$48,MATCH(P108,'【参考】数式用３'!$C$4:$AC$4,0)+2,0),"")</f>
        <v/>
      </c>
      <c r="R108" s="1055" t="s">
        <v>712</v>
      </c>
      <c r="S108" s="1061"/>
      <c r="T108" s="1064" t="s">
        <v>5</v>
      </c>
      <c r="U108" s="1061"/>
      <c r="V108" s="1064" t="s">
        <v>861</v>
      </c>
      <c r="W108" s="1061"/>
      <c r="X108" s="1064" t="s">
        <v>5</v>
      </c>
      <c r="Y108" s="1061"/>
      <c r="Z108" s="1064" t="s">
        <v>130</v>
      </c>
      <c r="AA108" s="1064" t="s">
        <v>508</v>
      </c>
      <c r="AB108" s="1064" t="str">
        <f>IF(S108&gt;=1,(W108*12+Y108)-(S108*12+U108)+1,"")</f>
        <v/>
      </c>
      <c r="AC108" s="1068" t="s">
        <v>136</v>
      </c>
      <c r="AD108" s="1075" t="str">
        <f>IFERROR(ROUNDDOWN(ROUND(L108*Q108,0)*M108,0)*AB108,"")</f>
        <v/>
      </c>
      <c r="AE108" s="1083" t="str">
        <f>IFERROR(ROUNDDOWN(ROUNDDOWN(ROUND(L108*VLOOKUP(K108,'【参考】数式用３'!$A$2:$AC$48,MATCH("処遇改善加算Ⅳ",'【参考】数式用３'!$C$4:$O$4,0)+2,0),0)*M108,0)*AB108*0.5,0),"")</f>
        <v/>
      </c>
      <c r="AF108" s="1092"/>
      <c r="AG108" s="1075" t="str">
        <f>IF(AND(AQ108&lt;&gt;"対象外",P108&lt;&gt;""),ROUNDDOWN(ROUND(L108*VLOOKUP(K108,'【参考】数式用３'!$A$2:$K$48,MATCH("ベア加算あり",'【参考】数式用３'!$C$4:$K$4,0)+2,0),0)*M108,0)*AB108,"")</f>
        <v/>
      </c>
      <c r="AH108" s="1101"/>
      <c r="AI108" s="1092"/>
      <c r="AJ108" s="1092"/>
      <c r="AK108" s="1115"/>
      <c r="AL108" s="1124"/>
      <c r="AM108" s="1131" t="str">
        <f>IF(Q108="","",IF(Q108&lt;O108,"！加算の要件上は問題ありませんが、令和６年度末の加算率と比較して、令和７年度の加算率が低くなっています。",""))</f>
        <v/>
      </c>
      <c r="AN108" s="1139"/>
      <c r="AO108" s="1147" t="str">
        <f>IF(K108&lt;&gt;"","Q列に色付け","")</f>
        <v/>
      </c>
      <c r="AP108" s="1152" t="str">
        <f>IF(AND(AE108&lt;&gt;0,AE108&lt;&gt;""),IF(AF108="○","入力済","未入力"),"")</f>
        <v/>
      </c>
      <c r="AQ108" s="889" t="str">
        <f>IFERROR((VLOOKUP(N108,'【参考】数式用３'!$BE$5:$BE$13,1,FALSE)),"対象外")</f>
        <v>対象外</v>
      </c>
      <c r="AR108" s="880" t="str">
        <f>IF(AG108&lt;&gt;"",IF(AH108="○","入力済","未入力"),"")</f>
        <v/>
      </c>
      <c r="AS108" s="880" t="str">
        <f>IF(AND(P108&lt;&gt;"",AI108=""),"未入力","入力済")</f>
        <v>入力済</v>
      </c>
      <c r="AT108" s="880" t="str">
        <f>IF(AND(P108&lt;&gt;"",P108&lt;&gt;"処遇改善加算Ⅳ",AJ108=""),"未入力","入力済")</f>
        <v>入力済</v>
      </c>
      <c r="AU108" s="880" t="str">
        <f>IFERROR(VLOOKUP(K108,'【参考】数式用３'!$BB$5:$BC$48,2,FALSE),"")</f>
        <v/>
      </c>
      <c r="AV108" s="880" t="str">
        <f>IF(AND(P108&lt;&gt;"処遇改善加算Ⅲ",P108&lt;&gt;"処遇改善加算Ⅳ",P108&lt;&gt;"",AU108&lt;&gt;"対象外"),1,"")</f>
        <v/>
      </c>
      <c r="AW108" s="880" t="str">
        <f>IFERROR("_"&amp;VLOOKUP(K108,'【参考】数式用３'!$AG$2:$AH$48,2,FALSE),"")</f>
        <v/>
      </c>
      <c r="AX108" s="1159" t="str">
        <f>IF(AND(P108="処遇改善加算Ⅰ",AL108=""),"未入力","入力済")</f>
        <v>入力済</v>
      </c>
      <c r="AY108" s="1146" t="str">
        <f>G108</f>
        <v/>
      </c>
      <c r="AZ108" s="879"/>
      <c r="BA108" s="879"/>
      <c r="BB108" s="879"/>
      <c r="BC108" s="879"/>
      <c r="BD108" s="879"/>
      <c r="BE108" s="879"/>
      <c r="BF108" s="879"/>
      <c r="BG108" s="879"/>
    </row>
    <row r="109" spans="1:59" ht="14.4" customHeight="1">
      <c r="A109" s="923"/>
      <c r="B109" s="944"/>
      <c r="C109" s="961"/>
      <c r="D109" s="961"/>
      <c r="E109" s="961"/>
      <c r="F109" s="971"/>
      <c r="G109" s="983"/>
      <c r="H109" s="983"/>
      <c r="I109" s="983"/>
      <c r="J109" s="983"/>
      <c r="K109" s="983"/>
      <c r="L109" s="1006"/>
      <c r="M109" s="1022"/>
      <c r="N109" s="1032"/>
      <c r="O109" s="1037"/>
      <c r="P109" s="1045"/>
      <c r="Q109" s="1051"/>
      <c r="R109" s="1056"/>
      <c r="S109" s="1062"/>
      <c r="T109" s="915"/>
      <c r="U109" s="1062"/>
      <c r="V109" s="915"/>
      <c r="W109" s="1062"/>
      <c r="X109" s="915"/>
      <c r="Y109" s="1062"/>
      <c r="Z109" s="915"/>
      <c r="AA109" s="915"/>
      <c r="AB109" s="915"/>
      <c r="AC109" s="1069"/>
      <c r="AD109" s="1076"/>
      <c r="AE109" s="1084"/>
      <c r="AF109" s="1093"/>
      <c r="AG109" s="1076"/>
      <c r="AH109" s="1102"/>
      <c r="AI109" s="1093"/>
      <c r="AJ109" s="1093"/>
      <c r="AK109" s="1116"/>
      <c r="AL109" s="1125"/>
      <c r="AM109" s="1132" t="str">
        <f>IF(AND(P108&lt;&gt;"",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1139"/>
      <c r="AO109" s="1147"/>
      <c r="AP109" s="1152"/>
      <c r="AQ109" s="890"/>
      <c r="AR109" s="880"/>
      <c r="AS109" s="880"/>
      <c r="AT109" s="880"/>
      <c r="AU109" s="880"/>
      <c r="AV109" s="880"/>
      <c r="AW109" s="880"/>
      <c r="AX109" s="1159"/>
      <c r="AY109" s="1147"/>
      <c r="AZ109" s="879"/>
      <c r="BA109" s="879"/>
      <c r="BB109" s="879"/>
      <c r="BC109" s="879"/>
      <c r="BD109" s="879"/>
      <c r="BE109" s="879"/>
      <c r="BF109" s="879"/>
      <c r="BG109" s="879"/>
    </row>
    <row r="110" spans="1:59" ht="14.4" customHeight="1">
      <c r="A110" s="924"/>
      <c r="B110" s="944"/>
      <c r="C110" s="961"/>
      <c r="D110" s="961"/>
      <c r="E110" s="961"/>
      <c r="F110" s="971"/>
      <c r="G110" s="983"/>
      <c r="H110" s="983"/>
      <c r="I110" s="983"/>
      <c r="J110" s="983"/>
      <c r="K110" s="983"/>
      <c r="L110" s="1006"/>
      <c r="M110" s="1022"/>
      <c r="N110" s="1032"/>
      <c r="O110" s="1037"/>
      <c r="P110" s="1045"/>
      <c r="Q110" s="1051"/>
      <c r="R110" s="1056"/>
      <c r="S110" s="1062"/>
      <c r="T110" s="915"/>
      <c r="U110" s="1062"/>
      <c r="V110" s="915"/>
      <c r="W110" s="1062"/>
      <c r="X110" s="915"/>
      <c r="Y110" s="1062"/>
      <c r="Z110" s="915"/>
      <c r="AA110" s="915"/>
      <c r="AB110" s="915"/>
      <c r="AC110" s="1069"/>
      <c r="AD110" s="1076"/>
      <c r="AE110" s="1084"/>
      <c r="AF110" s="1093"/>
      <c r="AG110" s="1076"/>
      <c r="AH110" s="1102"/>
      <c r="AI110" s="1093"/>
      <c r="AJ110" s="1093"/>
      <c r="AK110" s="1116"/>
      <c r="AL110" s="1125"/>
      <c r="AM110" s="1133"/>
      <c r="AN110" s="1139"/>
      <c r="AO110" s="1147"/>
      <c r="AP110" s="1152"/>
      <c r="AQ110" s="890"/>
      <c r="AR110" s="880"/>
      <c r="AS110" s="880"/>
      <c r="AT110" s="880"/>
      <c r="AU110" s="880"/>
      <c r="AV110" s="880"/>
      <c r="AW110" s="880"/>
      <c r="AX110" s="1159"/>
      <c r="AY110" s="1147"/>
      <c r="AZ110" s="879"/>
      <c r="BA110" s="879"/>
      <c r="BB110" s="879"/>
      <c r="BC110" s="879"/>
      <c r="BD110" s="879"/>
      <c r="BE110" s="879"/>
      <c r="BF110" s="879"/>
      <c r="BG110" s="879"/>
    </row>
    <row r="111" spans="1:59" ht="30" customHeight="1">
      <c r="A111" s="925"/>
      <c r="B111" s="945"/>
      <c r="C111" s="962"/>
      <c r="D111" s="962"/>
      <c r="E111" s="962"/>
      <c r="F111" s="972"/>
      <c r="G111" s="984"/>
      <c r="H111" s="984"/>
      <c r="I111" s="984"/>
      <c r="J111" s="984"/>
      <c r="K111" s="984"/>
      <c r="L111" s="1007"/>
      <c r="M111" s="1023"/>
      <c r="N111" s="1033"/>
      <c r="O111" s="1038"/>
      <c r="P111" s="1046"/>
      <c r="Q111" s="1052"/>
      <c r="R111" s="1057"/>
      <c r="S111" s="1063"/>
      <c r="T111" s="1065"/>
      <c r="U111" s="1063"/>
      <c r="V111" s="1065"/>
      <c r="W111" s="1063"/>
      <c r="X111" s="1065"/>
      <c r="Y111" s="1063"/>
      <c r="Z111" s="1065"/>
      <c r="AA111" s="1065"/>
      <c r="AB111" s="1065"/>
      <c r="AC111" s="1070"/>
      <c r="AD111" s="1077"/>
      <c r="AE111" s="1085"/>
      <c r="AF111" s="1094"/>
      <c r="AG111" s="1077"/>
      <c r="AH111" s="1103"/>
      <c r="AI111" s="1094"/>
      <c r="AJ111" s="1094"/>
      <c r="AK111" s="1117"/>
      <c r="AL111" s="1126"/>
      <c r="AM111" s="1134"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139"/>
      <c r="AO111" s="1148"/>
      <c r="AP111" s="1152"/>
      <c r="AQ111" s="891"/>
      <c r="AR111" s="880"/>
      <c r="AS111" s="880"/>
      <c r="AT111" s="880"/>
      <c r="AU111" s="880"/>
      <c r="AV111" s="880"/>
      <c r="AW111" s="880"/>
      <c r="AX111" s="1159"/>
      <c r="AY111" s="1148"/>
      <c r="AZ111" s="879"/>
      <c r="BA111" s="879"/>
      <c r="BB111" s="879"/>
      <c r="BC111" s="879"/>
      <c r="BD111" s="879"/>
      <c r="BE111" s="879"/>
      <c r="BF111" s="879"/>
      <c r="BG111" s="879"/>
    </row>
    <row r="112" spans="1:59" ht="30" customHeight="1">
      <c r="A112" s="922">
        <v>26</v>
      </c>
      <c r="B112" s="946" t="str">
        <f>IF(基本情報入力シート!B65="","",基本情報入力シート!B65)</f>
        <v/>
      </c>
      <c r="C112" s="963"/>
      <c r="D112" s="963"/>
      <c r="E112" s="963"/>
      <c r="F112" s="973"/>
      <c r="G112" s="985" t="str">
        <f>IF(基本情報入力シート!L65="","",基本情報入力シート!L65)</f>
        <v/>
      </c>
      <c r="H112" s="985" t="str">
        <f>IF(基本情報入力シート!Q65="","",基本情報入力シート!Q65)</f>
        <v/>
      </c>
      <c r="I112" s="985" t="str">
        <f>IF(基本情報入力シート!V65="","",基本情報入力シート!V65)</f>
        <v/>
      </c>
      <c r="J112" s="985" t="str">
        <f>IF(基本情報入力シート!W65="","",基本情報入力シート!W65)</f>
        <v/>
      </c>
      <c r="K112" s="985" t="str">
        <f>IF(基本情報入力シート!X65="","",基本情報入力シート!X65)</f>
        <v/>
      </c>
      <c r="L112" s="1008" t="str">
        <f>IF(基本情報入力シート!AC65=0,"",基本情報入力シート!AC65)</f>
        <v/>
      </c>
      <c r="M112" s="1021" t="str">
        <f>IF(基本情報入力シート!AD65="","",基本情報入力シート!AD65)</f>
        <v/>
      </c>
      <c r="N112" s="1031"/>
      <c r="O112" s="1036" t="str">
        <f>IFERROR(VLOOKUP(K112,'【参考】数式用３'!$A$2:$AD$48,MATCH(N112,'【参考】数式用３'!$C$4:$AD$4,0)+2,0),"")</f>
        <v/>
      </c>
      <c r="P112" s="1044"/>
      <c r="Q112" s="1050" t="str">
        <f>IFERROR(VLOOKUP(K112,'【参考】数式用３'!$A$2:$AC$48,MATCH(P112,'【参考】数式用３'!$C$4:$AC$4,0)+2,0),"")</f>
        <v/>
      </c>
      <c r="R112" s="1055" t="s">
        <v>712</v>
      </c>
      <c r="S112" s="1061"/>
      <c r="T112" s="1064" t="s">
        <v>5</v>
      </c>
      <c r="U112" s="1061"/>
      <c r="V112" s="1064" t="s">
        <v>861</v>
      </c>
      <c r="W112" s="1061"/>
      <c r="X112" s="1064" t="s">
        <v>5</v>
      </c>
      <c r="Y112" s="1061"/>
      <c r="Z112" s="1064" t="s">
        <v>130</v>
      </c>
      <c r="AA112" s="1064" t="s">
        <v>508</v>
      </c>
      <c r="AB112" s="1064" t="str">
        <f>IF(S112&gt;=1,(W112*12+Y112)-(S112*12+U112)+1,"")</f>
        <v/>
      </c>
      <c r="AC112" s="1068" t="s">
        <v>136</v>
      </c>
      <c r="AD112" s="1075" t="str">
        <f>IFERROR(ROUNDDOWN(ROUND(L112*Q112,0)*M112,0)*AB112,"")</f>
        <v/>
      </c>
      <c r="AE112" s="1083" t="str">
        <f>IFERROR(ROUNDDOWN(ROUNDDOWN(ROUND(L112*VLOOKUP(K112,'【参考】数式用３'!$A$2:$AC$48,MATCH("処遇改善加算Ⅳ",'【参考】数式用３'!$C$4:$O$4,0)+2,0),0)*M112,0)*AB112*0.5,0),"")</f>
        <v/>
      </c>
      <c r="AF112" s="1092"/>
      <c r="AG112" s="1075" t="str">
        <f>IF(AND(AQ112&lt;&gt;"対象外",P112&lt;&gt;""),ROUNDDOWN(ROUND(L112*VLOOKUP(K112,'【参考】数式用３'!$A$2:$K$48,MATCH("ベア加算あり",'【参考】数式用３'!$C$4:$K$4,0)+2,0),0)*M112,0)*AB112,"")</f>
        <v/>
      </c>
      <c r="AH112" s="1101"/>
      <c r="AI112" s="1092"/>
      <c r="AJ112" s="1092"/>
      <c r="AK112" s="1115"/>
      <c r="AL112" s="1124"/>
      <c r="AM112" s="1131" t="str">
        <f>IF(Q112="","",IF(Q112&lt;O112,"！加算の要件上は問題ありませんが、令和６年度末の加算率と比較して、令和７年度の加算率が低くなっています。",""))</f>
        <v/>
      </c>
      <c r="AN112" s="1139"/>
      <c r="AO112" s="1146" t="str">
        <f>IF(K112&lt;&gt;"","Q列に色付け","")</f>
        <v/>
      </c>
      <c r="AP112" s="1152" t="str">
        <f>IF(AND(AE112&lt;&gt;0,AE112&lt;&gt;""),IF(AF112="○","入力済","未入力"),"")</f>
        <v/>
      </c>
      <c r="AQ112" s="889" t="str">
        <f>IFERROR((VLOOKUP(N112,'【参考】数式用３'!$BE$5:$BE$13,1,FALSE)),"対象外")</f>
        <v>対象外</v>
      </c>
      <c r="AR112" s="880" t="str">
        <f>IF(AG112&lt;&gt;"",IF(AH112="○","入力済","未入力"),"")</f>
        <v/>
      </c>
      <c r="AS112" s="880" t="str">
        <f>IF(AND(P112&lt;&gt;"",AI112=""),"未入力","入力済")</f>
        <v>入力済</v>
      </c>
      <c r="AT112" s="880" t="str">
        <f>IF(AND(P112&lt;&gt;"",P112&lt;&gt;"処遇改善加算Ⅳ",AJ112=""),"未入力","入力済")</f>
        <v>入力済</v>
      </c>
      <c r="AU112" s="880" t="str">
        <f>IFERROR(VLOOKUP(K112,'【参考】数式用３'!$BB$5:$BC$48,2,FALSE),"")</f>
        <v/>
      </c>
      <c r="AV112" s="880" t="str">
        <f>IF(AND(P112&lt;&gt;"処遇改善加算Ⅲ",P112&lt;&gt;"処遇改善加算Ⅳ",P112&lt;&gt;"",AU112&lt;&gt;"対象外"),1,"")</f>
        <v/>
      </c>
      <c r="AW112" s="880" t="str">
        <f>IFERROR("_"&amp;VLOOKUP(K112,'【参考】数式用３'!$AG$2:$AH$48,2,FALSE),"")</f>
        <v/>
      </c>
      <c r="AX112" s="1159" t="str">
        <f>IF(AND(P112="処遇改善加算Ⅰ",AL112=""),"未入力","入力済")</f>
        <v>入力済</v>
      </c>
      <c r="AY112" s="1146" t="str">
        <f>G112</f>
        <v/>
      </c>
      <c r="AZ112" s="879"/>
      <c r="BA112" s="879"/>
      <c r="BB112" s="879"/>
      <c r="BC112" s="879"/>
      <c r="BD112" s="879"/>
      <c r="BE112" s="879"/>
      <c r="BF112" s="879"/>
      <c r="BG112" s="879"/>
    </row>
    <row r="113" spans="1:59" ht="14.4" customHeight="1">
      <c r="A113" s="923"/>
      <c r="B113" s="944"/>
      <c r="C113" s="961"/>
      <c r="D113" s="961"/>
      <c r="E113" s="961"/>
      <c r="F113" s="971"/>
      <c r="G113" s="983"/>
      <c r="H113" s="983"/>
      <c r="I113" s="983"/>
      <c r="J113" s="983"/>
      <c r="K113" s="983"/>
      <c r="L113" s="1006"/>
      <c r="M113" s="1022"/>
      <c r="N113" s="1032"/>
      <c r="O113" s="1037"/>
      <c r="P113" s="1045"/>
      <c r="Q113" s="1051"/>
      <c r="R113" s="1056"/>
      <c r="S113" s="1062"/>
      <c r="T113" s="915"/>
      <c r="U113" s="1062"/>
      <c r="V113" s="915"/>
      <c r="W113" s="1062"/>
      <c r="X113" s="915"/>
      <c r="Y113" s="1062"/>
      <c r="Z113" s="915"/>
      <c r="AA113" s="915"/>
      <c r="AB113" s="915"/>
      <c r="AC113" s="1069"/>
      <c r="AD113" s="1076"/>
      <c r="AE113" s="1084"/>
      <c r="AF113" s="1093"/>
      <c r="AG113" s="1076"/>
      <c r="AH113" s="1102"/>
      <c r="AI113" s="1093"/>
      <c r="AJ113" s="1093"/>
      <c r="AK113" s="1116"/>
      <c r="AL113" s="1125"/>
      <c r="AM113" s="1132" t="str">
        <f>IF(AND(P112&lt;&gt;"",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1139"/>
      <c r="AO113" s="1147"/>
      <c r="AP113" s="1152"/>
      <c r="AQ113" s="890"/>
      <c r="AR113" s="880"/>
      <c r="AS113" s="880"/>
      <c r="AT113" s="880"/>
      <c r="AU113" s="880"/>
      <c r="AV113" s="880"/>
      <c r="AW113" s="880"/>
      <c r="AX113" s="1159"/>
      <c r="AY113" s="1147"/>
      <c r="AZ113" s="879"/>
      <c r="BA113" s="879"/>
      <c r="BB113" s="879"/>
      <c r="BC113" s="879"/>
      <c r="BD113" s="879"/>
      <c r="BE113" s="879"/>
      <c r="BF113" s="879"/>
      <c r="BG113" s="879"/>
    </row>
    <row r="114" spans="1:59" ht="14.4" customHeight="1">
      <c r="A114" s="924"/>
      <c r="B114" s="944"/>
      <c r="C114" s="961"/>
      <c r="D114" s="961"/>
      <c r="E114" s="961"/>
      <c r="F114" s="971"/>
      <c r="G114" s="983"/>
      <c r="H114" s="983"/>
      <c r="I114" s="983"/>
      <c r="J114" s="983"/>
      <c r="K114" s="983"/>
      <c r="L114" s="1006"/>
      <c r="M114" s="1022"/>
      <c r="N114" s="1032"/>
      <c r="O114" s="1037"/>
      <c r="P114" s="1045"/>
      <c r="Q114" s="1051"/>
      <c r="R114" s="1056"/>
      <c r="S114" s="1062"/>
      <c r="T114" s="915"/>
      <c r="U114" s="1062"/>
      <c r="V114" s="915"/>
      <c r="W114" s="1062"/>
      <c r="X114" s="915"/>
      <c r="Y114" s="1062"/>
      <c r="Z114" s="915"/>
      <c r="AA114" s="915"/>
      <c r="AB114" s="915"/>
      <c r="AC114" s="1069"/>
      <c r="AD114" s="1076"/>
      <c r="AE114" s="1084"/>
      <c r="AF114" s="1093"/>
      <c r="AG114" s="1076"/>
      <c r="AH114" s="1102"/>
      <c r="AI114" s="1093"/>
      <c r="AJ114" s="1093"/>
      <c r="AK114" s="1116"/>
      <c r="AL114" s="1125"/>
      <c r="AM114" s="1133"/>
      <c r="AN114" s="1139"/>
      <c r="AO114" s="1147"/>
      <c r="AP114" s="1152"/>
      <c r="AQ114" s="890"/>
      <c r="AR114" s="880"/>
      <c r="AS114" s="880"/>
      <c r="AT114" s="880"/>
      <c r="AU114" s="880"/>
      <c r="AV114" s="880"/>
      <c r="AW114" s="880"/>
      <c r="AX114" s="1159"/>
      <c r="AY114" s="1147"/>
      <c r="AZ114" s="879"/>
      <c r="BA114" s="879"/>
      <c r="BB114" s="879"/>
      <c r="BC114" s="879"/>
      <c r="BD114" s="879"/>
      <c r="BE114" s="879"/>
      <c r="BF114" s="879"/>
      <c r="BG114" s="879"/>
    </row>
    <row r="115" spans="1:59" ht="30" customHeight="1">
      <c r="A115" s="925"/>
      <c r="B115" s="945"/>
      <c r="C115" s="962"/>
      <c r="D115" s="962"/>
      <c r="E115" s="962"/>
      <c r="F115" s="972"/>
      <c r="G115" s="984"/>
      <c r="H115" s="984"/>
      <c r="I115" s="984"/>
      <c r="J115" s="984"/>
      <c r="K115" s="984"/>
      <c r="L115" s="1007"/>
      <c r="M115" s="1023"/>
      <c r="N115" s="1033"/>
      <c r="O115" s="1038"/>
      <c r="P115" s="1046"/>
      <c r="Q115" s="1052"/>
      <c r="R115" s="1057"/>
      <c r="S115" s="1063"/>
      <c r="T115" s="1065"/>
      <c r="U115" s="1063"/>
      <c r="V115" s="1065"/>
      <c r="W115" s="1063"/>
      <c r="X115" s="1065"/>
      <c r="Y115" s="1063"/>
      <c r="Z115" s="1065"/>
      <c r="AA115" s="1065"/>
      <c r="AB115" s="1065"/>
      <c r="AC115" s="1070"/>
      <c r="AD115" s="1077"/>
      <c r="AE115" s="1085"/>
      <c r="AF115" s="1094"/>
      <c r="AG115" s="1077"/>
      <c r="AH115" s="1103"/>
      <c r="AI115" s="1094"/>
      <c r="AJ115" s="1094"/>
      <c r="AK115" s="1117"/>
      <c r="AL115" s="1126"/>
      <c r="AM115" s="1134"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139"/>
      <c r="AO115" s="1148"/>
      <c r="AP115" s="1152"/>
      <c r="AQ115" s="891"/>
      <c r="AR115" s="880"/>
      <c r="AS115" s="880"/>
      <c r="AT115" s="880"/>
      <c r="AU115" s="880"/>
      <c r="AV115" s="880"/>
      <c r="AW115" s="880"/>
      <c r="AX115" s="1159"/>
      <c r="AY115" s="1148"/>
      <c r="AZ115" s="879"/>
      <c r="BA115" s="879"/>
      <c r="BB115" s="879"/>
      <c r="BC115" s="879"/>
      <c r="BD115" s="879"/>
      <c r="BE115" s="879"/>
      <c r="BF115" s="879"/>
      <c r="BG115" s="879"/>
    </row>
    <row r="116" spans="1:59" ht="30" customHeight="1">
      <c r="A116" s="922">
        <v>27</v>
      </c>
      <c r="B116" s="946" t="str">
        <f>IF(基本情報入力シート!B66="","",基本情報入力シート!B66)</f>
        <v/>
      </c>
      <c r="C116" s="963"/>
      <c r="D116" s="963"/>
      <c r="E116" s="963"/>
      <c r="F116" s="973"/>
      <c r="G116" s="985" t="str">
        <f>IF(基本情報入力シート!L66="","",基本情報入力シート!L66)</f>
        <v/>
      </c>
      <c r="H116" s="985" t="str">
        <f>IF(基本情報入力シート!Q66="","",基本情報入力シート!Q66)</f>
        <v/>
      </c>
      <c r="I116" s="985" t="str">
        <f>IF(基本情報入力シート!V66="","",基本情報入力シート!V66)</f>
        <v/>
      </c>
      <c r="J116" s="985" t="str">
        <f>IF(基本情報入力シート!W66="","",基本情報入力シート!W66)</f>
        <v/>
      </c>
      <c r="K116" s="985" t="str">
        <f>IF(基本情報入力シート!X66="","",基本情報入力シート!X66)</f>
        <v/>
      </c>
      <c r="L116" s="1008" t="str">
        <f>IF(基本情報入力シート!AC66=0,"",基本情報入力シート!AC66)</f>
        <v/>
      </c>
      <c r="M116" s="1021" t="str">
        <f>IF(基本情報入力シート!AD66="","",基本情報入力シート!AD66)</f>
        <v/>
      </c>
      <c r="N116" s="1031"/>
      <c r="O116" s="1036" t="str">
        <f>IFERROR(VLOOKUP(K116,'【参考】数式用３'!$A$2:$AD$48,MATCH(N116,'【参考】数式用３'!$C$4:$AD$4,0)+2,0),"")</f>
        <v/>
      </c>
      <c r="P116" s="1044"/>
      <c r="Q116" s="1050" t="str">
        <f>IFERROR(VLOOKUP(K116,'【参考】数式用３'!$A$2:$AC$48,MATCH(P116,'【参考】数式用３'!$C$4:$AC$4,0)+2,0),"")</f>
        <v/>
      </c>
      <c r="R116" s="1055" t="s">
        <v>712</v>
      </c>
      <c r="S116" s="1061"/>
      <c r="T116" s="1064" t="s">
        <v>5</v>
      </c>
      <c r="U116" s="1061"/>
      <c r="V116" s="1064" t="s">
        <v>861</v>
      </c>
      <c r="W116" s="1061"/>
      <c r="X116" s="1064" t="s">
        <v>5</v>
      </c>
      <c r="Y116" s="1061"/>
      <c r="Z116" s="1064" t="s">
        <v>130</v>
      </c>
      <c r="AA116" s="1064" t="s">
        <v>508</v>
      </c>
      <c r="AB116" s="1064" t="str">
        <f>IF(S116&gt;=1,(W116*12+Y116)-(S116*12+U116)+1,"")</f>
        <v/>
      </c>
      <c r="AC116" s="1068" t="s">
        <v>136</v>
      </c>
      <c r="AD116" s="1075" t="str">
        <f>IFERROR(ROUNDDOWN(ROUND(L116*Q116,0)*M116,0)*AB116,"")</f>
        <v/>
      </c>
      <c r="AE116" s="1083" t="str">
        <f>IFERROR(ROUNDDOWN(ROUNDDOWN(ROUND(L116*VLOOKUP(K116,'【参考】数式用３'!$A$2:$AC$48,MATCH("処遇改善加算Ⅳ",'【参考】数式用３'!$C$4:$O$4,0)+2,0),0)*M116,0)*AB116*0.5,0),"")</f>
        <v/>
      </c>
      <c r="AF116" s="1092"/>
      <c r="AG116" s="1075" t="str">
        <f>IF(AND(AQ116&lt;&gt;"対象外",P116&lt;&gt;""),ROUNDDOWN(ROUND(L116*VLOOKUP(K116,'【参考】数式用３'!$A$2:$K$48,MATCH("ベア加算あり",'【参考】数式用３'!$C$4:$K$4,0)+2,0),0)*M116,0)*AB116,"")</f>
        <v/>
      </c>
      <c r="AH116" s="1101"/>
      <c r="AI116" s="1092"/>
      <c r="AJ116" s="1092"/>
      <c r="AK116" s="1115"/>
      <c r="AL116" s="1124"/>
      <c r="AM116" s="1131" t="str">
        <f>IF(Q116="","",IF(Q116&lt;O116,"！加算の要件上は問題ありませんが、令和６年度末の加算率と比較して、令和７年度の加算率が低くなっています。",""))</f>
        <v/>
      </c>
      <c r="AN116" s="1139"/>
      <c r="AO116" s="1146" t="str">
        <f>IF(K116&lt;&gt;"","Q列に色付け","")</f>
        <v/>
      </c>
      <c r="AP116" s="1152" t="str">
        <f>IF(AND(AE116&lt;&gt;0,AE116&lt;&gt;""),IF(AF116="○","入力済","未入力"),"")</f>
        <v/>
      </c>
      <c r="AQ116" s="889" t="str">
        <f>IFERROR((VLOOKUP(N116,'【参考】数式用３'!$BE$5:$BE$13,1,FALSE)),"対象外")</f>
        <v>対象外</v>
      </c>
      <c r="AR116" s="880" t="str">
        <f>IF(AG116&lt;&gt;"",IF(AH116="○","入力済","未入力"),"")</f>
        <v/>
      </c>
      <c r="AS116" s="880" t="str">
        <f>IF(AND(P116&lt;&gt;"",AI116=""),"未入力","入力済")</f>
        <v>入力済</v>
      </c>
      <c r="AT116" s="880" t="str">
        <f>IF(AND(P116&lt;&gt;"",P116&lt;&gt;"処遇改善加算Ⅳ",AJ116=""),"未入力","入力済")</f>
        <v>入力済</v>
      </c>
      <c r="AU116" s="880" t="str">
        <f>IFERROR(VLOOKUP(K116,'【参考】数式用３'!$BB$5:$BC$48,2,FALSE),"")</f>
        <v/>
      </c>
      <c r="AV116" s="880" t="str">
        <f>IF(AND(P116&lt;&gt;"処遇改善加算Ⅲ",P116&lt;&gt;"処遇改善加算Ⅳ",P116&lt;&gt;"",AU116&lt;&gt;"対象外"),1,"")</f>
        <v/>
      </c>
      <c r="AW116" s="880" t="str">
        <f>IFERROR("_"&amp;VLOOKUP(K116,'【参考】数式用３'!$AG$2:$AH$48,2,FALSE),"")</f>
        <v/>
      </c>
      <c r="AX116" s="1159" t="str">
        <f>IF(AND(P116="処遇改善加算Ⅰ",AL116=""),"未入力","入力済")</f>
        <v>入力済</v>
      </c>
      <c r="AY116" s="1146" t="str">
        <f>G116</f>
        <v/>
      </c>
      <c r="AZ116" s="879"/>
      <c r="BA116" s="879"/>
      <c r="BB116" s="879"/>
      <c r="BC116" s="879"/>
      <c r="BD116" s="879"/>
      <c r="BE116" s="879"/>
      <c r="BF116" s="879"/>
      <c r="BG116" s="879"/>
    </row>
    <row r="117" spans="1:59" ht="14.4" customHeight="1">
      <c r="A117" s="923"/>
      <c r="B117" s="944"/>
      <c r="C117" s="961"/>
      <c r="D117" s="961"/>
      <c r="E117" s="961"/>
      <c r="F117" s="971"/>
      <c r="G117" s="983"/>
      <c r="H117" s="983"/>
      <c r="I117" s="983"/>
      <c r="J117" s="983"/>
      <c r="K117" s="983"/>
      <c r="L117" s="1006"/>
      <c r="M117" s="1022"/>
      <c r="N117" s="1032"/>
      <c r="O117" s="1037"/>
      <c r="P117" s="1045"/>
      <c r="Q117" s="1051"/>
      <c r="R117" s="1056"/>
      <c r="S117" s="1062"/>
      <c r="T117" s="915"/>
      <c r="U117" s="1062"/>
      <c r="V117" s="915"/>
      <c r="W117" s="1062"/>
      <c r="X117" s="915"/>
      <c r="Y117" s="1062"/>
      <c r="Z117" s="915"/>
      <c r="AA117" s="915"/>
      <c r="AB117" s="915"/>
      <c r="AC117" s="1069"/>
      <c r="AD117" s="1076"/>
      <c r="AE117" s="1084"/>
      <c r="AF117" s="1093"/>
      <c r="AG117" s="1076"/>
      <c r="AH117" s="1102"/>
      <c r="AI117" s="1093"/>
      <c r="AJ117" s="1093"/>
      <c r="AK117" s="1116"/>
      <c r="AL117" s="1125"/>
      <c r="AM117" s="1132" t="str">
        <f>IF(AND(P116&lt;&gt;"",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1139"/>
      <c r="AO117" s="1147"/>
      <c r="AP117" s="1152"/>
      <c r="AQ117" s="890"/>
      <c r="AR117" s="880"/>
      <c r="AS117" s="880"/>
      <c r="AT117" s="880"/>
      <c r="AU117" s="880"/>
      <c r="AV117" s="880"/>
      <c r="AW117" s="880"/>
      <c r="AX117" s="1159"/>
      <c r="AY117" s="1147"/>
      <c r="AZ117" s="879"/>
      <c r="BA117" s="879"/>
      <c r="BB117" s="879"/>
      <c r="BC117" s="879"/>
      <c r="BD117" s="879"/>
      <c r="BE117" s="879"/>
      <c r="BF117" s="879"/>
      <c r="BG117" s="879"/>
    </row>
    <row r="118" spans="1:59" ht="14.4" customHeight="1">
      <c r="A118" s="924"/>
      <c r="B118" s="944"/>
      <c r="C118" s="961"/>
      <c r="D118" s="961"/>
      <c r="E118" s="961"/>
      <c r="F118" s="971"/>
      <c r="G118" s="983"/>
      <c r="H118" s="983"/>
      <c r="I118" s="983"/>
      <c r="J118" s="983"/>
      <c r="K118" s="983"/>
      <c r="L118" s="1006"/>
      <c r="M118" s="1022"/>
      <c r="N118" s="1032"/>
      <c r="O118" s="1037"/>
      <c r="P118" s="1045"/>
      <c r="Q118" s="1051"/>
      <c r="R118" s="1056"/>
      <c r="S118" s="1062"/>
      <c r="T118" s="915"/>
      <c r="U118" s="1062"/>
      <c r="V118" s="915"/>
      <c r="W118" s="1062"/>
      <c r="X118" s="915"/>
      <c r="Y118" s="1062"/>
      <c r="Z118" s="915"/>
      <c r="AA118" s="915"/>
      <c r="AB118" s="915"/>
      <c r="AC118" s="1069"/>
      <c r="AD118" s="1076"/>
      <c r="AE118" s="1084"/>
      <c r="AF118" s="1093"/>
      <c r="AG118" s="1076"/>
      <c r="AH118" s="1102"/>
      <c r="AI118" s="1093"/>
      <c r="AJ118" s="1093"/>
      <c r="AK118" s="1116"/>
      <c r="AL118" s="1125"/>
      <c r="AM118" s="1133"/>
      <c r="AN118" s="1139"/>
      <c r="AO118" s="1147"/>
      <c r="AP118" s="1152"/>
      <c r="AQ118" s="890"/>
      <c r="AR118" s="880"/>
      <c r="AS118" s="880"/>
      <c r="AT118" s="880"/>
      <c r="AU118" s="880"/>
      <c r="AV118" s="880"/>
      <c r="AW118" s="880"/>
      <c r="AX118" s="1159"/>
      <c r="AY118" s="1147"/>
      <c r="AZ118" s="879"/>
      <c r="BA118" s="879"/>
      <c r="BB118" s="879"/>
      <c r="BC118" s="879"/>
      <c r="BD118" s="879"/>
      <c r="BE118" s="879"/>
      <c r="BF118" s="879"/>
      <c r="BG118" s="879"/>
    </row>
    <row r="119" spans="1:59" ht="30" customHeight="1">
      <c r="A119" s="925"/>
      <c r="B119" s="945"/>
      <c r="C119" s="962"/>
      <c r="D119" s="962"/>
      <c r="E119" s="962"/>
      <c r="F119" s="972"/>
      <c r="G119" s="984"/>
      <c r="H119" s="984"/>
      <c r="I119" s="984"/>
      <c r="J119" s="984"/>
      <c r="K119" s="984"/>
      <c r="L119" s="1007"/>
      <c r="M119" s="1023"/>
      <c r="N119" s="1033"/>
      <c r="O119" s="1038"/>
      <c r="P119" s="1046"/>
      <c r="Q119" s="1052"/>
      <c r="R119" s="1057"/>
      <c r="S119" s="1063"/>
      <c r="T119" s="1065"/>
      <c r="U119" s="1063"/>
      <c r="V119" s="1065"/>
      <c r="W119" s="1063"/>
      <c r="X119" s="1065"/>
      <c r="Y119" s="1063"/>
      <c r="Z119" s="1065"/>
      <c r="AA119" s="1065"/>
      <c r="AB119" s="1065"/>
      <c r="AC119" s="1070"/>
      <c r="AD119" s="1077"/>
      <c r="AE119" s="1085"/>
      <c r="AF119" s="1094"/>
      <c r="AG119" s="1077"/>
      <c r="AH119" s="1103"/>
      <c r="AI119" s="1094"/>
      <c r="AJ119" s="1094"/>
      <c r="AK119" s="1117"/>
      <c r="AL119" s="1126"/>
      <c r="AM119" s="1134"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139"/>
      <c r="AO119" s="1148"/>
      <c r="AP119" s="1152"/>
      <c r="AQ119" s="891"/>
      <c r="AR119" s="880"/>
      <c r="AS119" s="880"/>
      <c r="AT119" s="880"/>
      <c r="AU119" s="880"/>
      <c r="AV119" s="880"/>
      <c r="AW119" s="880"/>
      <c r="AX119" s="1159"/>
      <c r="AY119" s="1148"/>
      <c r="AZ119" s="879"/>
      <c r="BA119" s="879"/>
      <c r="BB119" s="879"/>
      <c r="BC119" s="879"/>
      <c r="BD119" s="879"/>
      <c r="BE119" s="879"/>
      <c r="BF119" s="879"/>
      <c r="BG119" s="879"/>
    </row>
    <row r="120" spans="1:59" ht="30" customHeight="1">
      <c r="A120" s="922">
        <v>28</v>
      </c>
      <c r="B120" s="946" t="str">
        <f>IF(基本情報入力シート!B67="","",基本情報入力シート!B67)</f>
        <v/>
      </c>
      <c r="C120" s="963"/>
      <c r="D120" s="963"/>
      <c r="E120" s="963"/>
      <c r="F120" s="973"/>
      <c r="G120" s="985" t="str">
        <f>IF(基本情報入力シート!L67="","",基本情報入力シート!L67)</f>
        <v/>
      </c>
      <c r="H120" s="985" t="str">
        <f>IF(基本情報入力シート!Q67="","",基本情報入力シート!Q67)</f>
        <v/>
      </c>
      <c r="I120" s="985" t="str">
        <f>IF(基本情報入力シート!V67="","",基本情報入力シート!V67)</f>
        <v/>
      </c>
      <c r="J120" s="985" t="str">
        <f>IF(基本情報入力シート!W67="","",基本情報入力シート!W67)</f>
        <v/>
      </c>
      <c r="K120" s="985" t="str">
        <f>IF(基本情報入力シート!X67="","",基本情報入力シート!X67)</f>
        <v/>
      </c>
      <c r="L120" s="1008" t="str">
        <f>IF(基本情報入力シート!AC67=0,"",基本情報入力シート!AC67)</f>
        <v/>
      </c>
      <c r="M120" s="1021" t="str">
        <f>IF(基本情報入力シート!AD67="","",基本情報入力シート!AD67)</f>
        <v/>
      </c>
      <c r="N120" s="1031"/>
      <c r="O120" s="1036" t="str">
        <f>IFERROR(VLOOKUP(K120,'【参考】数式用３'!$A$2:$AD$48,MATCH(N120,'【参考】数式用３'!$C$4:$AD$4,0)+2,0),"")</f>
        <v/>
      </c>
      <c r="P120" s="1044"/>
      <c r="Q120" s="1050" t="str">
        <f>IFERROR(VLOOKUP(K120,'【参考】数式用３'!$A$2:$AC$48,MATCH(P120,'【参考】数式用３'!$C$4:$AC$4,0)+2,0),"")</f>
        <v/>
      </c>
      <c r="R120" s="1055" t="s">
        <v>712</v>
      </c>
      <c r="S120" s="1061"/>
      <c r="T120" s="1064" t="s">
        <v>5</v>
      </c>
      <c r="U120" s="1061"/>
      <c r="V120" s="1064" t="s">
        <v>861</v>
      </c>
      <c r="W120" s="1061"/>
      <c r="X120" s="1064" t="s">
        <v>5</v>
      </c>
      <c r="Y120" s="1061"/>
      <c r="Z120" s="1064" t="s">
        <v>130</v>
      </c>
      <c r="AA120" s="1064" t="s">
        <v>508</v>
      </c>
      <c r="AB120" s="1064" t="str">
        <f>IF(S120&gt;=1,(W120*12+Y120)-(S120*12+U120)+1,"")</f>
        <v/>
      </c>
      <c r="AC120" s="1068" t="s">
        <v>136</v>
      </c>
      <c r="AD120" s="1075" t="str">
        <f>IFERROR(ROUNDDOWN(ROUND(L120*Q120,0)*M120,0)*AB120,"")</f>
        <v/>
      </c>
      <c r="AE120" s="1083" t="str">
        <f>IFERROR(ROUNDDOWN(ROUNDDOWN(ROUND(L120*VLOOKUP(K120,'【参考】数式用３'!$A$2:$AC$48,MATCH("処遇改善加算Ⅳ",'【参考】数式用３'!$C$4:$O$4,0)+2,0),0)*M120,0)*AB120*0.5,0),"")</f>
        <v/>
      </c>
      <c r="AF120" s="1092"/>
      <c r="AG120" s="1075" t="str">
        <f>IF(AND(AQ120&lt;&gt;"対象外",P120&lt;&gt;""),ROUNDDOWN(ROUND(L120*VLOOKUP(K120,'【参考】数式用３'!$A$2:$K$48,MATCH("ベア加算あり",'【参考】数式用３'!$C$4:$K$4,0)+2,0),0)*M120,0)*AB120,"")</f>
        <v/>
      </c>
      <c r="AH120" s="1101"/>
      <c r="AI120" s="1092"/>
      <c r="AJ120" s="1092"/>
      <c r="AK120" s="1115"/>
      <c r="AL120" s="1124"/>
      <c r="AM120" s="1131" t="str">
        <f>IF(Q120="","",IF(Q120&lt;O120,"！加算の要件上は問題ありませんが、令和６年度末の加算率と比較して、令和７年度の加算率が低くなっています。",""))</f>
        <v/>
      </c>
      <c r="AN120" s="1139"/>
      <c r="AO120" s="1146" t="str">
        <f>IF(K120&lt;&gt;"","Q列に色付け","")</f>
        <v/>
      </c>
      <c r="AP120" s="1152" t="str">
        <f>IF(AND(AE120&lt;&gt;0,AE120&lt;&gt;""),IF(AF120="○","入力済","未入力"),"")</f>
        <v/>
      </c>
      <c r="AQ120" s="889" t="str">
        <f>IFERROR((VLOOKUP(N120,'【参考】数式用３'!$BE$5:$BE$13,1,FALSE)),"対象外")</f>
        <v>対象外</v>
      </c>
      <c r="AR120" s="880" t="str">
        <f>IF(AG120&lt;&gt;"",IF(AH120="○","入力済","未入力"),"")</f>
        <v/>
      </c>
      <c r="AS120" s="880" t="str">
        <f>IF(AND(P120&lt;&gt;"",AI120=""),"未入力","入力済")</f>
        <v>入力済</v>
      </c>
      <c r="AT120" s="880" t="str">
        <f>IF(AND(P120&lt;&gt;"",P120&lt;&gt;"処遇改善加算Ⅳ",AJ120=""),"未入力","入力済")</f>
        <v>入力済</v>
      </c>
      <c r="AU120" s="880" t="str">
        <f>IFERROR(VLOOKUP(K120,'【参考】数式用３'!$BB$5:$BC$48,2,FALSE),"")</f>
        <v/>
      </c>
      <c r="AV120" s="880" t="str">
        <f>IF(AND(P120&lt;&gt;"処遇改善加算Ⅲ",P120&lt;&gt;"処遇改善加算Ⅳ",P120&lt;&gt;"",AU120&lt;&gt;"対象外"),1,"")</f>
        <v/>
      </c>
      <c r="AW120" s="880" t="str">
        <f>IFERROR("_"&amp;VLOOKUP(K120,'【参考】数式用３'!$AG$2:$AH$48,2,FALSE),"")</f>
        <v/>
      </c>
      <c r="AX120" s="1159" t="str">
        <f>IF(AND(P120="処遇改善加算Ⅰ",AL120=""),"未入力","入力済")</f>
        <v>入力済</v>
      </c>
      <c r="AY120" s="1146" t="str">
        <f>G120</f>
        <v/>
      </c>
      <c r="AZ120" s="879"/>
      <c r="BA120" s="879"/>
      <c r="BB120" s="879"/>
      <c r="BC120" s="879"/>
      <c r="BD120" s="879"/>
      <c r="BE120" s="879"/>
      <c r="BF120" s="879"/>
      <c r="BG120" s="879"/>
    </row>
    <row r="121" spans="1:59" ht="14.4" customHeight="1">
      <c r="A121" s="923"/>
      <c r="B121" s="944"/>
      <c r="C121" s="961"/>
      <c r="D121" s="961"/>
      <c r="E121" s="961"/>
      <c r="F121" s="971"/>
      <c r="G121" s="983"/>
      <c r="H121" s="983"/>
      <c r="I121" s="983"/>
      <c r="J121" s="983"/>
      <c r="K121" s="983"/>
      <c r="L121" s="1006"/>
      <c r="M121" s="1022"/>
      <c r="N121" s="1032"/>
      <c r="O121" s="1037"/>
      <c r="P121" s="1045"/>
      <c r="Q121" s="1051"/>
      <c r="R121" s="1056"/>
      <c r="S121" s="1062"/>
      <c r="T121" s="915"/>
      <c r="U121" s="1062"/>
      <c r="V121" s="915"/>
      <c r="W121" s="1062"/>
      <c r="X121" s="915"/>
      <c r="Y121" s="1062"/>
      <c r="Z121" s="915"/>
      <c r="AA121" s="915"/>
      <c r="AB121" s="915"/>
      <c r="AC121" s="1069"/>
      <c r="AD121" s="1076"/>
      <c r="AE121" s="1084"/>
      <c r="AF121" s="1093"/>
      <c r="AG121" s="1076"/>
      <c r="AH121" s="1102"/>
      <c r="AI121" s="1093"/>
      <c r="AJ121" s="1093"/>
      <c r="AK121" s="1116"/>
      <c r="AL121" s="1125"/>
      <c r="AM121" s="1132" t="str">
        <f>IF(AND(P120&lt;&gt;"",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1139"/>
      <c r="AO121" s="1147"/>
      <c r="AP121" s="1152"/>
      <c r="AQ121" s="890"/>
      <c r="AR121" s="880"/>
      <c r="AS121" s="880"/>
      <c r="AT121" s="880"/>
      <c r="AU121" s="880"/>
      <c r="AV121" s="880"/>
      <c r="AW121" s="880"/>
      <c r="AX121" s="1159"/>
      <c r="AY121" s="1147"/>
      <c r="AZ121" s="879"/>
      <c r="BA121" s="879"/>
      <c r="BB121" s="879"/>
      <c r="BC121" s="879"/>
      <c r="BD121" s="879"/>
      <c r="BE121" s="879"/>
      <c r="BF121" s="879"/>
      <c r="BG121" s="879"/>
    </row>
    <row r="122" spans="1:59" ht="14.4" customHeight="1">
      <c r="A122" s="924"/>
      <c r="B122" s="944"/>
      <c r="C122" s="961"/>
      <c r="D122" s="961"/>
      <c r="E122" s="961"/>
      <c r="F122" s="971"/>
      <c r="G122" s="983"/>
      <c r="H122" s="983"/>
      <c r="I122" s="983"/>
      <c r="J122" s="983"/>
      <c r="K122" s="983"/>
      <c r="L122" s="1006"/>
      <c r="M122" s="1022"/>
      <c r="N122" s="1032"/>
      <c r="O122" s="1037"/>
      <c r="P122" s="1045"/>
      <c r="Q122" s="1051"/>
      <c r="R122" s="1056"/>
      <c r="S122" s="1062"/>
      <c r="T122" s="915"/>
      <c r="U122" s="1062"/>
      <c r="V122" s="915"/>
      <c r="W122" s="1062"/>
      <c r="X122" s="915"/>
      <c r="Y122" s="1062"/>
      <c r="Z122" s="915"/>
      <c r="AA122" s="915"/>
      <c r="AB122" s="915"/>
      <c r="AC122" s="1069"/>
      <c r="AD122" s="1076"/>
      <c r="AE122" s="1084"/>
      <c r="AF122" s="1093"/>
      <c r="AG122" s="1076"/>
      <c r="AH122" s="1102"/>
      <c r="AI122" s="1093"/>
      <c r="AJ122" s="1093"/>
      <c r="AK122" s="1116"/>
      <c r="AL122" s="1125"/>
      <c r="AM122" s="1133"/>
      <c r="AN122" s="1139"/>
      <c r="AO122" s="1147"/>
      <c r="AP122" s="1152"/>
      <c r="AQ122" s="890"/>
      <c r="AR122" s="880"/>
      <c r="AS122" s="880"/>
      <c r="AT122" s="880"/>
      <c r="AU122" s="880"/>
      <c r="AV122" s="880"/>
      <c r="AW122" s="880"/>
      <c r="AX122" s="1159"/>
      <c r="AY122" s="1147"/>
      <c r="AZ122" s="879"/>
      <c r="BA122" s="879"/>
      <c r="BB122" s="879"/>
      <c r="BC122" s="879"/>
      <c r="BD122" s="879"/>
      <c r="BE122" s="879"/>
      <c r="BF122" s="879"/>
      <c r="BG122" s="879"/>
    </row>
    <row r="123" spans="1:59" ht="30" customHeight="1">
      <c r="A123" s="925"/>
      <c r="B123" s="945"/>
      <c r="C123" s="962"/>
      <c r="D123" s="962"/>
      <c r="E123" s="962"/>
      <c r="F123" s="972"/>
      <c r="G123" s="984"/>
      <c r="H123" s="984"/>
      <c r="I123" s="984"/>
      <c r="J123" s="984"/>
      <c r="K123" s="984"/>
      <c r="L123" s="1007"/>
      <c r="M123" s="1023"/>
      <c r="N123" s="1033"/>
      <c r="O123" s="1038"/>
      <c r="P123" s="1046"/>
      <c r="Q123" s="1052"/>
      <c r="R123" s="1057"/>
      <c r="S123" s="1063"/>
      <c r="T123" s="1065"/>
      <c r="U123" s="1063"/>
      <c r="V123" s="1065"/>
      <c r="W123" s="1063"/>
      <c r="X123" s="1065"/>
      <c r="Y123" s="1063"/>
      <c r="Z123" s="1065"/>
      <c r="AA123" s="1065"/>
      <c r="AB123" s="1065"/>
      <c r="AC123" s="1070"/>
      <c r="AD123" s="1077"/>
      <c r="AE123" s="1085"/>
      <c r="AF123" s="1094"/>
      <c r="AG123" s="1077"/>
      <c r="AH123" s="1103"/>
      <c r="AI123" s="1094"/>
      <c r="AJ123" s="1094"/>
      <c r="AK123" s="1117"/>
      <c r="AL123" s="1126"/>
      <c r="AM123" s="1134"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139"/>
      <c r="AO123" s="1148"/>
      <c r="AP123" s="1152"/>
      <c r="AQ123" s="891"/>
      <c r="AR123" s="880"/>
      <c r="AS123" s="880"/>
      <c r="AT123" s="880"/>
      <c r="AU123" s="880"/>
      <c r="AV123" s="880"/>
      <c r="AW123" s="880"/>
      <c r="AX123" s="1159"/>
      <c r="AY123" s="1148"/>
      <c r="AZ123" s="879"/>
      <c r="BA123" s="879"/>
      <c r="BB123" s="879"/>
      <c r="BC123" s="879"/>
      <c r="BD123" s="879"/>
      <c r="BE123" s="879"/>
      <c r="BF123" s="879"/>
      <c r="BG123" s="879"/>
    </row>
    <row r="124" spans="1:59" ht="30" customHeight="1">
      <c r="A124" s="922">
        <v>29</v>
      </c>
      <c r="B124" s="946" t="str">
        <f>IF(基本情報入力シート!B68="","",基本情報入力シート!B68)</f>
        <v/>
      </c>
      <c r="C124" s="963"/>
      <c r="D124" s="963"/>
      <c r="E124" s="963"/>
      <c r="F124" s="973"/>
      <c r="G124" s="985" t="str">
        <f>IF(基本情報入力シート!L68="","",基本情報入力シート!L68)</f>
        <v/>
      </c>
      <c r="H124" s="985" t="str">
        <f>IF(基本情報入力シート!Q68="","",基本情報入力シート!Q68)</f>
        <v/>
      </c>
      <c r="I124" s="985" t="str">
        <f>IF(基本情報入力シート!V68="","",基本情報入力シート!V68)</f>
        <v/>
      </c>
      <c r="J124" s="985" t="str">
        <f>IF(基本情報入力シート!W68="","",基本情報入力シート!W68)</f>
        <v/>
      </c>
      <c r="K124" s="985" t="str">
        <f>IF(基本情報入力シート!X68="","",基本情報入力シート!X68)</f>
        <v/>
      </c>
      <c r="L124" s="1008" t="str">
        <f>IF(基本情報入力シート!AC68=0,"",基本情報入力シート!AC68)</f>
        <v/>
      </c>
      <c r="M124" s="1021" t="str">
        <f>IF(基本情報入力シート!AD68="","",基本情報入力シート!AD68)</f>
        <v/>
      </c>
      <c r="N124" s="1031"/>
      <c r="O124" s="1036" t="str">
        <f>IFERROR(VLOOKUP(K124,'【参考】数式用３'!$A$2:$AD$48,MATCH(N124,'【参考】数式用３'!$C$4:$AD$4,0)+2,0),"")</f>
        <v/>
      </c>
      <c r="P124" s="1044"/>
      <c r="Q124" s="1050" t="str">
        <f>IFERROR(VLOOKUP(K124,'【参考】数式用３'!$A$2:$AC$48,MATCH(P124,'【参考】数式用３'!$C$4:$AC$4,0)+2,0),"")</f>
        <v/>
      </c>
      <c r="R124" s="1055" t="s">
        <v>712</v>
      </c>
      <c r="S124" s="1061"/>
      <c r="T124" s="1064" t="s">
        <v>5</v>
      </c>
      <c r="U124" s="1061"/>
      <c r="V124" s="1064" t="s">
        <v>861</v>
      </c>
      <c r="W124" s="1061"/>
      <c r="X124" s="1064" t="s">
        <v>5</v>
      </c>
      <c r="Y124" s="1061"/>
      <c r="Z124" s="1064" t="s">
        <v>130</v>
      </c>
      <c r="AA124" s="1064" t="s">
        <v>508</v>
      </c>
      <c r="AB124" s="1064" t="str">
        <f>IF(S124&gt;=1,(W124*12+Y124)-(S124*12+U124)+1,"")</f>
        <v/>
      </c>
      <c r="AC124" s="1068" t="s">
        <v>136</v>
      </c>
      <c r="AD124" s="1075" t="str">
        <f>IFERROR(ROUNDDOWN(ROUND(L124*Q124,0)*M124,0)*AB124,"")</f>
        <v/>
      </c>
      <c r="AE124" s="1083" t="str">
        <f>IFERROR(ROUNDDOWN(ROUNDDOWN(ROUND(L124*VLOOKUP(K124,'【参考】数式用３'!$A$2:$AC$48,MATCH("処遇改善加算Ⅳ",'【参考】数式用３'!$C$4:$O$4,0)+2,0),0)*M124,0)*AB124*0.5,0),"")</f>
        <v/>
      </c>
      <c r="AF124" s="1092"/>
      <c r="AG124" s="1075" t="str">
        <f>IF(AND(AQ124&lt;&gt;"対象外",P124&lt;&gt;""),ROUNDDOWN(ROUND(L124*VLOOKUP(K124,'【参考】数式用３'!$A$2:$K$48,MATCH("ベア加算あり",'【参考】数式用３'!$C$4:$K$4,0)+2,0),0)*M124,0)*AB124,"")</f>
        <v/>
      </c>
      <c r="AH124" s="1101"/>
      <c r="AI124" s="1092"/>
      <c r="AJ124" s="1092"/>
      <c r="AK124" s="1115"/>
      <c r="AL124" s="1124"/>
      <c r="AM124" s="1131" t="str">
        <f>IF(Q124="","",IF(Q124&lt;O124,"！加算の要件上は問題ありませんが、令和６年度末の加算率と比較して、令和７年度の加算率が低くなっています。",""))</f>
        <v/>
      </c>
      <c r="AN124" s="1139"/>
      <c r="AO124" s="1146" t="str">
        <f>IF(K124&lt;&gt;"","Q列に色付け","")</f>
        <v/>
      </c>
      <c r="AP124" s="1152" t="str">
        <f>IF(AND(AE124&lt;&gt;0,AE124&lt;&gt;""),IF(AF124="○","入力済","未入力"),"")</f>
        <v/>
      </c>
      <c r="AQ124" s="889" t="str">
        <f>IFERROR((VLOOKUP(N124,'【参考】数式用３'!$BE$5:$BE$13,1,FALSE)),"対象外")</f>
        <v>対象外</v>
      </c>
      <c r="AR124" s="880" t="str">
        <f>IF(AG124&lt;&gt;"",IF(AH124="○","入力済","未入力"),"")</f>
        <v/>
      </c>
      <c r="AS124" s="880" t="str">
        <f>IF(AND(P124&lt;&gt;"",AI124=""),"未入力","入力済")</f>
        <v>入力済</v>
      </c>
      <c r="AT124" s="880" t="str">
        <f>IF(AND(P124&lt;&gt;"",P124&lt;&gt;"処遇改善加算Ⅳ",AJ124=""),"未入力","入力済")</f>
        <v>入力済</v>
      </c>
      <c r="AU124" s="880" t="str">
        <f>IFERROR(VLOOKUP(K124,'【参考】数式用３'!$BB$5:$BC$48,2,FALSE),"")</f>
        <v/>
      </c>
      <c r="AV124" s="880" t="str">
        <f>IF(AND(P124&lt;&gt;"処遇改善加算Ⅲ",P124&lt;&gt;"処遇改善加算Ⅳ",P124&lt;&gt;"",AU124&lt;&gt;"対象外"),1,"")</f>
        <v/>
      </c>
      <c r="AW124" s="880" t="str">
        <f>IFERROR("_"&amp;VLOOKUP(K124,'【参考】数式用３'!$AG$2:$AH$48,2,FALSE),"")</f>
        <v/>
      </c>
      <c r="AX124" s="1159" t="str">
        <f>IF(AND(P124="処遇改善加算Ⅰ",AL124=""),"未入力","入力済")</f>
        <v>入力済</v>
      </c>
      <c r="AY124" s="1146" t="str">
        <f>G124</f>
        <v/>
      </c>
      <c r="AZ124" s="879"/>
      <c r="BA124" s="879"/>
      <c r="BB124" s="879"/>
      <c r="BC124" s="879"/>
      <c r="BD124" s="879"/>
      <c r="BE124" s="879"/>
      <c r="BF124" s="879"/>
      <c r="BG124" s="879"/>
    </row>
    <row r="125" spans="1:59" ht="14.4" customHeight="1">
      <c r="A125" s="923"/>
      <c r="B125" s="944"/>
      <c r="C125" s="961"/>
      <c r="D125" s="961"/>
      <c r="E125" s="961"/>
      <c r="F125" s="971"/>
      <c r="G125" s="983"/>
      <c r="H125" s="983"/>
      <c r="I125" s="983"/>
      <c r="J125" s="983"/>
      <c r="K125" s="983"/>
      <c r="L125" s="1006"/>
      <c r="M125" s="1022"/>
      <c r="N125" s="1032"/>
      <c r="O125" s="1037"/>
      <c r="P125" s="1045"/>
      <c r="Q125" s="1051"/>
      <c r="R125" s="1056"/>
      <c r="S125" s="1062"/>
      <c r="T125" s="915"/>
      <c r="U125" s="1062"/>
      <c r="V125" s="915"/>
      <c r="W125" s="1062"/>
      <c r="X125" s="915"/>
      <c r="Y125" s="1062"/>
      <c r="Z125" s="915"/>
      <c r="AA125" s="915"/>
      <c r="AB125" s="915"/>
      <c r="AC125" s="1069"/>
      <c r="AD125" s="1076"/>
      <c r="AE125" s="1084"/>
      <c r="AF125" s="1093"/>
      <c r="AG125" s="1076"/>
      <c r="AH125" s="1102"/>
      <c r="AI125" s="1093"/>
      <c r="AJ125" s="1093"/>
      <c r="AK125" s="1116"/>
      <c r="AL125" s="1125"/>
      <c r="AM125" s="1132" t="str">
        <f>IF(AND(P124&lt;&gt;"",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1139"/>
      <c r="AO125" s="1147"/>
      <c r="AP125" s="1152"/>
      <c r="AQ125" s="890"/>
      <c r="AR125" s="880"/>
      <c r="AS125" s="880"/>
      <c r="AT125" s="880"/>
      <c r="AU125" s="880"/>
      <c r="AV125" s="880"/>
      <c r="AW125" s="880"/>
      <c r="AX125" s="1159"/>
      <c r="AY125" s="1147"/>
      <c r="AZ125" s="879"/>
      <c r="BA125" s="879"/>
      <c r="BB125" s="879"/>
      <c r="BC125" s="879"/>
      <c r="BD125" s="879"/>
      <c r="BE125" s="879"/>
      <c r="BF125" s="879"/>
      <c r="BG125" s="879"/>
    </row>
    <row r="126" spans="1:59" ht="14.4" customHeight="1">
      <c r="A126" s="924"/>
      <c r="B126" s="944"/>
      <c r="C126" s="961"/>
      <c r="D126" s="961"/>
      <c r="E126" s="961"/>
      <c r="F126" s="971"/>
      <c r="G126" s="983"/>
      <c r="H126" s="983"/>
      <c r="I126" s="983"/>
      <c r="J126" s="983"/>
      <c r="K126" s="983"/>
      <c r="L126" s="1006"/>
      <c r="M126" s="1022"/>
      <c r="N126" s="1032"/>
      <c r="O126" s="1037"/>
      <c r="P126" s="1045"/>
      <c r="Q126" s="1051"/>
      <c r="R126" s="1056"/>
      <c r="S126" s="1062"/>
      <c r="T126" s="915"/>
      <c r="U126" s="1062"/>
      <c r="V126" s="915"/>
      <c r="W126" s="1062"/>
      <c r="X126" s="915"/>
      <c r="Y126" s="1062"/>
      <c r="Z126" s="915"/>
      <c r="AA126" s="915"/>
      <c r="AB126" s="915"/>
      <c r="AC126" s="1069"/>
      <c r="AD126" s="1076"/>
      <c r="AE126" s="1084"/>
      <c r="AF126" s="1093"/>
      <c r="AG126" s="1076"/>
      <c r="AH126" s="1102"/>
      <c r="AI126" s="1093"/>
      <c r="AJ126" s="1093"/>
      <c r="AK126" s="1116"/>
      <c r="AL126" s="1125"/>
      <c r="AM126" s="1133"/>
      <c r="AN126" s="1139"/>
      <c r="AO126" s="1147"/>
      <c r="AP126" s="1152"/>
      <c r="AQ126" s="890"/>
      <c r="AR126" s="880"/>
      <c r="AS126" s="880"/>
      <c r="AT126" s="880"/>
      <c r="AU126" s="880"/>
      <c r="AV126" s="880"/>
      <c r="AW126" s="880"/>
      <c r="AX126" s="1159"/>
      <c r="AY126" s="1147"/>
      <c r="AZ126" s="879"/>
      <c r="BA126" s="879"/>
      <c r="BB126" s="879"/>
      <c r="BC126" s="879"/>
      <c r="BD126" s="879"/>
      <c r="BE126" s="879"/>
      <c r="BF126" s="879"/>
      <c r="BG126" s="879"/>
    </row>
    <row r="127" spans="1:59" ht="30" customHeight="1">
      <c r="A127" s="925"/>
      <c r="B127" s="945"/>
      <c r="C127" s="962"/>
      <c r="D127" s="962"/>
      <c r="E127" s="962"/>
      <c r="F127" s="972"/>
      <c r="G127" s="984"/>
      <c r="H127" s="984"/>
      <c r="I127" s="984"/>
      <c r="J127" s="984"/>
      <c r="K127" s="984"/>
      <c r="L127" s="1007"/>
      <c r="M127" s="1023"/>
      <c r="N127" s="1033"/>
      <c r="O127" s="1038"/>
      <c r="P127" s="1046"/>
      <c r="Q127" s="1052"/>
      <c r="R127" s="1057"/>
      <c r="S127" s="1063"/>
      <c r="T127" s="1065"/>
      <c r="U127" s="1063"/>
      <c r="V127" s="1065"/>
      <c r="W127" s="1063"/>
      <c r="X127" s="1065"/>
      <c r="Y127" s="1063"/>
      <c r="Z127" s="1065"/>
      <c r="AA127" s="1065"/>
      <c r="AB127" s="1065"/>
      <c r="AC127" s="1070"/>
      <c r="AD127" s="1077"/>
      <c r="AE127" s="1085"/>
      <c r="AF127" s="1094"/>
      <c r="AG127" s="1077"/>
      <c r="AH127" s="1103"/>
      <c r="AI127" s="1094"/>
      <c r="AJ127" s="1094"/>
      <c r="AK127" s="1117"/>
      <c r="AL127" s="1126"/>
      <c r="AM127" s="1134"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139"/>
      <c r="AO127" s="1148"/>
      <c r="AP127" s="1152"/>
      <c r="AQ127" s="891"/>
      <c r="AR127" s="880"/>
      <c r="AS127" s="880"/>
      <c r="AT127" s="880"/>
      <c r="AU127" s="880"/>
      <c r="AV127" s="880"/>
      <c r="AW127" s="880"/>
      <c r="AX127" s="1159"/>
      <c r="AY127" s="1148"/>
      <c r="AZ127" s="879"/>
      <c r="BA127" s="879"/>
      <c r="BB127" s="879"/>
      <c r="BC127" s="879"/>
      <c r="BD127" s="879"/>
      <c r="BE127" s="879"/>
      <c r="BF127" s="879"/>
      <c r="BG127" s="879"/>
    </row>
    <row r="128" spans="1:59" ht="30" customHeight="1">
      <c r="A128" s="922">
        <v>30</v>
      </c>
      <c r="B128" s="946" t="str">
        <f>IF(基本情報入力シート!B69="","",基本情報入力シート!B69)</f>
        <v/>
      </c>
      <c r="C128" s="963"/>
      <c r="D128" s="963"/>
      <c r="E128" s="963"/>
      <c r="F128" s="973"/>
      <c r="G128" s="985" t="str">
        <f>IF(基本情報入力シート!L69="","",基本情報入力シート!L69)</f>
        <v/>
      </c>
      <c r="H128" s="985" t="str">
        <f>IF(基本情報入力シート!Q69="","",基本情報入力シート!Q69)</f>
        <v/>
      </c>
      <c r="I128" s="985" t="str">
        <f>IF(基本情報入力シート!V69="","",基本情報入力シート!V69)</f>
        <v/>
      </c>
      <c r="J128" s="985" t="str">
        <f>IF(基本情報入力シート!W69="","",基本情報入力シート!W69)</f>
        <v/>
      </c>
      <c r="K128" s="985" t="str">
        <f>IF(基本情報入力シート!X69="","",基本情報入力シート!X69)</f>
        <v/>
      </c>
      <c r="L128" s="1008" t="str">
        <f>IF(基本情報入力シート!AC69=0,"",基本情報入力シート!AC69)</f>
        <v/>
      </c>
      <c r="M128" s="1021" t="str">
        <f>IF(基本情報入力シート!AD69="","",基本情報入力シート!AD69)</f>
        <v/>
      </c>
      <c r="N128" s="1031"/>
      <c r="O128" s="1036" t="str">
        <f>IFERROR(VLOOKUP(K128,'【参考】数式用３'!$A$2:$AD$48,MATCH(N128,'【参考】数式用３'!$C$4:$AD$4,0)+2,0),"")</f>
        <v/>
      </c>
      <c r="P128" s="1044"/>
      <c r="Q128" s="1050" t="str">
        <f>IFERROR(VLOOKUP(K128,'【参考】数式用３'!$A$2:$AC$48,MATCH(P128,'【参考】数式用３'!$C$4:$AC$4,0)+2,0),"")</f>
        <v/>
      </c>
      <c r="R128" s="1055" t="s">
        <v>712</v>
      </c>
      <c r="S128" s="1061"/>
      <c r="T128" s="1064" t="s">
        <v>5</v>
      </c>
      <c r="U128" s="1061"/>
      <c r="V128" s="1064" t="s">
        <v>861</v>
      </c>
      <c r="W128" s="1061"/>
      <c r="X128" s="1064" t="s">
        <v>5</v>
      </c>
      <c r="Y128" s="1061"/>
      <c r="Z128" s="1064" t="s">
        <v>130</v>
      </c>
      <c r="AA128" s="1064" t="s">
        <v>508</v>
      </c>
      <c r="AB128" s="1064" t="str">
        <f>IF(S128&gt;=1,(W128*12+Y128)-(S128*12+U128)+1,"")</f>
        <v/>
      </c>
      <c r="AC128" s="1068" t="s">
        <v>136</v>
      </c>
      <c r="AD128" s="1075" t="str">
        <f>IFERROR(ROUNDDOWN(ROUND(L128*Q128,0)*M128,0)*AB128,"")</f>
        <v/>
      </c>
      <c r="AE128" s="1083" t="str">
        <f>IFERROR(ROUNDDOWN(ROUNDDOWN(ROUND(L128*VLOOKUP(K128,'【参考】数式用３'!$A$2:$AC$48,MATCH("処遇改善加算Ⅳ",'【参考】数式用３'!$C$4:$O$4,0)+2,0),0)*M128,0)*AB128*0.5,0),"")</f>
        <v/>
      </c>
      <c r="AF128" s="1092"/>
      <c r="AG128" s="1075" t="str">
        <f>IF(AND(AQ128&lt;&gt;"対象外",P128&lt;&gt;""),ROUNDDOWN(ROUND(L128*VLOOKUP(K128,'【参考】数式用３'!$A$2:$K$48,MATCH("ベア加算あり",'【参考】数式用３'!$C$4:$K$4,0)+2,0),0)*M128,0)*AB128,"")</f>
        <v/>
      </c>
      <c r="AH128" s="1101"/>
      <c r="AI128" s="1092"/>
      <c r="AJ128" s="1092"/>
      <c r="AK128" s="1115"/>
      <c r="AL128" s="1124"/>
      <c r="AM128" s="1131" t="str">
        <f>IF(Q128="","",IF(Q128&lt;O128,"！加算の要件上は問題ありませんが、令和６年度末の加算率と比較して、令和７年度の加算率が低くなっています。",""))</f>
        <v/>
      </c>
      <c r="AN128" s="1139"/>
      <c r="AO128" s="1146" t="str">
        <f>IF(K128&lt;&gt;"","Q列に色付け","")</f>
        <v/>
      </c>
      <c r="AP128" s="1152" t="str">
        <f>IF(AND(AE128&lt;&gt;0,AE128&lt;&gt;""),IF(AF128="○","入力済","未入力"),"")</f>
        <v/>
      </c>
      <c r="AQ128" s="889" t="str">
        <f>IFERROR((VLOOKUP(N128,'【参考】数式用３'!$BE$5:$BE$13,1,FALSE)),"対象外")</f>
        <v>対象外</v>
      </c>
      <c r="AR128" s="880" t="str">
        <f>IF(AG128&lt;&gt;"",IF(AH128="○","入力済","未入力"),"")</f>
        <v/>
      </c>
      <c r="AS128" s="880" t="str">
        <f>IF(AND(P128&lt;&gt;"",AI128=""),"未入力","入力済")</f>
        <v>入力済</v>
      </c>
      <c r="AT128" s="880" t="str">
        <f>IF(AND(P128&lt;&gt;"",P128&lt;&gt;"処遇改善加算Ⅳ",AJ128=""),"未入力","入力済")</f>
        <v>入力済</v>
      </c>
      <c r="AU128" s="880" t="str">
        <f>IFERROR(VLOOKUP(K128,'【参考】数式用３'!$BB$5:$BC$48,2,FALSE),"")</f>
        <v/>
      </c>
      <c r="AV128" s="880" t="str">
        <f>IF(AND(P128&lt;&gt;"処遇改善加算Ⅲ",P128&lt;&gt;"処遇改善加算Ⅳ",P128&lt;&gt;"",AU128&lt;&gt;"対象外"),1,"")</f>
        <v/>
      </c>
      <c r="AW128" s="880" t="str">
        <f>IFERROR("_"&amp;VLOOKUP(K128,'【参考】数式用３'!$AG$2:$AH$48,2,FALSE),"")</f>
        <v/>
      </c>
      <c r="AX128" s="1159" t="str">
        <f>IF(AND(P128="処遇改善加算Ⅰ",AL128=""),"未入力","入力済")</f>
        <v>入力済</v>
      </c>
      <c r="AY128" s="1146" t="str">
        <f>G128</f>
        <v/>
      </c>
      <c r="AZ128" s="879"/>
      <c r="BA128" s="879"/>
      <c r="BB128" s="879"/>
      <c r="BC128" s="879"/>
      <c r="BD128" s="879"/>
      <c r="BE128" s="879"/>
      <c r="BF128" s="879"/>
      <c r="BG128" s="879"/>
    </row>
    <row r="129" spans="1:59" ht="14.4" customHeight="1">
      <c r="A129" s="923"/>
      <c r="B129" s="944"/>
      <c r="C129" s="961"/>
      <c r="D129" s="961"/>
      <c r="E129" s="961"/>
      <c r="F129" s="971"/>
      <c r="G129" s="983"/>
      <c r="H129" s="983"/>
      <c r="I129" s="983"/>
      <c r="J129" s="983"/>
      <c r="K129" s="983"/>
      <c r="L129" s="1006"/>
      <c r="M129" s="1022"/>
      <c r="N129" s="1032"/>
      <c r="O129" s="1037"/>
      <c r="P129" s="1045"/>
      <c r="Q129" s="1051"/>
      <c r="R129" s="1056"/>
      <c r="S129" s="1062"/>
      <c r="T129" s="915"/>
      <c r="U129" s="1062"/>
      <c r="V129" s="915"/>
      <c r="W129" s="1062"/>
      <c r="X129" s="915"/>
      <c r="Y129" s="1062"/>
      <c r="Z129" s="915"/>
      <c r="AA129" s="915"/>
      <c r="AB129" s="915"/>
      <c r="AC129" s="1069"/>
      <c r="AD129" s="1076"/>
      <c r="AE129" s="1084"/>
      <c r="AF129" s="1093"/>
      <c r="AG129" s="1076"/>
      <c r="AH129" s="1102"/>
      <c r="AI129" s="1093"/>
      <c r="AJ129" s="1093"/>
      <c r="AK129" s="1116"/>
      <c r="AL129" s="1125"/>
      <c r="AM129" s="1132" t="str">
        <f>IF(AND(P128&lt;&gt;"",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1139"/>
      <c r="AO129" s="1147"/>
      <c r="AP129" s="1152"/>
      <c r="AQ129" s="890"/>
      <c r="AR129" s="880"/>
      <c r="AS129" s="880"/>
      <c r="AT129" s="880"/>
      <c r="AU129" s="880"/>
      <c r="AV129" s="880"/>
      <c r="AW129" s="880"/>
      <c r="AX129" s="1159"/>
      <c r="AY129" s="1147"/>
      <c r="AZ129" s="879"/>
      <c r="BA129" s="879"/>
      <c r="BB129" s="879"/>
      <c r="BC129" s="879"/>
      <c r="BD129" s="879"/>
      <c r="BE129" s="879"/>
      <c r="BF129" s="879"/>
      <c r="BG129" s="879"/>
    </row>
    <row r="130" spans="1:59" ht="14.4" customHeight="1">
      <c r="A130" s="924"/>
      <c r="B130" s="944"/>
      <c r="C130" s="961"/>
      <c r="D130" s="961"/>
      <c r="E130" s="961"/>
      <c r="F130" s="971"/>
      <c r="G130" s="983"/>
      <c r="H130" s="983"/>
      <c r="I130" s="983"/>
      <c r="J130" s="983"/>
      <c r="K130" s="983"/>
      <c r="L130" s="1006"/>
      <c r="M130" s="1022"/>
      <c r="N130" s="1032"/>
      <c r="O130" s="1037"/>
      <c r="P130" s="1045"/>
      <c r="Q130" s="1051"/>
      <c r="R130" s="1056"/>
      <c r="S130" s="1062"/>
      <c r="T130" s="915"/>
      <c r="U130" s="1062"/>
      <c r="V130" s="915"/>
      <c r="W130" s="1062"/>
      <c r="X130" s="915"/>
      <c r="Y130" s="1062"/>
      <c r="Z130" s="915"/>
      <c r="AA130" s="915"/>
      <c r="AB130" s="915"/>
      <c r="AC130" s="1069"/>
      <c r="AD130" s="1076"/>
      <c r="AE130" s="1084"/>
      <c r="AF130" s="1093"/>
      <c r="AG130" s="1076"/>
      <c r="AH130" s="1102"/>
      <c r="AI130" s="1093"/>
      <c r="AJ130" s="1093"/>
      <c r="AK130" s="1116"/>
      <c r="AL130" s="1125"/>
      <c r="AM130" s="1133"/>
      <c r="AN130" s="1139"/>
      <c r="AO130" s="1147"/>
      <c r="AP130" s="1152"/>
      <c r="AQ130" s="890"/>
      <c r="AR130" s="880"/>
      <c r="AS130" s="880"/>
      <c r="AT130" s="880"/>
      <c r="AU130" s="880"/>
      <c r="AV130" s="880"/>
      <c r="AW130" s="880"/>
      <c r="AX130" s="1159"/>
      <c r="AY130" s="1147"/>
      <c r="AZ130" s="879"/>
      <c r="BA130" s="879"/>
      <c r="BB130" s="879"/>
      <c r="BC130" s="879"/>
      <c r="BD130" s="879"/>
      <c r="BE130" s="879"/>
      <c r="BF130" s="879"/>
      <c r="BG130" s="879"/>
    </row>
    <row r="131" spans="1:59" ht="30" customHeight="1">
      <c r="A131" s="925"/>
      <c r="B131" s="945"/>
      <c r="C131" s="962"/>
      <c r="D131" s="962"/>
      <c r="E131" s="962"/>
      <c r="F131" s="972"/>
      <c r="G131" s="984"/>
      <c r="H131" s="984"/>
      <c r="I131" s="984"/>
      <c r="J131" s="984"/>
      <c r="K131" s="984"/>
      <c r="L131" s="1007"/>
      <c r="M131" s="1023"/>
      <c r="N131" s="1033"/>
      <c r="O131" s="1038"/>
      <c r="P131" s="1046"/>
      <c r="Q131" s="1052"/>
      <c r="R131" s="1057"/>
      <c r="S131" s="1063"/>
      <c r="T131" s="1065"/>
      <c r="U131" s="1063"/>
      <c r="V131" s="1065"/>
      <c r="W131" s="1063"/>
      <c r="X131" s="1065"/>
      <c r="Y131" s="1063"/>
      <c r="Z131" s="1065"/>
      <c r="AA131" s="1065"/>
      <c r="AB131" s="1065"/>
      <c r="AC131" s="1070"/>
      <c r="AD131" s="1077"/>
      <c r="AE131" s="1085"/>
      <c r="AF131" s="1094"/>
      <c r="AG131" s="1077"/>
      <c r="AH131" s="1103"/>
      <c r="AI131" s="1094"/>
      <c r="AJ131" s="1094"/>
      <c r="AK131" s="1117"/>
      <c r="AL131" s="1126"/>
      <c r="AM131" s="1134"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139"/>
      <c r="AO131" s="1148"/>
      <c r="AP131" s="1152"/>
      <c r="AQ131" s="891"/>
      <c r="AR131" s="880"/>
      <c r="AS131" s="880"/>
      <c r="AT131" s="880"/>
      <c r="AU131" s="880"/>
      <c r="AV131" s="880"/>
      <c r="AW131" s="880"/>
      <c r="AX131" s="1159"/>
      <c r="AY131" s="1148"/>
      <c r="AZ131" s="879"/>
      <c r="BA131" s="879"/>
      <c r="BB131" s="879"/>
      <c r="BC131" s="879"/>
      <c r="BD131" s="879"/>
      <c r="BE131" s="879"/>
      <c r="BF131" s="879"/>
      <c r="BG131" s="879"/>
    </row>
    <row r="132" spans="1:59" ht="30" customHeight="1">
      <c r="A132" s="922">
        <v>31</v>
      </c>
      <c r="B132" s="946" t="str">
        <f>IF(基本情報入力シート!B70="","",基本情報入力シート!B70)</f>
        <v/>
      </c>
      <c r="C132" s="963"/>
      <c r="D132" s="963"/>
      <c r="E132" s="963"/>
      <c r="F132" s="973"/>
      <c r="G132" s="985" t="str">
        <f>IF(基本情報入力シート!L70="","",基本情報入力シート!L70)</f>
        <v/>
      </c>
      <c r="H132" s="985" t="str">
        <f>IF(基本情報入力シート!Q70="","",基本情報入力シート!Q70)</f>
        <v/>
      </c>
      <c r="I132" s="985" t="str">
        <f>IF(基本情報入力シート!V70="","",基本情報入力シート!V70)</f>
        <v/>
      </c>
      <c r="J132" s="985" t="str">
        <f>IF(基本情報入力シート!W70="","",基本情報入力シート!W70)</f>
        <v/>
      </c>
      <c r="K132" s="985" t="str">
        <f>IF(基本情報入力シート!X70="","",基本情報入力シート!X70)</f>
        <v/>
      </c>
      <c r="L132" s="1008" t="str">
        <f>IF(基本情報入力シート!AC70=0,"",基本情報入力シート!AC70)</f>
        <v/>
      </c>
      <c r="M132" s="1021" t="str">
        <f>IF(基本情報入力シート!AD70="","",基本情報入力シート!AD70)</f>
        <v/>
      </c>
      <c r="N132" s="1031"/>
      <c r="O132" s="1036" t="str">
        <f>IFERROR(VLOOKUP(K132,'【参考】数式用３'!$A$2:$AD$48,MATCH(N132,'【参考】数式用３'!$C$4:$AD$4,0)+2,0),"")</f>
        <v/>
      </c>
      <c r="P132" s="1044"/>
      <c r="Q132" s="1050" t="str">
        <f>IFERROR(VLOOKUP(K132,'【参考】数式用３'!$A$2:$AC$48,MATCH(P132,'【参考】数式用３'!$C$4:$AC$4,0)+2,0),"")</f>
        <v/>
      </c>
      <c r="R132" s="1055" t="s">
        <v>712</v>
      </c>
      <c r="S132" s="1061"/>
      <c r="T132" s="1064" t="s">
        <v>5</v>
      </c>
      <c r="U132" s="1061"/>
      <c r="V132" s="1064" t="s">
        <v>861</v>
      </c>
      <c r="W132" s="1061"/>
      <c r="X132" s="1064" t="s">
        <v>5</v>
      </c>
      <c r="Y132" s="1061"/>
      <c r="Z132" s="1064" t="s">
        <v>130</v>
      </c>
      <c r="AA132" s="1064" t="s">
        <v>508</v>
      </c>
      <c r="AB132" s="1064" t="str">
        <f>IF(S132&gt;=1,(W132*12+Y132)-(S132*12+U132)+1,"")</f>
        <v/>
      </c>
      <c r="AC132" s="1068" t="s">
        <v>136</v>
      </c>
      <c r="AD132" s="1075" t="str">
        <f>IFERROR(ROUNDDOWN(ROUND(L132*Q132,0)*M132,0)*AB132,"")</f>
        <v/>
      </c>
      <c r="AE132" s="1083" t="str">
        <f>IFERROR(ROUNDDOWN(ROUNDDOWN(ROUND(L132*VLOOKUP(K132,'【参考】数式用３'!$A$2:$AC$48,MATCH("処遇改善加算Ⅳ",'【参考】数式用３'!$C$4:$O$4,0)+2,0),0)*M132,0)*AB132*0.5,0),"")</f>
        <v/>
      </c>
      <c r="AF132" s="1092"/>
      <c r="AG132" s="1075" t="str">
        <f>IF(AND(AQ132&lt;&gt;"対象外",P132&lt;&gt;""),ROUNDDOWN(ROUND(L132*VLOOKUP(K132,'【参考】数式用３'!$A$2:$K$48,MATCH("ベア加算あり",'【参考】数式用３'!$C$4:$K$4,0)+2,0),0)*M132,0)*AB132,"")</f>
        <v/>
      </c>
      <c r="AH132" s="1101"/>
      <c r="AI132" s="1092"/>
      <c r="AJ132" s="1092"/>
      <c r="AK132" s="1115"/>
      <c r="AL132" s="1124"/>
      <c r="AM132" s="1131" t="str">
        <f>IF(Q132="","",IF(Q132&lt;O132,"！加算の要件上は問題ありませんが、令和６年度末の加算率と比較して、令和７年度の加算率が低くなっています。",""))</f>
        <v/>
      </c>
      <c r="AN132" s="1139"/>
      <c r="AO132" s="1146" t="str">
        <f>IF(K132&lt;&gt;"","Q列に色付け","")</f>
        <v/>
      </c>
      <c r="AP132" s="1152" t="str">
        <f>IF(AND(AE132&lt;&gt;0,AE132&lt;&gt;""),IF(AF132="○","入力済","未入力"),"")</f>
        <v/>
      </c>
      <c r="AQ132" s="889" t="str">
        <f>IFERROR((VLOOKUP(N132,'【参考】数式用３'!$BE$5:$BE$13,1,FALSE)),"対象外")</f>
        <v>対象外</v>
      </c>
      <c r="AR132" s="880" t="str">
        <f>IF(AG132&lt;&gt;"",IF(AH132="○","入力済","未入力"),"")</f>
        <v/>
      </c>
      <c r="AS132" s="880" t="str">
        <f>IF(AND(P132&lt;&gt;"",AI132=""),"未入力","入力済")</f>
        <v>入力済</v>
      </c>
      <c r="AT132" s="880" t="str">
        <f>IF(AND(P132&lt;&gt;"",P132&lt;&gt;"処遇改善加算Ⅳ",AJ132=""),"未入力","入力済")</f>
        <v>入力済</v>
      </c>
      <c r="AU132" s="880" t="str">
        <f>IFERROR(VLOOKUP(K132,'【参考】数式用３'!$BB$5:$BC$48,2,FALSE),"")</f>
        <v/>
      </c>
      <c r="AV132" s="880" t="str">
        <f>IF(AND(P132&lt;&gt;"処遇改善加算Ⅲ",P132&lt;&gt;"処遇改善加算Ⅳ",P132&lt;&gt;"",AU132&lt;&gt;"対象外"),1,"")</f>
        <v/>
      </c>
      <c r="AW132" s="880" t="str">
        <f>IFERROR("_"&amp;VLOOKUP(K132,'【参考】数式用３'!$AG$2:$AH$48,2,FALSE),"")</f>
        <v/>
      </c>
      <c r="AX132" s="1159" t="str">
        <f>IF(AND(P132="処遇改善加算Ⅰ",AL132=""),"未入力","入力済")</f>
        <v>入力済</v>
      </c>
      <c r="AY132" s="1146" t="str">
        <f>G132</f>
        <v/>
      </c>
      <c r="AZ132" s="879"/>
      <c r="BA132" s="879"/>
      <c r="BB132" s="879"/>
      <c r="BC132" s="879"/>
      <c r="BD132" s="879"/>
      <c r="BE132" s="879"/>
      <c r="BF132" s="879"/>
      <c r="BG132" s="879"/>
    </row>
    <row r="133" spans="1:59" ht="14.4" customHeight="1">
      <c r="A133" s="923"/>
      <c r="B133" s="944"/>
      <c r="C133" s="961"/>
      <c r="D133" s="961"/>
      <c r="E133" s="961"/>
      <c r="F133" s="971"/>
      <c r="G133" s="983"/>
      <c r="H133" s="983"/>
      <c r="I133" s="983"/>
      <c r="J133" s="983"/>
      <c r="K133" s="983"/>
      <c r="L133" s="1006"/>
      <c r="M133" s="1022"/>
      <c r="N133" s="1032"/>
      <c r="O133" s="1037"/>
      <c r="P133" s="1045"/>
      <c r="Q133" s="1051"/>
      <c r="R133" s="1056"/>
      <c r="S133" s="1062"/>
      <c r="T133" s="915"/>
      <c r="U133" s="1062"/>
      <c r="V133" s="915"/>
      <c r="W133" s="1062"/>
      <c r="X133" s="915"/>
      <c r="Y133" s="1062"/>
      <c r="Z133" s="915"/>
      <c r="AA133" s="915"/>
      <c r="AB133" s="915"/>
      <c r="AC133" s="1069"/>
      <c r="AD133" s="1076"/>
      <c r="AE133" s="1084"/>
      <c r="AF133" s="1093"/>
      <c r="AG133" s="1076"/>
      <c r="AH133" s="1102"/>
      <c r="AI133" s="1093"/>
      <c r="AJ133" s="1093"/>
      <c r="AK133" s="1116"/>
      <c r="AL133" s="1125"/>
      <c r="AM133" s="1132" t="str">
        <f>IF(AND(P132&lt;&gt;"",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1139"/>
      <c r="AO133" s="1147"/>
      <c r="AP133" s="1152"/>
      <c r="AQ133" s="890"/>
      <c r="AR133" s="880"/>
      <c r="AS133" s="880"/>
      <c r="AT133" s="880"/>
      <c r="AU133" s="880"/>
      <c r="AV133" s="880"/>
      <c r="AW133" s="880"/>
      <c r="AX133" s="1159"/>
      <c r="AY133" s="1147"/>
      <c r="AZ133" s="879"/>
      <c r="BA133" s="879"/>
      <c r="BB133" s="879"/>
      <c r="BC133" s="879"/>
      <c r="BD133" s="879"/>
      <c r="BE133" s="879"/>
      <c r="BF133" s="879"/>
      <c r="BG133" s="879"/>
    </row>
    <row r="134" spans="1:59" ht="14.4" customHeight="1">
      <c r="A134" s="924"/>
      <c r="B134" s="944"/>
      <c r="C134" s="961"/>
      <c r="D134" s="961"/>
      <c r="E134" s="961"/>
      <c r="F134" s="971"/>
      <c r="G134" s="983"/>
      <c r="H134" s="983"/>
      <c r="I134" s="983"/>
      <c r="J134" s="983"/>
      <c r="K134" s="983"/>
      <c r="L134" s="1006"/>
      <c r="M134" s="1022"/>
      <c r="N134" s="1032"/>
      <c r="O134" s="1037"/>
      <c r="P134" s="1045"/>
      <c r="Q134" s="1051"/>
      <c r="R134" s="1056"/>
      <c r="S134" s="1062"/>
      <c r="T134" s="915"/>
      <c r="U134" s="1062"/>
      <c r="V134" s="915"/>
      <c r="W134" s="1062"/>
      <c r="X134" s="915"/>
      <c r="Y134" s="1062"/>
      <c r="Z134" s="915"/>
      <c r="AA134" s="915"/>
      <c r="AB134" s="915"/>
      <c r="AC134" s="1069"/>
      <c r="AD134" s="1076"/>
      <c r="AE134" s="1084"/>
      <c r="AF134" s="1093"/>
      <c r="AG134" s="1076"/>
      <c r="AH134" s="1102"/>
      <c r="AI134" s="1093"/>
      <c r="AJ134" s="1093"/>
      <c r="AK134" s="1116"/>
      <c r="AL134" s="1125"/>
      <c r="AM134" s="1133"/>
      <c r="AN134" s="1139"/>
      <c r="AO134" s="1147"/>
      <c r="AP134" s="1152"/>
      <c r="AQ134" s="890"/>
      <c r="AR134" s="880"/>
      <c r="AS134" s="880"/>
      <c r="AT134" s="880"/>
      <c r="AU134" s="880"/>
      <c r="AV134" s="880"/>
      <c r="AW134" s="880"/>
      <c r="AX134" s="1159"/>
      <c r="AY134" s="1147"/>
      <c r="AZ134" s="879"/>
      <c r="BA134" s="879"/>
      <c r="BB134" s="879"/>
      <c r="BC134" s="879"/>
      <c r="BD134" s="879"/>
      <c r="BE134" s="879"/>
      <c r="BF134" s="879"/>
      <c r="BG134" s="879"/>
    </row>
    <row r="135" spans="1:59" ht="30" customHeight="1">
      <c r="A135" s="925"/>
      <c r="B135" s="945"/>
      <c r="C135" s="962"/>
      <c r="D135" s="962"/>
      <c r="E135" s="962"/>
      <c r="F135" s="972"/>
      <c r="G135" s="984"/>
      <c r="H135" s="984"/>
      <c r="I135" s="984"/>
      <c r="J135" s="984"/>
      <c r="K135" s="984"/>
      <c r="L135" s="1007"/>
      <c r="M135" s="1023"/>
      <c r="N135" s="1033"/>
      <c r="O135" s="1038"/>
      <c r="P135" s="1046"/>
      <c r="Q135" s="1052"/>
      <c r="R135" s="1057"/>
      <c r="S135" s="1063"/>
      <c r="T135" s="1065"/>
      <c r="U135" s="1063"/>
      <c r="V135" s="1065"/>
      <c r="W135" s="1063"/>
      <c r="X135" s="1065"/>
      <c r="Y135" s="1063"/>
      <c r="Z135" s="1065"/>
      <c r="AA135" s="1065"/>
      <c r="AB135" s="1065"/>
      <c r="AC135" s="1070"/>
      <c r="AD135" s="1077"/>
      <c r="AE135" s="1085"/>
      <c r="AF135" s="1094"/>
      <c r="AG135" s="1077"/>
      <c r="AH135" s="1103"/>
      <c r="AI135" s="1094"/>
      <c r="AJ135" s="1094"/>
      <c r="AK135" s="1117"/>
      <c r="AL135" s="1126"/>
      <c r="AM135" s="1134"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139"/>
      <c r="AO135" s="1148"/>
      <c r="AP135" s="1152"/>
      <c r="AQ135" s="891"/>
      <c r="AR135" s="880"/>
      <c r="AS135" s="880"/>
      <c r="AT135" s="880"/>
      <c r="AU135" s="880"/>
      <c r="AV135" s="880"/>
      <c r="AW135" s="880"/>
      <c r="AX135" s="1159"/>
      <c r="AY135" s="1148"/>
      <c r="AZ135" s="879"/>
      <c r="BA135" s="879"/>
      <c r="BB135" s="879"/>
      <c r="BC135" s="879"/>
      <c r="BD135" s="879"/>
      <c r="BE135" s="879"/>
      <c r="BF135" s="879"/>
      <c r="BG135" s="879"/>
    </row>
    <row r="136" spans="1:59" ht="30" customHeight="1">
      <c r="A136" s="922">
        <v>32</v>
      </c>
      <c r="B136" s="946" t="str">
        <f>IF(基本情報入力シート!B71="","",基本情報入力シート!B71)</f>
        <v/>
      </c>
      <c r="C136" s="963"/>
      <c r="D136" s="963"/>
      <c r="E136" s="963"/>
      <c r="F136" s="973"/>
      <c r="G136" s="985" t="str">
        <f>IF(基本情報入力シート!L71="","",基本情報入力シート!L71)</f>
        <v/>
      </c>
      <c r="H136" s="985" t="str">
        <f>IF(基本情報入力シート!Q71="","",基本情報入力シート!Q71)</f>
        <v/>
      </c>
      <c r="I136" s="985" t="str">
        <f>IF(基本情報入力シート!V71="","",基本情報入力シート!V71)</f>
        <v/>
      </c>
      <c r="J136" s="985" t="str">
        <f>IF(基本情報入力シート!W71="","",基本情報入力シート!W71)</f>
        <v/>
      </c>
      <c r="K136" s="985" t="str">
        <f>IF(基本情報入力シート!X71="","",基本情報入力シート!X71)</f>
        <v/>
      </c>
      <c r="L136" s="1008" t="str">
        <f>IF(基本情報入力シート!AC71=0,"",基本情報入力シート!AC71)</f>
        <v/>
      </c>
      <c r="M136" s="1021" t="str">
        <f>IF(基本情報入力シート!AD71="","",基本情報入力シート!AD71)</f>
        <v/>
      </c>
      <c r="N136" s="1031"/>
      <c r="O136" s="1036" t="str">
        <f>IFERROR(VLOOKUP(K136,'【参考】数式用３'!$A$2:$AD$48,MATCH(N136,'【参考】数式用３'!$C$4:$AD$4,0)+2,0),"")</f>
        <v/>
      </c>
      <c r="P136" s="1044"/>
      <c r="Q136" s="1050" t="str">
        <f>IFERROR(VLOOKUP(K136,'【参考】数式用３'!$A$2:$AC$48,MATCH(P136,'【参考】数式用３'!$C$4:$AC$4,0)+2,0),"")</f>
        <v/>
      </c>
      <c r="R136" s="1055" t="s">
        <v>712</v>
      </c>
      <c r="S136" s="1061"/>
      <c r="T136" s="1064" t="s">
        <v>5</v>
      </c>
      <c r="U136" s="1061"/>
      <c r="V136" s="1064" t="s">
        <v>861</v>
      </c>
      <c r="W136" s="1061"/>
      <c r="X136" s="1064" t="s">
        <v>5</v>
      </c>
      <c r="Y136" s="1061"/>
      <c r="Z136" s="1064" t="s">
        <v>130</v>
      </c>
      <c r="AA136" s="1064" t="s">
        <v>508</v>
      </c>
      <c r="AB136" s="1064" t="str">
        <f>IF(S136&gt;=1,(W136*12+Y136)-(S136*12+U136)+1,"")</f>
        <v/>
      </c>
      <c r="AC136" s="1068" t="s">
        <v>136</v>
      </c>
      <c r="AD136" s="1075" t="str">
        <f>IFERROR(ROUNDDOWN(ROUND(L136*Q136,0)*M136,0)*AB136,"")</f>
        <v/>
      </c>
      <c r="AE136" s="1083" t="str">
        <f>IFERROR(ROUNDDOWN(ROUNDDOWN(ROUND(L136*VLOOKUP(K136,'【参考】数式用３'!$A$2:$AC$48,MATCH("処遇改善加算Ⅳ",'【参考】数式用３'!$C$4:$O$4,0)+2,0),0)*M136,0)*AB136*0.5,0),"")</f>
        <v/>
      </c>
      <c r="AF136" s="1092"/>
      <c r="AG136" s="1075" t="str">
        <f>IF(AND(AQ136&lt;&gt;"対象外",P136&lt;&gt;""),ROUNDDOWN(ROUND(L136*VLOOKUP(K136,'【参考】数式用３'!$A$2:$K$48,MATCH("ベア加算あり",'【参考】数式用３'!$C$4:$K$4,0)+2,0),0)*M136,0)*AB136,"")</f>
        <v/>
      </c>
      <c r="AH136" s="1101"/>
      <c r="AI136" s="1092"/>
      <c r="AJ136" s="1092"/>
      <c r="AK136" s="1115"/>
      <c r="AL136" s="1124"/>
      <c r="AM136" s="1131" t="str">
        <f>IF(Q136="","",IF(Q136&lt;O136,"！加算の要件上は問題ありませんが、令和６年度末の加算率と比較して、令和７年度の加算率が低くなっています。",""))</f>
        <v/>
      </c>
      <c r="AN136" s="1139"/>
      <c r="AO136" s="1146" t="str">
        <f>IF(K136&lt;&gt;"","Q列に色付け","")</f>
        <v/>
      </c>
      <c r="AP136" s="1152" t="str">
        <f>IF(AND(AE136&lt;&gt;0,AE136&lt;&gt;""),IF(AF136="○","入力済","未入力"),"")</f>
        <v/>
      </c>
      <c r="AQ136" s="889" t="str">
        <f>IFERROR((VLOOKUP(N136,'【参考】数式用３'!$BE$5:$BE$13,1,FALSE)),"対象外")</f>
        <v>対象外</v>
      </c>
      <c r="AR136" s="880" t="str">
        <f>IF(AG136&lt;&gt;"",IF(AH136="○","入力済","未入力"),"")</f>
        <v/>
      </c>
      <c r="AS136" s="880" t="str">
        <f>IF(AND(P136&lt;&gt;"",AI136=""),"未入力","入力済")</f>
        <v>入力済</v>
      </c>
      <c r="AT136" s="880" t="str">
        <f>IF(AND(P136&lt;&gt;"",P136&lt;&gt;"処遇改善加算Ⅳ",AJ136=""),"未入力","入力済")</f>
        <v>入力済</v>
      </c>
      <c r="AU136" s="880" t="str">
        <f>IFERROR(VLOOKUP(K136,'【参考】数式用３'!$BB$5:$BC$48,2,FALSE),"")</f>
        <v/>
      </c>
      <c r="AV136" s="880" t="str">
        <f>IF(AND(P136&lt;&gt;"処遇改善加算Ⅲ",P136&lt;&gt;"処遇改善加算Ⅳ",P136&lt;&gt;"",AU136&lt;&gt;"対象外"),1,"")</f>
        <v/>
      </c>
      <c r="AW136" s="880" t="str">
        <f>IFERROR("_"&amp;VLOOKUP(K136,'【参考】数式用３'!$AG$2:$AH$48,2,FALSE),"")</f>
        <v/>
      </c>
      <c r="AX136" s="1159" t="str">
        <f>IF(AND(P136="処遇改善加算Ⅰ",AL136=""),"未入力","入力済")</f>
        <v>入力済</v>
      </c>
      <c r="AY136" s="1146" t="str">
        <f>G136</f>
        <v/>
      </c>
      <c r="AZ136" s="879"/>
      <c r="BA136" s="879"/>
      <c r="BB136" s="879"/>
      <c r="BC136" s="879"/>
      <c r="BD136" s="879"/>
      <c r="BE136" s="879"/>
      <c r="BF136" s="879"/>
      <c r="BG136" s="879"/>
    </row>
    <row r="137" spans="1:59" ht="14.4" customHeight="1">
      <c r="A137" s="923"/>
      <c r="B137" s="944"/>
      <c r="C137" s="961"/>
      <c r="D137" s="961"/>
      <c r="E137" s="961"/>
      <c r="F137" s="971"/>
      <c r="G137" s="983"/>
      <c r="H137" s="983"/>
      <c r="I137" s="983"/>
      <c r="J137" s="983"/>
      <c r="K137" s="983"/>
      <c r="L137" s="1006"/>
      <c r="M137" s="1022"/>
      <c r="N137" s="1032"/>
      <c r="O137" s="1037"/>
      <c r="P137" s="1045"/>
      <c r="Q137" s="1051"/>
      <c r="R137" s="1056"/>
      <c r="S137" s="1062"/>
      <c r="T137" s="915"/>
      <c r="U137" s="1062"/>
      <c r="V137" s="915"/>
      <c r="W137" s="1062"/>
      <c r="X137" s="915"/>
      <c r="Y137" s="1062"/>
      <c r="Z137" s="915"/>
      <c r="AA137" s="915"/>
      <c r="AB137" s="915"/>
      <c r="AC137" s="1069"/>
      <c r="AD137" s="1076"/>
      <c r="AE137" s="1084"/>
      <c r="AF137" s="1093"/>
      <c r="AG137" s="1076"/>
      <c r="AH137" s="1102"/>
      <c r="AI137" s="1093"/>
      <c r="AJ137" s="1093"/>
      <c r="AK137" s="1116"/>
      <c r="AL137" s="1125"/>
      <c r="AM137" s="1132" t="str">
        <f>IF(AND(P136&lt;&gt;"",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1139"/>
      <c r="AO137" s="1147"/>
      <c r="AP137" s="1152"/>
      <c r="AQ137" s="890"/>
      <c r="AR137" s="880"/>
      <c r="AS137" s="880"/>
      <c r="AT137" s="880"/>
      <c r="AU137" s="880"/>
      <c r="AV137" s="880"/>
      <c r="AW137" s="880"/>
      <c r="AX137" s="1159"/>
      <c r="AY137" s="1147"/>
      <c r="AZ137" s="879"/>
      <c r="BA137" s="879"/>
      <c r="BB137" s="879"/>
      <c r="BC137" s="879"/>
      <c r="BD137" s="879"/>
      <c r="BE137" s="879"/>
      <c r="BF137" s="879"/>
      <c r="BG137" s="879"/>
    </row>
    <row r="138" spans="1:59" ht="14.4" customHeight="1">
      <c r="A138" s="924"/>
      <c r="B138" s="944"/>
      <c r="C138" s="961"/>
      <c r="D138" s="961"/>
      <c r="E138" s="961"/>
      <c r="F138" s="971"/>
      <c r="G138" s="983"/>
      <c r="H138" s="983"/>
      <c r="I138" s="983"/>
      <c r="J138" s="983"/>
      <c r="K138" s="983"/>
      <c r="L138" s="1006"/>
      <c r="M138" s="1022"/>
      <c r="N138" s="1032"/>
      <c r="O138" s="1037"/>
      <c r="P138" s="1045"/>
      <c r="Q138" s="1051"/>
      <c r="R138" s="1056"/>
      <c r="S138" s="1062"/>
      <c r="T138" s="915"/>
      <c r="U138" s="1062"/>
      <c r="V138" s="915"/>
      <c r="W138" s="1062"/>
      <c r="X138" s="915"/>
      <c r="Y138" s="1062"/>
      <c r="Z138" s="915"/>
      <c r="AA138" s="915"/>
      <c r="AB138" s="915"/>
      <c r="AC138" s="1069"/>
      <c r="AD138" s="1076"/>
      <c r="AE138" s="1084"/>
      <c r="AF138" s="1093"/>
      <c r="AG138" s="1076"/>
      <c r="AH138" s="1102"/>
      <c r="AI138" s="1093"/>
      <c r="AJ138" s="1093"/>
      <c r="AK138" s="1116"/>
      <c r="AL138" s="1125"/>
      <c r="AM138" s="1133"/>
      <c r="AN138" s="1139"/>
      <c r="AO138" s="1147"/>
      <c r="AP138" s="1152"/>
      <c r="AQ138" s="890"/>
      <c r="AR138" s="880"/>
      <c r="AS138" s="880"/>
      <c r="AT138" s="880"/>
      <c r="AU138" s="880"/>
      <c r="AV138" s="880"/>
      <c r="AW138" s="880"/>
      <c r="AX138" s="1159"/>
      <c r="AY138" s="1147"/>
      <c r="AZ138" s="879"/>
      <c r="BA138" s="879"/>
      <c r="BB138" s="879"/>
      <c r="BC138" s="879"/>
      <c r="BD138" s="879"/>
      <c r="BE138" s="879"/>
      <c r="BF138" s="879"/>
      <c r="BG138" s="879"/>
    </row>
    <row r="139" spans="1:59" ht="30" customHeight="1">
      <c r="A139" s="925"/>
      <c r="B139" s="945"/>
      <c r="C139" s="962"/>
      <c r="D139" s="962"/>
      <c r="E139" s="962"/>
      <c r="F139" s="972"/>
      <c r="G139" s="984"/>
      <c r="H139" s="984"/>
      <c r="I139" s="984"/>
      <c r="J139" s="984"/>
      <c r="K139" s="984"/>
      <c r="L139" s="1007"/>
      <c r="M139" s="1023"/>
      <c r="N139" s="1033"/>
      <c r="O139" s="1038"/>
      <c r="P139" s="1046"/>
      <c r="Q139" s="1052"/>
      <c r="R139" s="1057"/>
      <c r="S139" s="1063"/>
      <c r="T139" s="1065"/>
      <c r="U139" s="1063"/>
      <c r="V139" s="1065"/>
      <c r="W139" s="1063"/>
      <c r="X139" s="1065"/>
      <c r="Y139" s="1063"/>
      <c r="Z139" s="1065"/>
      <c r="AA139" s="1065"/>
      <c r="AB139" s="1065"/>
      <c r="AC139" s="1070"/>
      <c r="AD139" s="1077"/>
      <c r="AE139" s="1085"/>
      <c r="AF139" s="1094"/>
      <c r="AG139" s="1077"/>
      <c r="AH139" s="1103"/>
      <c r="AI139" s="1094"/>
      <c r="AJ139" s="1094"/>
      <c r="AK139" s="1117"/>
      <c r="AL139" s="1126"/>
      <c r="AM139" s="1134"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139"/>
      <c r="AO139" s="1148"/>
      <c r="AP139" s="1152"/>
      <c r="AQ139" s="891"/>
      <c r="AR139" s="880"/>
      <c r="AS139" s="880"/>
      <c r="AT139" s="880"/>
      <c r="AU139" s="880"/>
      <c r="AV139" s="880"/>
      <c r="AW139" s="880"/>
      <c r="AX139" s="1159"/>
      <c r="AY139" s="1148"/>
      <c r="AZ139" s="879"/>
      <c r="BA139" s="879"/>
      <c r="BB139" s="879"/>
      <c r="BC139" s="879"/>
      <c r="BD139" s="879"/>
      <c r="BE139" s="879"/>
      <c r="BF139" s="879"/>
      <c r="BG139" s="879"/>
    </row>
    <row r="140" spans="1:59" ht="30" customHeight="1">
      <c r="A140" s="922">
        <v>33</v>
      </c>
      <c r="B140" s="946" t="str">
        <f>IF(基本情報入力シート!B72="","",基本情報入力シート!B72)</f>
        <v/>
      </c>
      <c r="C140" s="963"/>
      <c r="D140" s="963"/>
      <c r="E140" s="963"/>
      <c r="F140" s="973"/>
      <c r="G140" s="985" t="str">
        <f>IF(基本情報入力シート!L72="","",基本情報入力シート!L72)</f>
        <v/>
      </c>
      <c r="H140" s="985" t="str">
        <f>IF(基本情報入力シート!Q72="","",基本情報入力シート!Q72)</f>
        <v/>
      </c>
      <c r="I140" s="985" t="str">
        <f>IF(基本情報入力シート!V72="","",基本情報入力シート!V72)</f>
        <v/>
      </c>
      <c r="J140" s="985" t="str">
        <f>IF(基本情報入力シート!W72="","",基本情報入力シート!W72)</f>
        <v/>
      </c>
      <c r="K140" s="985" t="str">
        <f>IF(基本情報入力シート!X72="","",基本情報入力シート!X72)</f>
        <v/>
      </c>
      <c r="L140" s="1008" t="str">
        <f>IF(基本情報入力シート!AC72=0,"",基本情報入力シート!AC72)</f>
        <v/>
      </c>
      <c r="M140" s="1021" t="str">
        <f>IF(基本情報入力シート!AD72="","",基本情報入力シート!AD72)</f>
        <v/>
      </c>
      <c r="N140" s="1031"/>
      <c r="O140" s="1036" t="str">
        <f>IFERROR(VLOOKUP(K140,'【参考】数式用３'!$A$2:$AD$48,MATCH(N140,'【参考】数式用３'!$C$4:$AD$4,0)+2,0),"")</f>
        <v/>
      </c>
      <c r="P140" s="1044"/>
      <c r="Q140" s="1050" t="str">
        <f>IFERROR(VLOOKUP(K140,'【参考】数式用３'!$A$2:$AC$48,MATCH(P140,'【参考】数式用３'!$C$4:$AC$4,0)+2,0),"")</f>
        <v/>
      </c>
      <c r="R140" s="1055" t="s">
        <v>712</v>
      </c>
      <c r="S140" s="1061"/>
      <c r="T140" s="1064" t="s">
        <v>5</v>
      </c>
      <c r="U140" s="1061"/>
      <c r="V140" s="1064" t="s">
        <v>861</v>
      </c>
      <c r="W140" s="1061"/>
      <c r="X140" s="1064" t="s">
        <v>5</v>
      </c>
      <c r="Y140" s="1061"/>
      <c r="Z140" s="1064" t="s">
        <v>130</v>
      </c>
      <c r="AA140" s="1064" t="s">
        <v>508</v>
      </c>
      <c r="AB140" s="1064" t="str">
        <f>IF(S140&gt;=1,(W140*12+Y140)-(S140*12+U140)+1,"")</f>
        <v/>
      </c>
      <c r="AC140" s="1068" t="s">
        <v>136</v>
      </c>
      <c r="AD140" s="1075" t="str">
        <f>IFERROR(ROUNDDOWN(ROUND(L140*Q140,0)*M140,0)*AB140,"")</f>
        <v/>
      </c>
      <c r="AE140" s="1083" t="str">
        <f>IFERROR(ROUNDDOWN(ROUNDDOWN(ROUND(L140*VLOOKUP(K140,'【参考】数式用３'!$A$2:$AC$48,MATCH("処遇改善加算Ⅳ",'【参考】数式用３'!$C$4:$O$4,0)+2,0),0)*M140,0)*AB140*0.5,0),"")</f>
        <v/>
      </c>
      <c r="AF140" s="1092"/>
      <c r="AG140" s="1075" t="str">
        <f>IF(AND(AQ140&lt;&gt;"対象外",P140&lt;&gt;""),ROUNDDOWN(ROUND(L140*VLOOKUP(K140,'【参考】数式用３'!$A$2:$K$48,MATCH("ベア加算あり",'【参考】数式用３'!$C$4:$K$4,0)+2,0),0)*M140,0)*AB140,"")</f>
        <v/>
      </c>
      <c r="AH140" s="1101"/>
      <c r="AI140" s="1092"/>
      <c r="AJ140" s="1092"/>
      <c r="AK140" s="1115"/>
      <c r="AL140" s="1124"/>
      <c r="AM140" s="1131" t="str">
        <f>IF(Q140="","",IF(Q140&lt;O140,"！加算の要件上は問題ありませんが、令和６年度末の加算率と比較して、令和７年度の加算率が低くなっています。",""))</f>
        <v/>
      </c>
      <c r="AN140" s="1139"/>
      <c r="AO140" s="1146" t="str">
        <f>IF(K140&lt;&gt;"","Q列に色付け","")</f>
        <v/>
      </c>
      <c r="AP140" s="1152" t="str">
        <f>IF(AND(AE140&lt;&gt;0,AE140&lt;&gt;""),IF(AF140="○","入力済","未入力"),"")</f>
        <v/>
      </c>
      <c r="AQ140" s="889" t="str">
        <f>IFERROR((VLOOKUP(N140,'【参考】数式用３'!$BE$5:$BE$13,1,FALSE)),"対象外")</f>
        <v>対象外</v>
      </c>
      <c r="AR140" s="880" t="str">
        <f>IF(AG140&lt;&gt;"",IF(AH140="○","入力済","未入力"),"")</f>
        <v/>
      </c>
      <c r="AS140" s="880" t="str">
        <f>IF(AND(P140&lt;&gt;"",AI140=""),"未入力","入力済")</f>
        <v>入力済</v>
      </c>
      <c r="AT140" s="880" t="str">
        <f>IF(AND(P140&lt;&gt;"",P140&lt;&gt;"処遇改善加算Ⅳ",AJ140=""),"未入力","入力済")</f>
        <v>入力済</v>
      </c>
      <c r="AU140" s="880" t="str">
        <f>IFERROR(VLOOKUP(K140,'【参考】数式用３'!$BB$5:$BC$48,2,FALSE),"")</f>
        <v/>
      </c>
      <c r="AV140" s="880" t="str">
        <f>IF(AND(P140&lt;&gt;"処遇改善加算Ⅲ",P140&lt;&gt;"処遇改善加算Ⅳ",P140&lt;&gt;"",AU140&lt;&gt;"対象外"),1,"")</f>
        <v/>
      </c>
      <c r="AW140" s="880" t="str">
        <f>IFERROR("_"&amp;VLOOKUP(K140,'【参考】数式用３'!$AG$2:$AH$48,2,FALSE),"")</f>
        <v/>
      </c>
      <c r="AX140" s="1159" t="str">
        <f>IF(AND(P140="処遇改善加算Ⅰ",AL140=""),"未入力","入力済")</f>
        <v>入力済</v>
      </c>
      <c r="AY140" s="1146" t="str">
        <f>G140</f>
        <v/>
      </c>
      <c r="AZ140" s="879"/>
      <c r="BA140" s="879"/>
      <c r="BB140" s="879"/>
      <c r="BC140" s="879"/>
      <c r="BD140" s="879"/>
      <c r="BE140" s="879"/>
      <c r="BF140" s="879"/>
      <c r="BG140" s="879"/>
    </row>
    <row r="141" spans="1:59" ht="14.4" customHeight="1">
      <c r="A141" s="923"/>
      <c r="B141" s="944"/>
      <c r="C141" s="961"/>
      <c r="D141" s="961"/>
      <c r="E141" s="961"/>
      <c r="F141" s="971"/>
      <c r="G141" s="983"/>
      <c r="H141" s="983"/>
      <c r="I141" s="983"/>
      <c r="J141" s="983"/>
      <c r="K141" s="983"/>
      <c r="L141" s="1006"/>
      <c r="M141" s="1022"/>
      <c r="N141" s="1032"/>
      <c r="O141" s="1037"/>
      <c r="P141" s="1045"/>
      <c r="Q141" s="1051"/>
      <c r="R141" s="1056"/>
      <c r="S141" s="1062"/>
      <c r="T141" s="915"/>
      <c r="U141" s="1062"/>
      <c r="V141" s="915"/>
      <c r="W141" s="1062"/>
      <c r="X141" s="915"/>
      <c r="Y141" s="1062"/>
      <c r="Z141" s="915"/>
      <c r="AA141" s="915"/>
      <c r="AB141" s="915"/>
      <c r="AC141" s="1069"/>
      <c r="AD141" s="1076"/>
      <c r="AE141" s="1084"/>
      <c r="AF141" s="1093"/>
      <c r="AG141" s="1076"/>
      <c r="AH141" s="1102"/>
      <c r="AI141" s="1093"/>
      <c r="AJ141" s="1093"/>
      <c r="AK141" s="1116"/>
      <c r="AL141" s="1125"/>
      <c r="AM141" s="1132" t="str">
        <f>IF(AND(P140&lt;&gt;"",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1139"/>
      <c r="AO141" s="1147"/>
      <c r="AP141" s="1152"/>
      <c r="AQ141" s="890"/>
      <c r="AR141" s="880"/>
      <c r="AS141" s="880"/>
      <c r="AT141" s="880"/>
      <c r="AU141" s="880"/>
      <c r="AV141" s="880"/>
      <c r="AW141" s="880"/>
      <c r="AX141" s="1159"/>
      <c r="AY141" s="1147"/>
      <c r="AZ141" s="879"/>
      <c r="BA141" s="879"/>
      <c r="BB141" s="879"/>
      <c r="BC141" s="879"/>
      <c r="BD141" s="879"/>
      <c r="BE141" s="879"/>
      <c r="BF141" s="879"/>
      <c r="BG141" s="879"/>
    </row>
    <row r="142" spans="1:59" ht="14.4" customHeight="1">
      <c r="A142" s="924"/>
      <c r="B142" s="944"/>
      <c r="C142" s="961"/>
      <c r="D142" s="961"/>
      <c r="E142" s="961"/>
      <c r="F142" s="971"/>
      <c r="G142" s="983"/>
      <c r="H142" s="983"/>
      <c r="I142" s="983"/>
      <c r="J142" s="983"/>
      <c r="K142" s="983"/>
      <c r="L142" s="1006"/>
      <c r="M142" s="1022"/>
      <c r="N142" s="1032"/>
      <c r="O142" s="1037"/>
      <c r="P142" s="1045"/>
      <c r="Q142" s="1051"/>
      <c r="R142" s="1056"/>
      <c r="S142" s="1062"/>
      <c r="T142" s="915"/>
      <c r="U142" s="1062"/>
      <c r="V142" s="915"/>
      <c r="W142" s="1062"/>
      <c r="X142" s="915"/>
      <c r="Y142" s="1062"/>
      <c r="Z142" s="915"/>
      <c r="AA142" s="915"/>
      <c r="AB142" s="915"/>
      <c r="AC142" s="1069"/>
      <c r="AD142" s="1076"/>
      <c r="AE142" s="1084"/>
      <c r="AF142" s="1093"/>
      <c r="AG142" s="1076"/>
      <c r="AH142" s="1102"/>
      <c r="AI142" s="1093"/>
      <c r="AJ142" s="1093"/>
      <c r="AK142" s="1116"/>
      <c r="AL142" s="1125"/>
      <c r="AM142" s="1133"/>
      <c r="AN142" s="1139"/>
      <c r="AO142" s="1147"/>
      <c r="AP142" s="1152"/>
      <c r="AQ142" s="890"/>
      <c r="AR142" s="880"/>
      <c r="AS142" s="880"/>
      <c r="AT142" s="880"/>
      <c r="AU142" s="880"/>
      <c r="AV142" s="880"/>
      <c r="AW142" s="880"/>
      <c r="AX142" s="1159"/>
      <c r="AY142" s="1147"/>
      <c r="AZ142" s="879"/>
      <c r="BA142" s="879"/>
      <c r="BB142" s="879"/>
      <c r="BC142" s="879"/>
      <c r="BD142" s="879"/>
      <c r="BE142" s="879"/>
      <c r="BF142" s="879"/>
      <c r="BG142" s="879"/>
    </row>
    <row r="143" spans="1:59" ht="30" customHeight="1">
      <c r="A143" s="925"/>
      <c r="B143" s="945"/>
      <c r="C143" s="962"/>
      <c r="D143" s="962"/>
      <c r="E143" s="962"/>
      <c r="F143" s="972"/>
      <c r="G143" s="984"/>
      <c r="H143" s="984"/>
      <c r="I143" s="984"/>
      <c r="J143" s="984"/>
      <c r="K143" s="984"/>
      <c r="L143" s="1007"/>
      <c r="M143" s="1023"/>
      <c r="N143" s="1033"/>
      <c r="O143" s="1038"/>
      <c r="P143" s="1046"/>
      <c r="Q143" s="1052"/>
      <c r="R143" s="1057"/>
      <c r="S143" s="1063"/>
      <c r="T143" s="1065"/>
      <c r="U143" s="1063"/>
      <c r="V143" s="1065"/>
      <c r="W143" s="1063"/>
      <c r="X143" s="1065"/>
      <c r="Y143" s="1063"/>
      <c r="Z143" s="1065"/>
      <c r="AA143" s="1065"/>
      <c r="AB143" s="1065"/>
      <c r="AC143" s="1070"/>
      <c r="AD143" s="1077"/>
      <c r="AE143" s="1085"/>
      <c r="AF143" s="1094"/>
      <c r="AG143" s="1077"/>
      <c r="AH143" s="1103"/>
      <c r="AI143" s="1094"/>
      <c r="AJ143" s="1094"/>
      <c r="AK143" s="1117"/>
      <c r="AL143" s="1126"/>
      <c r="AM143" s="1134"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139"/>
      <c r="AO143" s="1148"/>
      <c r="AP143" s="1152"/>
      <c r="AQ143" s="891"/>
      <c r="AR143" s="880"/>
      <c r="AS143" s="880"/>
      <c r="AT143" s="880"/>
      <c r="AU143" s="880"/>
      <c r="AV143" s="880"/>
      <c r="AW143" s="880"/>
      <c r="AX143" s="1159"/>
      <c r="AY143" s="1148"/>
      <c r="AZ143" s="879"/>
      <c r="BA143" s="879"/>
      <c r="BB143" s="879"/>
      <c r="BC143" s="879"/>
      <c r="BD143" s="879"/>
      <c r="BE143" s="879"/>
      <c r="BF143" s="879"/>
      <c r="BG143" s="879"/>
    </row>
    <row r="144" spans="1:59" ht="30" customHeight="1">
      <c r="A144" s="922">
        <v>34</v>
      </c>
      <c r="B144" s="946" t="str">
        <f>IF(基本情報入力シート!B73="","",基本情報入力シート!B73)</f>
        <v/>
      </c>
      <c r="C144" s="963"/>
      <c r="D144" s="963"/>
      <c r="E144" s="963"/>
      <c r="F144" s="973"/>
      <c r="G144" s="985" t="str">
        <f>IF(基本情報入力シート!L73="","",基本情報入力シート!L73)</f>
        <v/>
      </c>
      <c r="H144" s="985" t="str">
        <f>IF(基本情報入力シート!Q73="","",基本情報入力シート!Q73)</f>
        <v/>
      </c>
      <c r="I144" s="985" t="str">
        <f>IF(基本情報入力シート!V73="","",基本情報入力シート!V73)</f>
        <v/>
      </c>
      <c r="J144" s="985" t="str">
        <f>IF(基本情報入力シート!W73="","",基本情報入力シート!W73)</f>
        <v/>
      </c>
      <c r="K144" s="985" t="str">
        <f>IF(基本情報入力シート!X73="","",基本情報入力シート!X73)</f>
        <v/>
      </c>
      <c r="L144" s="1008" t="str">
        <f>IF(基本情報入力シート!AC73=0,"",基本情報入力シート!AC73)</f>
        <v/>
      </c>
      <c r="M144" s="1021" t="str">
        <f>IF(基本情報入力シート!AD73="","",基本情報入力シート!AD73)</f>
        <v/>
      </c>
      <c r="N144" s="1031"/>
      <c r="O144" s="1036" t="str">
        <f>IFERROR(VLOOKUP(K144,'【参考】数式用３'!$A$2:$AD$48,MATCH(N144,'【参考】数式用３'!$C$4:$AD$4,0)+2,0),"")</f>
        <v/>
      </c>
      <c r="P144" s="1044"/>
      <c r="Q144" s="1050" t="str">
        <f>IFERROR(VLOOKUP(K144,'【参考】数式用３'!$A$2:$AC$48,MATCH(P144,'【参考】数式用３'!$C$4:$AC$4,0)+2,0),"")</f>
        <v/>
      </c>
      <c r="R144" s="1055" t="s">
        <v>712</v>
      </c>
      <c r="S144" s="1061"/>
      <c r="T144" s="1064" t="s">
        <v>5</v>
      </c>
      <c r="U144" s="1061"/>
      <c r="V144" s="1064" t="s">
        <v>861</v>
      </c>
      <c r="W144" s="1061"/>
      <c r="X144" s="1064" t="s">
        <v>5</v>
      </c>
      <c r="Y144" s="1061"/>
      <c r="Z144" s="1064" t="s">
        <v>130</v>
      </c>
      <c r="AA144" s="1064" t="s">
        <v>508</v>
      </c>
      <c r="AB144" s="1064" t="str">
        <f>IF(S144&gt;=1,(W144*12+Y144)-(S144*12+U144)+1,"")</f>
        <v/>
      </c>
      <c r="AC144" s="1068" t="s">
        <v>136</v>
      </c>
      <c r="AD144" s="1075" t="str">
        <f>IFERROR(ROUNDDOWN(ROUND(L144*Q144,0)*M144,0)*AB144,"")</f>
        <v/>
      </c>
      <c r="AE144" s="1083" t="str">
        <f>IFERROR(ROUNDDOWN(ROUNDDOWN(ROUND(L144*VLOOKUP(K144,'【参考】数式用３'!$A$2:$AC$48,MATCH("処遇改善加算Ⅳ",'【参考】数式用３'!$C$4:$O$4,0)+2,0),0)*M144,0)*AB144*0.5,0),"")</f>
        <v/>
      </c>
      <c r="AF144" s="1092"/>
      <c r="AG144" s="1075" t="str">
        <f>IF(AND(AQ144&lt;&gt;"対象外",P144&lt;&gt;""),ROUNDDOWN(ROUND(L144*VLOOKUP(K144,'【参考】数式用３'!$A$2:$K$48,MATCH("ベア加算あり",'【参考】数式用３'!$C$4:$K$4,0)+2,0),0)*M144,0)*AB144,"")</f>
        <v/>
      </c>
      <c r="AH144" s="1101"/>
      <c r="AI144" s="1092"/>
      <c r="AJ144" s="1092"/>
      <c r="AK144" s="1115"/>
      <c r="AL144" s="1124"/>
      <c r="AM144" s="1131" t="str">
        <f>IF(Q144="","",IF(Q144&lt;O144,"！加算の要件上は問題ありませんが、令和６年度末の加算率と比較して、令和７年度の加算率が低くなっています。",""))</f>
        <v/>
      </c>
      <c r="AN144" s="1139"/>
      <c r="AO144" s="1146" t="str">
        <f>IF(K144&lt;&gt;"","Q列に色付け","")</f>
        <v/>
      </c>
      <c r="AP144" s="1152" t="str">
        <f>IF(AND(AE144&lt;&gt;0,AE144&lt;&gt;""),IF(AF144="○","入力済","未入力"),"")</f>
        <v/>
      </c>
      <c r="AQ144" s="889" t="str">
        <f>IFERROR((VLOOKUP(N144,'【参考】数式用３'!$BE$5:$BE$13,1,FALSE)),"対象外")</f>
        <v>対象外</v>
      </c>
      <c r="AR144" s="880" t="str">
        <f>IF(AG144&lt;&gt;"",IF(AH144="○","入力済","未入力"),"")</f>
        <v/>
      </c>
      <c r="AS144" s="880" t="str">
        <f>IF(AND(P144&lt;&gt;"",AI144=""),"未入力","入力済")</f>
        <v>入力済</v>
      </c>
      <c r="AT144" s="880" t="str">
        <f>IF(AND(P144&lt;&gt;"",P144&lt;&gt;"処遇改善加算Ⅳ",AJ144=""),"未入力","入力済")</f>
        <v>入力済</v>
      </c>
      <c r="AU144" s="880" t="str">
        <f>IFERROR(VLOOKUP(K144,'【参考】数式用３'!$BB$5:$BC$48,2,FALSE),"")</f>
        <v/>
      </c>
      <c r="AV144" s="880" t="str">
        <f>IF(AND(P144&lt;&gt;"処遇改善加算Ⅲ",P144&lt;&gt;"処遇改善加算Ⅳ",P144&lt;&gt;"",AU144&lt;&gt;"対象外"),1,"")</f>
        <v/>
      </c>
      <c r="AW144" s="880" t="str">
        <f>IFERROR("_"&amp;VLOOKUP(K144,'【参考】数式用３'!$AG$2:$AH$48,2,FALSE),"")</f>
        <v/>
      </c>
      <c r="AX144" s="1159" t="str">
        <f>IF(AND(P144="処遇改善加算Ⅰ",AL144=""),"未入力","入力済")</f>
        <v>入力済</v>
      </c>
      <c r="AY144" s="1146" t="str">
        <f>G144</f>
        <v/>
      </c>
      <c r="AZ144" s="879"/>
      <c r="BA144" s="879"/>
      <c r="BB144" s="879"/>
      <c r="BC144" s="879"/>
      <c r="BD144" s="879"/>
      <c r="BE144" s="879"/>
      <c r="BF144" s="879"/>
      <c r="BG144" s="879"/>
    </row>
    <row r="145" spans="1:59" ht="14.4" customHeight="1">
      <c r="A145" s="923"/>
      <c r="B145" s="944"/>
      <c r="C145" s="961"/>
      <c r="D145" s="961"/>
      <c r="E145" s="961"/>
      <c r="F145" s="971"/>
      <c r="G145" s="983"/>
      <c r="H145" s="983"/>
      <c r="I145" s="983"/>
      <c r="J145" s="983"/>
      <c r="K145" s="983"/>
      <c r="L145" s="1006"/>
      <c r="M145" s="1022"/>
      <c r="N145" s="1032"/>
      <c r="O145" s="1037"/>
      <c r="P145" s="1045"/>
      <c r="Q145" s="1051"/>
      <c r="R145" s="1056"/>
      <c r="S145" s="1062"/>
      <c r="T145" s="915"/>
      <c r="U145" s="1062"/>
      <c r="V145" s="915"/>
      <c r="W145" s="1062"/>
      <c r="X145" s="915"/>
      <c r="Y145" s="1062"/>
      <c r="Z145" s="915"/>
      <c r="AA145" s="915"/>
      <c r="AB145" s="915"/>
      <c r="AC145" s="1069"/>
      <c r="AD145" s="1076"/>
      <c r="AE145" s="1084"/>
      <c r="AF145" s="1093"/>
      <c r="AG145" s="1076"/>
      <c r="AH145" s="1102"/>
      <c r="AI145" s="1093"/>
      <c r="AJ145" s="1093"/>
      <c r="AK145" s="1116"/>
      <c r="AL145" s="1125"/>
      <c r="AM145" s="1132" t="str">
        <f>IF(AND(P144&lt;&gt;"",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1139"/>
      <c r="AO145" s="1147"/>
      <c r="AP145" s="1152"/>
      <c r="AQ145" s="890"/>
      <c r="AR145" s="880"/>
      <c r="AS145" s="880"/>
      <c r="AT145" s="880"/>
      <c r="AU145" s="880"/>
      <c r="AV145" s="880"/>
      <c r="AW145" s="880"/>
      <c r="AX145" s="1159"/>
      <c r="AY145" s="1147"/>
      <c r="AZ145" s="879"/>
      <c r="BA145" s="879"/>
      <c r="BB145" s="879"/>
      <c r="BC145" s="879"/>
      <c r="BD145" s="879"/>
      <c r="BE145" s="879"/>
      <c r="BF145" s="879"/>
      <c r="BG145" s="879"/>
    </row>
    <row r="146" spans="1:59" ht="14.4" customHeight="1">
      <c r="A146" s="924"/>
      <c r="B146" s="944"/>
      <c r="C146" s="961"/>
      <c r="D146" s="961"/>
      <c r="E146" s="961"/>
      <c r="F146" s="971"/>
      <c r="G146" s="983"/>
      <c r="H146" s="983"/>
      <c r="I146" s="983"/>
      <c r="J146" s="983"/>
      <c r="K146" s="983"/>
      <c r="L146" s="1006"/>
      <c r="M146" s="1022"/>
      <c r="N146" s="1032"/>
      <c r="O146" s="1037"/>
      <c r="P146" s="1045"/>
      <c r="Q146" s="1051"/>
      <c r="R146" s="1056"/>
      <c r="S146" s="1062"/>
      <c r="T146" s="915"/>
      <c r="U146" s="1062"/>
      <c r="V146" s="915"/>
      <c r="W146" s="1062"/>
      <c r="X146" s="915"/>
      <c r="Y146" s="1062"/>
      <c r="Z146" s="915"/>
      <c r="AA146" s="915"/>
      <c r="AB146" s="915"/>
      <c r="AC146" s="1069"/>
      <c r="AD146" s="1076"/>
      <c r="AE146" s="1084"/>
      <c r="AF146" s="1093"/>
      <c r="AG146" s="1076"/>
      <c r="AH146" s="1102"/>
      <c r="AI146" s="1093"/>
      <c r="AJ146" s="1093"/>
      <c r="AK146" s="1116"/>
      <c r="AL146" s="1125"/>
      <c r="AM146" s="1133"/>
      <c r="AN146" s="1139"/>
      <c r="AO146" s="1147"/>
      <c r="AP146" s="1152"/>
      <c r="AQ146" s="890"/>
      <c r="AR146" s="880"/>
      <c r="AS146" s="880"/>
      <c r="AT146" s="880"/>
      <c r="AU146" s="880"/>
      <c r="AV146" s="880"/>
      <c r="AW146" s="880"/>
      <c r="AX146" s="1159"/>
      <c r="AY146" s="1147"/>
      <c r="AZ146" s="879"/>
      <c r="BA146" s="879"/>
      <c r="BB146" s="879"/>
      <c r="BC146" s="879"/>
      <c r="BD146" s="879"/>
      <c r="BE146" s="879"/>
      <c r="BF146" s="879"/>
      <c r="BG146" s="879"/>
    </row>
    <row r="147" spans="1:59" ht="30" customHeight="1">
      <c r="A147" s="925"/>
      <c r="B147" s="945"/>
      <c r="C147" s="962"/>
      <c r="D147" s="962"/>
      <c r="E147" s="962"/>
      <c r="F147" s="972"/>
      <c r="G147" s="984"/>
      <c r="H147" s="984"/>
      <c r="I147" s="984"/>
      <c r="J147" s="984"/>
      <c r="K147" s="984"/>
      <c r="L147" s="1007"/>
      <c r="M147" s="1023"/>
      <c r="N147" s="1033"/>
      <c r="O147" s="1038"/>
      <c r="P147" s="1046"/>
      <c r="Q147" s="1052"/>
      <c r="R147" s="1057"/>
      <c r="S147" s="1063"/>
      <c r="T147" s="1065"/>
      <c r="U147" s="1063"/>
      <c r="V147" s="1065"/>
      <c r="W147" s="1063"/>
      <c r="X147" s="1065"/>
      <c r="Y147" s="1063"/>
      <c r="Z147" s="1065"/>
      <c r="AA147" s="1065"/>
      <c r="AB147" s="1065"/>
      <c r="AC147" s="1070"/>
      <c r="AD147" s="1077"/>
      <c r="AE147" s="1085"/>
      <c r="AF147" s="1094"/>
      <c r="AG147" s="1077"/>
      <c r="AH147" s="1103"/>
      <c r="AI147" s="1094"/>
      <c r="AJ147" s="1094"/>
      <c r="AK147" s="1117"/>
      <c r="AL147" s="1126"/>
      <c r="AM147" s="1134"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139"/>
      <c r="AO147" s="1148"/>
      <c r="AP147" s="1152"/>
      <c r="AQ147" s="891"/>
      <c r="AR147" s="880"/>
      <c r="AS147" s="880"/>
      <c r="AT147" s="880"/>
      <c r="AU147" s="880"/>
      <c r="AV147" s="880"/>
      <c r="AW147" s="880"/>
      <c r="AX147" s="1159"/>
      <c r="AY147" s="1148"/>
      <c r="AZ147" s="879"/>
      <c r="BA147" s="879"/>
      <c r="BB147" s="879"/>
      <c r="BC147" s="879"/>
      <c r="BD147" s="879"/>
      <c r="BE147" s="879"/>
      <c r="BF147" s="879"/>
      <c r="BG147" s="879"/>
    </row>
    <row r="148" spans="1:59" ht="30" customHeight="1">
      <c r="A148" s="922">
        <v>35</v>
      </c>
      <c r="B148" s="946" t="str">
        <f>IF(基本情報入力シート!B74="","",基本情報入力シート!B74)</f>
        <v/>
      </c>
      <c r="C148" s="963"/>
      <c r="D148" s="963"/>
      <c r="E148" s="963"/>
      <c r="F148" s="973"/>
      <c r="G148" s="985" t="str">
        <f>IF(基本情報入力シート!L74="","",基本情報入力シート!L74)</f>
        <v/>
      </c>
      <c r="H148" s="985" t="str">
        <f>IF(基本情報入力シート!Q74="","",基本情報入力シート!Q74)</f>
        <v/>
      </c>
      <c r="I148" s="985" t="str">
        <f>IF(基本情報入力シート!V74="","",基本情報入力シート!V74)</f>
        <v/>
      </c>
      <c r="J148" s="985" t="str">
        <f>IF(基本情報入力シート!W74="","",基本情報入力シート!W74)</f>
        <v/>
      </c>
      <c r="K148" s="985" t="str">
        <f>IF(基本情報入力シート!X74="","",基本情報入力シート!X74)</f>
        <v/>
      </c>
      <c r="L148" s="1008" t="str">
        <f>IF(基本情報入力シート!AC74=0,"",基本情報入力シート!AC74)</f>
        <v/>
      </c>
      <c r="M148" s="1021" t="str">
        <f>IF(基本情報入力シート!AD74="","",基本情報入力シート!AD74)</f>
        <v/>
      </c>
      <c r="N148" s="1031"/>
      <c r="O148" s="1036" t="str">
        <f>IFERROR(VLOOKUP(K148,'【参考】数式用３'!$A$2:$AD$48,MATCH(N148,'【参考】数式用３'!$C$4:$AD$4,0)+2,0),"")</f>
        <v/>
      </c>
      <c r="P148" s="1044"/>
      <c r="Q148" s="1050" t="str">
        <f>IFERROR(VLOOKUP(K148,'【参考】数式用３'!$A$2:$AC$48,MATCH(P148,'【参考】数式用３'!$C$4:$AC$4,0)+2,0),"")</f>
        <v/>
      </c>
      <c r="R148" s="1055" t="s">
        <v>712</v>
      </c>
      <c r="S148" s="1061"/>
      <c r="T148" s="1064" t="s">
        <v>5</v>
      </c>
      <c r="U148" s="1061"/>
      <c r="V148" s="1064" t="s">
        <v>861</v>
      </c>
      <c r="W148" s="1061"/>
      <c r="X148" s="1064" t="s">
        <v>5</v>
      </c>
      <c r="Y148" s="1061"/>
      <c r="Z148" s="1064" t="s">
        <v>130</v>
      </c>
      <c r="AA148" s="1064" t="s">
        <v>508</v>
      </c>
      <c r="AB148" s="1064" t="str">
        <f>IF(S148&gt;=1,(W148*12+Y148)-(S148*12+U148)+1,"")</f>
        <v/>
      </c>
      <c r="AC148" s="1068" t="s">
        <v>136</v>
      </c>
      <c r="AD148" s="1075" t="str">
        <f>IFERROR(ROUNDDOWN(ROUND(L148*Q148,0)*M148,0)*AB148,"")</f>
        <v/>
      </c>
      <c r="AE148" s="1083" t="str">
        <f>IFERROR(ROUNDDOWN(ROUNDDOWN(ROUND(L148*VLOOKUP(K148,'【参考】数式用３'!$A$2:$AC$48,MATCH("処遇改善加算Ⅳ",'【参考】数式用３'!$C$4:$O$4,0)+2,0),0)*M148,0)*AB148*0.5,0),"")</f>
        <v/>
      </c>
      <c r="AF148" s="1092"/>
      <c r="AG148" s="1075" t="str">
        <f>IF(AND(AQ148&lt;&gt;"対象外",P148&lt;&gt;""),ROUNDDOWN(ROUND(L148*VLOOKUP(K148,'【参考】数式用３'!$A$2:$K$48,MATCH("ベア加算あり",'【参考】数式用３'!$C$4:$K$4,0)+2,0),0)*M148,0)*AB148,"")</f>
        <v/>
      </c>
      <c r="AH148" s="1101"/>
      <c r="AI148" s="1092"/>
      <c r="AJ148" s="1092"/>
      <c r="AK148" s="1115"/>
      <c r="AL148" s="1124"/>
      <c r="AM148" s="1131" t="str">
        <f>IF(Q148="","",IF(Q148&lt;O148,"！加算の要件上は問題ありませんが、令和６年度末の加算率と比較して、令和７年度の加算率が低くなっています。",""))</f>
        <v/>
      </c>
      <c r="AN148" s="1139"/>
      <c r="AO148" s="1146" t="str">
        <f>IF(K148&lt;&gt;"","Q列に色付け","")</f>
        <v/>
      </c>
      <c r="AP148" s="1152" t="str">
        <f>IF(AND(AE148&lt;&gt;0,AE148&lt;&gt;""),IF(AF148="○","入力済","未入力"),"")</f>
        <v/>
      </c>
      <c r="AQ148" s="889" t="str">
        <f>IFERROR((VLOOKUP(N148,'【参考】数式用３'!$BE$5:$BE$13,1,FALSE)),"対象外")</f>
        <v>対象外</v>
      </c>
      <c r="AR148" s="880" t="str">
        <f>IF(AG148&lt;&gt;"",IF(AH148="○","入力済","未入力"),"")</f>
        <v/>
      </c>
      <c r="AS148" s="880" t="str">
        <f>IF(AND(P148&lt;&gt;"",AI148=""),"未入力","入力済")</f>
        <v>入力済</v>
      </c>
      <c r="AT148" s="880" t="str">
        <f>IF(AND(P148&lt;&gt;"",P148&lt;&gt;"処遇改善加算Ⅳ",AJ148=""),"未入力","入力済")</f>
        <v>入力済</v>
      </c>
      <c r="AU148" s="880" t="str">
        <f>IFERROR(VLOOKUP(K148,'【参考】数式用３'!$BB$5:$BC$48,2,FALSE),"")</f>
        <v/>
      </c>
      <c r="AV148" s="880" t="str">
        <f>IF(AND(P148&lt;&gt;"処遇改善加算Ⅲ",P148&lt;&gt;"処遇改善加算Ⅳ",P148&lt;&gt;"",AU148&lt;&gt;"対象外"),1,"")</f>
        <v/>
      </c>
      <c r="AW148" s="880" t="str">
        <f>IFERROR("_"&amp;VLOOKUP(K148,'【参考】数式用３'!$AG$2:$AH$48,2,FALSE),"")</f>
        <v/>
      </c>
      <c r="AX148" s="1159" t="str">
        <f>IF(AND(P148="処遇改善加算Ⅰ",AL148=""),"未入力","入力済")</f>
        <v>入力済</v>
      </c>
      <c r="AY148" s="1146" t="str">
        <f>G148</f>
        <v/>
      </c>
      <c r="AZ148" s="879"/>
      <c r="BA148" s="879"/>
      <c r="BB148" s="879"/>
      <c r="BC148" s="879"/>
      <c r="BD148" s="879"/>
      <c r="BE148" s="879"/>
      <c r="BF148" s="879"/>
      <c r="BG148" s="879"/>
    </row>
    <row r="149" spans="1:59" ht="14.4" customHeight="1">
      <c r="A149" s="923"/>
      <c r="B149" s="944"/>
      <c r="C149" s="961"/>
      <c r="D149" s="961"/>
      <c r="E149" s="961"/>
      <c r="F149" s="971"/>
      <c r="G149" s="983"/>
      <c r="H149" s="983"/>
      <c r="I149" s="983"/>
      <c r="J149" s="983"/>
      <c r="K149" s="983"/>
      <c r="L149" s="1006"/>
      <c r="M149" s="1022"/>
      <c r="N149" s="1032"/>
      <c r="O149" s="1037"/>
      <c r="P149" s="1045"/>
      <c r="Q149" s="1051"/>
      <c r="R149" s="1056"/>
      <c r="S149" s="1062"/>
      <c r="T149" s="915"/>
      <c r="U149" s="1062"/>
      <c r="V149" s="915"/>
      <c r="W149" s="1062"/>
      <c r="X149" s="915"/>
      <c r="Y149" s="1062"/>
      <c r="Z149" s="915"/>
      <c r="AA149" s="915"/>
      <c r="AB149" s="915"/>
      <c r="AC149" s="1069"/>
      <c r="AD149" s="1076"/>
      <c r="AE149" s="1084"/>
      <c r="AF149" s="1093"/>
      <c r="AG149" s="1076"/>
      <c r="AH149" s="1102"/>
      <c r="AI149" s="1093"/>
      <c r="AJ149" s="1093"/>
      <c r="AK149" s="1116"/>
      <c r="AL149" s="1125"/>
      <c r="AM149" s="1132" t="str">
        <f>IF(AND(P148&lt;&gt;"",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1139"/>
      <c r="AO149" s="1147"/>
      <c r="AP149" s="1152"/>
      <c r="AQ149" s="890"/>
      <c r="AR149" s="880"/>
      <c r="AS149" s="880"/>
      <c r="AT149" s="880"/>
      <c r="AU149" s="880"/>
      <c r="AV149" s="880"/>
      <c r="AW149" s="880"/>
      <c r="AX149" s="1159"/>
      <c r="AY149" s="1147"/>
      <c r="AZ149" s="879"/>
      <c r="BA149" s="879"/>
      <c r="BB149" s="879"/>
      <c r="BC149" s="879"/>
      <c r="BD149" s="879"/>
      <c r="BE149" s="879"/>
      <c r="BF149" s="879"/>
      <c r="BG149" s="879"/>
    </row>
    <row r="150" spans="1:59" ht="14.4" customHeight="1">
      <c r="A150" s="924"/>
      <c r="B150" s="944"/>
      <c r="C150" s="961"/>
      <c r="D150" s="961"/>
      <c r="E150" s="961"/>
      <c r="F150" s="971"/>
      <c r="G150" s="983"/>
      <c r="H150" s="983"/>
      <c r="I150" s="983"/>
      <c r="J150" s="983"/>
      <c r="K150" s="983"/>
      <c r="L150" s="1006"/>
      <c r="M150" s="1022"/>
      <c r="N150" s="1032"/>
      <c r="O150" s="1037"/>
      <c r="P150" s="1045"/>
      <c r="Q150" s="1051"/>
      <c r="R150" s="1056"/>
      <c r="S150" s="1062"/>
      <c r="T150" s="915"/>
      <c r="U150" s="1062"/>
      <c r="V150" s="915"/>
      <c r="W150" s="1062"/>
      <c r="X150" s="915"/>
      <c r="Y150" s="1062"/>
      <c r="Z150" s="915"/>
      <c r="AA150" s="915"/>
      <c r="AB150" s="915"/>
      <c r="AC150" s="1069"/>
      <c r="AD150" s="1076"/>
      <c r="AE150" s="1084"/>
      <c r="AF150" s="1093"/>
      <c r="AG150" s="1076"/>
      <c r="AH150" s="1102"/>
      <c r="AI150" s="1093"/>
      <c r="AJ150" s="1093"/>
      <c r="AK150" s="1116"/>
      <c r="AL150" s="1125"/>
      <c r="AM150" s="1133"/>
      <c r="AN150" s="1139"/>
      <c r="AO150" s="1147"/>
      <c r="AP150" s="1152"/>
      <c r="AQ150" s="890"/>
      <c r="AR150" s="880"/>
      <c r="AS150" s="880"/>
      <c r="AT150" s="880"/>
      <c r="AU150" s="880"/>
      <c r="AV150" s="880"/>
      <c r="AW150" s="880"/>
      <c r="AX150" s="1159"/>
      <c r="AY150" s="1147"/>
      <c r="AZ150" s="879"/>
      <c r="BA150" s="879"/>
      <c r="BB150" s="879"/>
      <c r="BC150" s="879"/>
      <c r="BD150" s="879"/>
      <c r="BE150" s="879"/>
      <c r="BF150" s="879"/>
      <c r="BG150" s="879"/>
    </row>
    <row r="151" spans="1:59" ht="30" customHeight="1">
      <c r="A151" s="925"/>
      <c r="B151" s="945"/>
      <c r="C151" s="962"/>
      <c r="D151" s="962"/>
      <c r="E151" s="962"/>
      <c r="F151" s="972"/>
      <c r="G151" s="984"/>
      <c r="H151" s="984"/>
      <c r="I151" s="984"/>
      <c r="J151" s="984"/>
      <c r="K151" s="984"/>
      <c r="L151" s="1007"/>
      <c r="M151" s="1023"/>
      <c r="N151" s="1033"/>
      <c r="O151" s="1038"/>
      <c r="P151" s="1046"/>
      <c r="Q151" s="1052"/>
      <c r="R151" s="1057"/>
      <c r="S151" s="1063"/>
      <c r="T151" s="1065"/>
      <c r="U151" s="1063"/>
      <c r="V151" s="1065"/>
      <c r="W151" s="1063"/>
      <c r="X151" s="1065"/>
      <c r="Y151" s="1063"/>
      <c r="Z151" s="1065"/>
      <c r="AA151" s="1065"/>
      <c r="AB151" s="1065"/>
      <c r="AC151" s="1070"/>
      <c r="AD151" s="1077"/>
      <c r="AE151" s="1085"/>
      <c r="AF151" s="1094"/>
      <c r="AG151" s="1077"/>
      <c r="AH151" s="1103"/>
      <c r="AI151" s="1094"/>
      <c r="AJ151" s="1094"/>
      <c r="AK151" s="1117"/>
      <c r="AL151" s="1126"/>
      <c r="AM151" s="1134"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139"/>
      <c r="AO151" s="1148"/>
      <c r="AP151" s="1152"/>
      <c r="AQ151" s="891"/>
      <c r="AR151" s="880"/>
      <c r="AS151" s="880"/>
      <c r="AT151" s="880"/>
      <c r="AU151" s="880"/>
      <c r="AV151" s="880"/>
      <c r="AW151" s="880"/>
      <c r="AX151" s="1159"/>
      <c r="AY151" s="1148"/>
      <c r="AZ151" s="879"/>
      <c r="BA151" s="879"/>
      <c r="BB151" s="879"/>
      <c r="BC151" s="879"/>
      <c r="BD151" s="879"/>
      <c r="BE151" s="879"/>
      <c r="BF151" s="879"/>
      <c r="BG151" s="879"/>
    </row>
    <row r="152" spans="1:59" ht="30" customHeight="1">
      <c r="A152" s="922">
        <v>36</v>
      </c>
      <c r="B152" s="946" t="str">
        <f>IF(基本情報入力シート!B430="","",基本情報入力シート!B430)</f>
        <v/>
      </c>
      <c r="C152" s="963"/>
      <c r="D152" s="963"/>
      <c r="E152" s="963"/>
      <c r="F152" s="973"/>
      <c r="G152" s="985" t="str">
        <f>IF(基本情報入力シート!L430="","",基本情報入力シート!L430)</f>
        <v/>
      </c>
      <c r="H152" s="985" t="str">
        <f>IF(基本情報入力シート!Q430="","",基本情報入力シート!Q430)</f>
        <v/>
      </c>
      <c r="I152" s="985" t="str">
        <f>IF(基本情報入力シート!V430="","",基本情報入力シート!V430)</f>
        <v/>
      </c>
      <c r="J152" s="985" t="str">
        <f>IF(基本情報入力シート!W430="","",基本情報入力シート!W430)</f>
        <v/>
      </c>
      <c r="K152" s="985" t="str">
        <f>IF(基本情報入力シート!X430="","",基本情報入力シート!X430)</f>
        <v/>
      </c>
      <c r="L152" s="1008" t="str">
        <f>IF(基本情報入力シート!AC430=0,"",基本情報入力シート!AC430)</f>
        <v/>
      </c>
      <c r="M152" s="1021" t="str">
        <f>IF(基本情報入力シート!AD430="","",基本情報入力シート!AD430)</f>
        <v/>
      </c>
      <c r="N152" s="1031"/>
      <c r="O152" s="1036" t="str">
        <f>IFERROR(VLOOKUP(K152,'【参考】数式用３'!$A$2:$AD$48,MATCH(N152,'【参考】数式用３'!$C$4:$AD$4,0)+2,0),"")</f>
        <v/>
      </c>
      <c r="P152" s="1044"/>
      <c r="Q152" s="1050" t="str">
        <f>IFERROR(VLOOKUP(K152,'【参考】数式用３'!$A$2:$AC$48,MATCH(P152,'【参考】数式用３'!$C$4:$AC$4,0)+2,0),"")</f>
        <v/>
      </c>
      <c r="R152" s="1055" t="s">
        <v>712</v>
      </c>
      <c r="S152" s="1061"/>
      <c r="T152" s="1064" t="s">
        <v>5</v>
      </c>
      <c r="U152" s="1061"/>
      <c r="V152" s="1064" t="s">
        <v>861</v>
      </c>
      <c r="W152" s="1061"/>
      <c r="X152" s="1064" t="s">
        <v>5</v>
      </c>
      <c r="Y152" s="1061"/>
      <c r="Z152" s="1064" t="s">
        <v>130</v>
      </c>
      <c r="AA152" s="1064" t="s">
        <v>508</v>
      </c>
      <c r="AB152" s="1064" t="str">
        <f>IF(S152&gt;=1,(W152*12+Y152)-(S152*12+U152)+1,"")</f>
        <v/>
      </c>
      <c r="AC152" s="1068" t="s">
        <v>136</v>
      </c>
      <c r="AD152" s="1075" t="str">
        <f>IFERROR(ROUNDDOWN(ROUND(L152*Q152,0)*M152,0)*AB152,"")</f>
        <v/>
      </c>
      <c r="AE152" s="1083" t="str">
        <f>IFERROR(ROUNDDOWN(ROUNDDOWN(ROUND(L152*VLOOKUP(K152,'【参考】数式用３'!$A$2:$AC$48,MATCH("処遇改善加算Ⅳ",'【参考】数式用３'!$C$4:$O$4,0)+2,0),0)*M152,0)*AB152*0.5,0),"")</f>
        <v/>
      </c>
      <c r="AF152" s="1092"/>
      <c r="AG152" s="1075" t="str">
        <f>IF(AND(AQ152&lt;&gt;"対象外",P152&lt;&gt;""),ROUNDDOWN(ROUND(L152*VLOOKUP(K152,'【参考】数式用３'!$A$2:$K$48,MATCH("ベア加算あり",'【参考】数式用３'!$C$4:$K$4,0)+2,0),0)*M152,0)*AB152,"")</f>
        <v/>
      </c>
      <c r="AH152" s="1101"/>
      <c r="AI152" s="1092"/>
      <c r="AJ152" s="1092"/>
      <c r="AK152" s="1115"/>
      <c r="AL152" s="1124"/>
      <c r="AM152" s="1131" t="str">
        <f>IF(Q152="","",IF(Q152&lt;O152,"！加算の要件上は問題ありませんが、令和６年度末の加算率と比較して、令和７年度の加算率が低くなっています。",""))</f>
        <v/>
      </c>
      <c r="AN152" s="1139"/>
      <c r="AO152" s="1146" t="str">
        <f>IF(K152&lt;&gt;"","Q列に色付け","")</f>
        <v/>
      </c>
      <c r="AP152" s="1152" t="str">
        <f>IF(AND(AE152&lt;&gt;0,AE152&lt;&gt;""),IF(AF152="○","入力済","未入力"),"")</f>
        <v/>
      </c>
      <c r="AQ152" s="889" t="str">
        <f>IFERROR((VLOOKUP(N152,'【参考】数式用３'!$BE$5:$BE$13,1,FALSE)),"対象外")</f>
        <v>対象外</v>
      </c>
      <c r="AR152" s="880" t="str">
        <f>IF(AG152&lt;&gt;"",IF(AH152="○","入力済","未入力"),"")</f>
        <v/>
      </c>
      <c r="AS152" s="880" t="str">
        <f>IF(AND(P152&lt;&gt;"",AI152=""),"未入力","入力済")</f>
        <v>入力済</v>
      </c>
      <c r="AT152" s="880" t="str">
        <f>IF(AND(P152&lt;&gt;"",P152&lt;&gt;"処遇改善加算Ⅳ",AJ152=""),"未入力","入力済")</f>
        <v>入力済</v>
      </c>
      <c r="AU152" s="880" t="str">
        <f>IFERROR(VLOOKUP(K152,'【参考】数式用３'!$BB$5:$BC$48,2,FALSE),"")</f>
        <v/>
      </c>
      <c r="AV152" s="880" t="str">
        <f>IF(AND(P152&lt;&gt;"処遇改善加算Ⅲ",P152&lt;&gt;"処遇改善加算Ⅳ",P152&lt;&gt;"",AU152&lt;&gt;"対象外"),1,"")</f>
        <v/>
      </c>
      <c r="AW152" s="880" t="str">
        <f>IFERROR("_"&amp;VLOOKUP(K152,'【参考】数式用３'!$AG$2:$AH$48,2,FALSE),"")</f>
        <v/>
      </c>
      <c r="AX152" s="1159" t="str">
        <f>IF(AND(P152="処遇改善加算Ⅰ",AL152=""),"未入力","入力済")</f>
        <v>入力済</v>
      </c>
      <c r="AY152" s="1146" t="str">
        <f>G152</f>
        <v/>
      </c>
      <c r="AZ152" s="879"/>
      <c r="BA152" s="879"/>
      <c r="BB152" s="879"/>
      <c r="BC152" s="879"/>
      <c r="BD152" s="879"/>
      <c r="BE152" s="879"/>
      <c r="BF152" s="879"/>
      <c r="BG152" s="879"/>
    </row>
    <row r="153" spans="1:59" ht="14.4" customHeight="1">
      <c r="A153" s="923"/>
      <c r="B153" s="944"/>
      <c r="C153" s="961"/>
      <c r="D153" s="961"/>
      <c r="E153" s="961"/>
      <c r="F153" s="971"/>
      <c r="G153" s="983"/>
      <c r="H153" s="983"/>
      <c r="I153" s="983"/>
      <c r="J153" s="983"/>
      <c r="K153" s="983"/>
      <c r="L153" s="1006"/>
      <c r="M153" s="1022"/>
      <c r="N153" s="1032"/>
      <c r="O153" s="1037"/>
      <c r="P153" s="1045"/>
      <c r="Q153" s="1051"/>
      <c r="R153" s="1056"/>
      <c r="S153" s="1062"/>
      <c r="T153" s="915"/>
      <c r="U153" s="1062"/>
      <c r="V153" s="915"/>
      <c r="W153" s="1062"/>
      <c r="X153" s="915"/>
      <c r="Y153" s="1062"/>
      <c r="Z153" s="915"/>
      <c r="AA153" s="915"/>
      <c r="AB153" s="915"/>
      <c r="AC153" s="1069"/>
      <c r="AD153" s="1076"/>
      <c r="AE153" s="1084"/>
      <c r="AF153" s="1093"/>
      <c r="AG153" s="1076"/>
      <c r="AH153" s="1102"/>
      <c r="AI153" s="1093"/>
      <c r="AJ153" s="1093"/>
      <c r="AK153" s="1116"/>
      <c r="AL153" s="1125"/>
      <c r="AM153" s="1132" t="str">
        <f>IF(AND(P152&lt;&gt;"",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1139"/>
      <c r="AO153" s="1147"/>
      <c r="AP153" s="1152"/>
      <c r="AQ153" s="890"/>
      <c r="AR153" s="880"/>
      <c r="AS153" s="880"/>
      <c r="AT153" s="880"/>
      <c r="AU153" s="880"/>
      <c r="AV153" s="880"/>
      <c r="AW153" s="880"/>
      <c r="AX153" s="1159"/>
      <c r="AY153" s="1147"/>
      <c r="AZ153" s="879"/>
      <c r="BA153" s="879"/>
      <c r="BB153" s="879"/>
      <c r="BC153" s="879"/>
      <c r="BD153" s="879"/>
      <c r="BE153" s="879"/>
      <c r="BF153" s="879"/>
      <c r="BG153" s="879"/>
    </row>
    <row r="154" spans="1:59" ht="14.4" customHeight="1">
      <c r="A154" s="924"/>
      <c r="B154" s="944"/>
      <c r="C154" s="961"/>
      <c r="D154" s="961"/>
      <c r="E154" s="961"/>
      <c r="F154" s="971"/>
      <c r="G154" s="983"/>
      <c r="H154" s="983"/>
      <c r="I154" s="983"/>
      <c r="J154" s="983"/>
      <c r="K154" s="983"/>
      <c r="L154" s="1006"/>
      <c r="M154" s="1022"/>
      <c r="N154" s="1032"/>
      <c r="O154" s="1037"/>
      <c r="P154" s="1045"/>
      <c r="Q154" s="1051"/>
      <c r="R154" s="1056"/>
      <c r="S154" s="1062"/>
      <c r="T154" s="915"/>
      <c r="U154" s="1062"/>
      <c r="V154" s="915"/>
      <c r="W154" s="1062"/>
      <c r="X154" s="915"/>
      <c r="Y154" s="1062"/>
      <c r="Z154" s="915"/>
      <c r="AA154" s="915"/>
      <c r="AB154" s="915"/>
      <c r="AC154" s="1069"/>
      <c r="AD154" s="1076"/>
      <c r="AE154" s="1084"/>
      <c r="AF154" s="1093"/>
      <c r="AG154" s="1076"/>
      <c r="AH154" s="1102"/>
      <c r="AI154" s="1093"/>
      <c r="AJ154" s="1093"/>
      <c r="AK154" s="1116"/>
      <c r="AL154" s="1125"/>
      <c r="AM154" s="1133"/>
      <c r="AN154" s="1139"/>
      <c r="AO154" s="1147"/>
      <c r="AP154" s="1152"/>
      <c r="AQ154" s="890"/>
      <c r="AR154" s="880"/>
      <c r="AS154" s="880"/>
      <c r="AT154" s="880"/>
      <c r="AU154" s="880"/>
      <c r="AV154" s="880"/>
      <c r="AW154" s="880"/>
      <c r="AX154" s="1159"/>
      <c r="AY154" s="1147"/>
      <c r="AZ154" s="879"/>
      <c r="BA154" s="879"/>
      <c r="BB154" s="879"/>
      <c r="BC154" s="879"/>
      <c r="BD154" s="879"/>
      <c r="BE154" s="879"/>
      <c r="BF154" s="879"/>
      <c r="BG154" s="879"/>
    </row>
    <row r="155" spans="1:59" ht="30" customHeight="1">
      <c r="A155" s="925"/>
      <c r="B155" s="945"/>
      <c r="C155" s="962"/>
      <c r="D155" s="962"/>
      <c r="E155" s="962"/>
      <c r="F155" s="972"/>
      <c r="G155" s="984"/>
      <c r="H155" s="984"/>
      <c r="I155" s="984"/>
      <c r="J155" s="984"/>
      <c r="K155" s="984"/>
      <c r="L155" s="1007"/>
      <c r="M155" s="1023"/>
      <c r="N155" s="1033"/>
      <c r="O155" s="1038"/>
      <c r="P155" s="1046"/>
      <c r="Q155" s="1052"/>
      <c r="R155" s="1057"/>
      <c r="S155" s="1063"/>
      <c r="T155" s="1065"/>
      <c r="U155" s="1063"/>
      <c r="V155" s="1065"/>
      <c r="W155" s="1063"/>
      <c r="X155" s="1065"/>
      <c r="Y155" s="1063"/>
      <c r="Z155" s="1065"/>
      <c r="AA155" s="1065"/>
      <c r="AB155" s="1065"/>
      <c r="AC155" s="1070"/>
      <c r="AD155" s="1077"/>
      <c r="AE155" s="1085"/>
      <c r="AF155" s="1094"/>
      <c r="AG155" s="1077"/>
      <c r="AH155" s="1103"/>
      <c r="AI155" s="1094"/>
      <c r="AJ155" s="1094"/>
      <c r="AK155" s="1117"/>
      <c r="AL155" s="1126"/>
      <c r="AM155" s="1134"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139"/>
      <c r="AO155" s="1147"/>
      <c r="AP155" s="1152"/>
      <c r="AQ155" s="891"/>
      <c r="AR155" s="880"/>
      <c r="AS155" s="880"/>
      <c r="AT155" s="880"/>
      <c r="AU155" s="880"/>
      <c r="AV155" s="880"/>
      <c r="AW155" s="880"/>
      <c r="AX155" s="1159"/>
      <c r="AY155" s="1148"/>
      <c r="AZ155" s="879"/>
      <c r="BA155" s="879"/>
      <c r="BB155" s="879"/>
      <c r="BC155" s="879"/>
      <c r="BD155" s="879"/>
      <c r="BE155" s="879"/>
      <c r="BF155" s="879"/>
      <c r="BG155" s="879"/>
    </row>
    <row r="156" spans="1:59" ht="30" customHeight="1">
      <c r="A156" s="922">
        <v>37</v>
      </c>
      <c r="B156" s="946" t="str">
        <f>IF(基本情報入力シート!B431="","",基本情報入力シート!B431)</f>
        <v/>
      </c>
      <c r="C156" s="963"/>
      <c r="D156" s="963"/>
      <c r="E156" s="963"/>
      <c r="F156" s="973"/>
      <c r="G156" s="985" t="str">
        <f>IF(基本情報入力シート!L431="","",基本情報入力シート!L431)</f>
        <v/>
      </c>
      <c r="H156" s="985" t="str">
        <f>IF(基本情報入力シート!Q431="","",基本情報入力シート!Q431)</f>
        <v/>
      </c>
      <c r="I156" s="985" t="str">
        <f>IF(基本情報入力シート!V431="","",基本情報入力シート!V431)</f>
        <v/>
      </c>
      <c r="J156" s="985" t="str">
        <f>IF(基本情報入力シート!W431="","",基本情報入力シート!W431)</f>
        <v/>
      </c>
      <c r="K156" s="985" t="str">
        <f>IF(基本情報入力シート!X431="","",基本情報入力シート!X431)</f>
        <v/>
      </c>
      <c r="L156" s="1008" t="str">
        <f>IF(基本情報入力シート!AC431=0,"",基本情報入力シート!AC431)</f>
        <v/>
      </c>
      <c r="M156" s="1021" t="str">
        <f>IF(基本情報入力シート!AD431="","",基本情報入力シート!AD431)</f>
        <v/>
      </c>
      <c r="N156" s="1031"/>
      <c r="O156" s="1036" t="str">
        <f>IFERROR(VLOOKUP(K156,'【参考】数式用３'!$A$2:$AD$48,MATCH(N156,'【参考】数式用３'!$C$4:$AD$4,0)+2,0),"")</f>
        <v/>
      </c>
      <c r="P156" s="1044"/>
      <c r="Q156" s="1050" t="str">
        <f>IFERROR(VLOOKUP(K156,'【参考】数式用３'!$A$2:$AC$48,MATCH(P156,'【参考】数式用３'!$C$4:$AC$4,0)+2,0),"")</f>
        <v/>
      </c>
      <c r="R156" s="1055" t="s">
        <v>712</v>
      </c>
      <c r="S156" s="1061"/>
      <c r="T156" s="1064" t="s">
        <v>5</v>
      </c>
      <c r="U156" s="1061"/>
      <c r="V156" s="1064" t="s">
        <v>861</v>
      </c>
      <c r="W156" s="1061"/>
      <c r="X156" s="1064" t="s">
        <v>5</v>
      </c>
      <c r="Y156" s="1061"/>
      <c r="Z156" s="1064" t="s">
        <v>130</v>
      </c>
      <c r="AA156" s="1064" t="s">
        <v>508</v>
      </c>
      <c r="AB156" s="1064" t="str">
        <f>IF(S156&gt;=1,(W156*12+Y156)-(S156*12+U156)+1,"")</f>
        <v/>
      </c>
      <c r="AC156" s="1068" t="s">
        <v>136</v>
      </c>
      <c r="AD156" s="1075" t="str">
        <f>IFERROR(ROUNDDOWN(ROUND(L156*Q156,0)*M156,0)*AB156,"")</f>
        <v/>
      </c>
      <c r="AE156" s="1083" t="str">
        <f>IFERROR(ROUNDDOWN(ROUNDDOWN(ROUND(L156*VLOOKUP(K156,'【参考】数式用３'!$A$2:$AC$48,MATCH("処遇改善加算Ⅳ",'【参考】数式用３'!$C$4:$O$4,0)+2,0),0)*M156,0)*AB156*0.5,0),"")</f>
        <v/>
      </c>
      <c r="AF156" s="1092"/>
      <c r="AG156" s="1075" t="str">
        <f>IF(AND(AQ156&lt;&gt;"対象外",P156&lt;&gt;""),ROUNDDOWN(ROUND(L156*VLOOKUP(K156,'【参考】数式用３'!$A$2:$K$48,MATCH("ベア加算あり",'【参考】数式用３'!$C$4:$K$4,0)+2,0),0)*M156,0)*AB156,"")</f>
        <v/>
      </c>
      <c r="AH156" s="1101"/>
      <c r="AI156" s="1092"/>
      <c r="AJ156" s="1092"/>
      <c r="AK156" s="1115"/>
      <c r="AL156" s="1124"/>
      <c r="AM156" s="1131" t="str">
        <f>IF(Q156="","",IF(Q156&lt;O156,"！加算の要件上は問題ありませんが、令和６年度末の加算率と比較して、令和７年度の加算率が低くなっています。",""))</f>
        <v/>
      </c>
      <c r="AN156" s="1139"/>
      <c r="AO156" s="1146" t="str">
        <f>IF(K156&lt;&gt;"","Q列に色付け","")</f>
        <v/>
      </c>
      <c r="AP156" s="1152" t="str">
        <f>IF(AND(AE156&lt;&gt;0,AE156&lt;&gt;""),IF(AF156="○","入力済","未入力"),"")</f>
        <v/>
      </c>
      <c r="AQ156" s="889" t="str">
        <f>IFERROR((VLOOKUP(N156,'【参考】数式用３'!$BE$5:$BE$13,1,FALSE)),"対象外")</f>
        <v>対象外</v>
      </c>
      <c r="AR156" s="880" t="str">
        <f>IF(AG156&lt;&gt;"",IF(AH156="○","入力済","未入力"),"")</f>
        <v/>
      </c>
      <c r="AS156" s="880" t="str">
        <f>IF(AND(P156&lt;&gt;"",AI156=""),"未入力","入力済")</f>
        <v>入力済</v>
      </c>
      <c r="AT156" s="880" t="str">
        <f>IF(AND(P156&lt;&gt;"",P156&lt;&gt;"処遇改善加算Ⅳ",AJ156=""),"未入力","入力済")</f>
        <v>入力済</v>
      </c>
      <c r="AU156" s="880" t="str">
        <f>IFERROR(VLOOKUP(K156,'【参考】数式用３'!$BB$5:$BC$48,2,FALSE),"")</f>
        <v/>
      </c>
      <c r="AV156" s="880" t="str">
        <f>IF(AND(P156&lt;&gt;"処遇改善加算Ⅲ",P156&lt;&gt;"処遇改善加算Ⅳ",P156&lt;&gt;"",AU156&lt;&gt;"対象外"),1,"")</f>
        <v/>
      </c>
      <c r="AW156" s="880" t="str">
        <f>IFERROR("_"&amp;VLOOKUP(K156,'【参考】数式用３'!$AG$2:$AH$48,2,FALSE),"")</f>
        <v/>
      </c>
      <c r="AX156" s="1159" t="str">
        <f>IF(AND(P156="処遇改善加算Ⅰ",AL156=""),"未入力","入力済")</f>
        <v>入力済</v>
      </c>
      <c r="AY156" s="1146" t="str">
        <f>G156</f>
        <v/>
      </c>
      <c r="AZ156" s="879"/>
      <c r="BA156" s="879"/>
      <c r="BB156" s="879"/>
      <c r="BC156" s="879"/>
      <c r="BD156" s="879"/>
      <c r="BE156" s="879"/>
      <c r="BF156" s="879"/>
      <c r="BG156" s="879"/>
    </row>
    <row r="157" spans="1:59" ht="14.4" customHeight="1">
      <c r="A157" s="923"/>
      <c r="B157" s="944"/>
      <c r="C157" s="961"/>
      <c r="D157" s="961"/>
      <c r="E157" s="961"/>
      <c r="F157" s="971"/>
      <c r="G157" s="983"/>
      <c r="H157" s="983"/>
      <c r="I157" s="983"/>
      <c r="J157" s="983"/>
      <c r="K157" s="983"/>
      <c r="L157" s="1006"/>
      <c r="M157" s="1022"/>
      <c r="N157" s="1032"/>
      <c r="O157" s="1037"/>
      <c r="P157" s="1045"/>
      <c r="Q157" s="1051"/>
      <c r="R157" s="1056"/>
      <c r="S157" s="1062"/>
      <c r="T157" s="915"/>
      <c r="U157" s="1062"/>
      <c r="V157" s="915"/>
      <c r="W157" s="1062"/>
      <c r="X157" s="915"/>
      <c r="Y157" s="1062"/>
      <c r="Z157" s="915"/>
      <c r="AA157" s="915"/>
      <c r="AB157" s="915"/>
      <c r="AC157" s="1069"/>
      <c r="AD157" s="1076"/>
      <c r="AE157" s="1084"/>
      <c r="AF157" s="1093"/>
      <c r="AG157" s="1076"/>
      <c r="AH157" s="1102"/>
      <c r="AI157" s="1093"/>
      <c r="AJ157" s="1093"/>
      <c r="AK157" s="1116"/>
      <c r="AL157" s="1125"/>
      <c r="AM157" s="1132" t="str">
        <f>IF(AND(P156&lt;&gt;"",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1139"/>
      <c r="AO157" s="1147"/>
      <c r="AP157" s="1152"/>
      <c r="AQ157" s="890"/>
      <c r="AR157" s="880"/>
      <c r="AS157" s="880"/>
      <c r="AT157" s="880"/>
      <c r="AU157" s="880"/>
      <c r="AV157" s="880"/>
      <c r="AW157" s="880"/>
      <c r="AX157" s="1159"/>
      <c r="AY157" s="1147"/>
      <c r="AZ157" s="879"/>
      <c r="BA157" s="879"/>
      <c r="BB157" s="879"/>
      <c r="BC157" s="879"/>
      <c r="BD157" s="879"/>
      <c r="BE157" s="879"/>
      <c r="BF157" s="879"/>
      <c r="BG157" s="879"/>
    </row>
    <row r="158" spans="1:59" ht="14.4" customHeight="1">
      <c r="A158" s="924"/>
      <c r="B158" s="944"/>
      <c r="C158" s="961"/>
      <c r="D158" s="961"/>
      <c r="E158" s="961"/>
      <c r="F158" s="971"/>
      <c r="G158" s="983"/>
      <c r="H158" s="983"/>
      <c r="I158" s="983"/>
      <c r="J158" s="983"/>
      <c r="K158" s="983"/>
      <c r="L158" s="1006"/>
      <c r="M158" s="1022"/>
      <c r="N158" s="1032"/>
      <c r="O158" s="1037"/>
      <c r="P158" s="1045"/>
      <c r="Q158" s="1051"/>
      <c r="R158" s="1056"/>
      <c r="S158" s="1062"/>
      <c r="T158" s="915"/>
      <c r="U158" s="1062"/>
      <c r="V158" s="915"/>
      <c r="W158" s="1062"/>
      <c r="X158" s="915"/>
      <c r="Y158" s="1062"/>
      <c r="Z158" s="915"/>
      <c r="AA158" s="915"/>
      <c r="AB158" s="915"/>
      <c r="AC158" s="1069"/>
      <c r="AD158" s="1076"/>
      <c r="AE158" s="1084"/>
      <c r="AF158" s="1093"/>
      <c r="AG158" s="1076"/>
      <c r="AH158" s="1102"/>
      <c r="AI158" s="1093"/>
      <c r="AJ158" s="1093"/>
      <c r="AK158" s="1116"/>
      <c r="AL158" s="1125"/>
      <c r="AM158" s="1133"/>
      <c r="AN158" s="1139"/>
      <c r="AO158" s="1147"/>
      <c r="AP158" s="1152"/>
      <c r="AQ158" s="890"/>
      <c r="AR158" s="880"/>
      <c r="AS158" s="880"/>
      <c r="AT158" s="880"/>
      <c r="AU158" s="880"/>
      <c r="AV158" s="880"/>
      <c r="AW158" s="880"/>
      <c r="AX158" s="1159"/>
      <c r="AY158" s="1147"/>
      <c r="AZ158" s="879"/>
      <c r="BA158" s="879"/>
      <c r="BB158" s="879"/>
      <c r="BC158" s="879"/>
      <c r="BD158" s="879"/>
      <c r="BE158" s="879"/>
      <c r="BF158" s="879"/>
      <c r="BG158" s="879"/>
    </row>
    <row r="159" spans="1:59" ht="30" customHeight="1">
      <c r="A159" s="925"/>
      <c r="B159" s="945"/>
      <c r="C159" s="962"/>
      <c r="D159" s="962"/>
      <c r="E159" s="962"/>
      <c r="F159" s="972"/>
      <c r="G159" s="984"/>
      <c r="H159" s="984"/>
      <c r="I159" s="984"/>
      <c r="J159" s="984"/>
      <c r="K159" s="984"/>
      <c r="L159" s="1007"/>
      <c r="M159" s="1023"/>
      <c r="N159" s="1033"/>
      <c r="O159" s="1038"/>
      <c r="P159" s="1046"/>
      <c r="Q159" s="1052"/>
      <c r="R159" s="1057"/>
      <c r="S159" s="1063"/>
      <c r="T159" s="1065"/>
      <c r="U159" s="1063"/>
      <c r="V159" s="1065"/>
      <c r="W159" s="1063"/>
      <c r="X159" s="1065"/>
      <c r="Y159" s="1063"/>
      <c r="Z159" s="1065"/>
      <c r="AA159" s="1065"/>
      <c r="AB159" s="1065"/>
      <c r="AC159" s="1070"/>
      <c r="AD159" s="1077"/>
      <c r="AE159" s="1085"/>
      <c r="AF159" s="1094"/>
      <c r="AG159" s="1077"/>
      <c r="AH159" s="1103"/>
      <c r="AI159" s="1094"/>
      <c r="AJ159" s="1094"/>
      <c r="AK159" s="1117"/>
      <c r="AL159" s="1126"/>
      <c r="AM159" s="1134"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139"/>
      <c r="AO159" s="1148"/>
      <c r="AP159" s="1152"/>
      <c r="AQ159" s="891"/>
      <c r="AR159" s="880"/>
      <c r="AS159" s="880"/>
      <c r="AT159" s="880"/>
      <c r="AU159" s="880"/>
      <c r="AV159" s="880"/>
      <c r="AW159" s="880"/>
      <c r="AX159" s="1159"/>
      <c r="AY159" s="1148"/>
      <c r="AZ159" s="879"/>
      <c r="BA159" s="879"/>
      <c r="BB159" s="879"/>
      <c r="BC159" s="879"/>
      <c r="BD159" s="879"/>
      <c r="BE159" s="879"/>
      <c r="BF159" s="879"/>
      <c r="BG159" s="879"/>
    </row>
    <row r="160" spans="1:59" ht="30" customHeight="1">
      <c r="A160" s="922">
        <v>38</v>
      </c>
      <c r="B160" s="946" t="str">
        <f>IF(基本情報入力シート!B432="","",基本情報入力シート!B432)</f>
        <v/>
      </c>
      <c r="C160" s="963"/>
      <c r="D160" s="963"/>
      <c r="E160" s="963"/>
      <c r="F160" s="973"/>
      <c r="G160" s="985" t="str">
        <f>IF(基本情報入力シート!L432="","",基本情報入力シート!L432)</f>
        <v/>
      </c>
      <c r="H160" s="985" t="str">
        <f>IF(基本情報入力シート!Q432="","",基本情報入力シート!Q432)</f>
        <v/>
      </c>
      <c r="I160" s="985" t="str">
        <f>IF(基本情報入力シート!V432="","",基本情報入力シート!V432)</f>
        <v/>
      </c>
      <c r="J160" s="985" t="str">
        <f>IF(基本情報入力シート!W432="","",基本情報入力シート!W432)</f>
        <v/>
      </c>
      <c r="K160" s="985" t="str">
        <f>IF(基本情報入力シート!X432="","",基本情報入力シート!X432)</f>
        <v/>
      </c>
      <c r="L160" s="1008" t="str">
        <f>IF(基本情報入力シート!AC432=0,"",基本情報入力シート!AC432)</f>
        <v/>
      </c>
      <c r="M160" s="1021" t="str">
        <f>IF(基本情報入力シート!AD432="","",基本情報入力シート!AD432)</f>
        <v/>
      </c>
      <c r="N160" s="1031"/>
      <c r="O160" s="1036" t="str">
        <f>IFERROR(VLOOKUP(K160,'【参考】数式用３'!$A$2:$AD$48,MATCH(N160,'【参考】数式用３'!$C$4:$AD$4,0)+2,0),"")</f>
        <v/>
      </c>
      <c r="P160" s="1044"/>
      <c r="Q160" s="1050" t="str">
        <f>IFERROR(VLOOKUP(K160,'【参考】数式用３'!$A$2:$AC$48,MATCH(P160,'【参考】数式用３'!$C$4:$AC$4,0)+2,0),"")</f>
        <v/>
      </c>
      <c r="R160" s="1055" t="s">
        <v>712</v>
      </c>
      <c r="S160" s="1061"/>
      <c r="T160" s="1064" t="s">
        <v>5</v>
      </c>
      <c r="U160" s="1061"/>
      <c r="V160" s="1064" t="s">
        <v>861</v>
      </c>
      <c r="W160" s="1061"/>
      <c r="X160" s="1064" t="s">
        <v>5</v>
      </c>
      <c r="Y160" s="1061"/>
      <c r="Z160" s="1064" t="s">
        <v>130</v>
      </c>
      <c r="AA160" s="1064" t="s">
        <v>508</v>
      </c>
      <c r="AB160" s="1064" t="str">
        <f>IF(S160&gt;=1,(W160*12+Y160)-(S160*12+U160)+1,"")</f>
        <v/>
      </c>
      <c r="AC160" s="1068" t="s">
        <v>136</v>
      </c>
      <c r="AD160" s="1075" t="str">
        <f>IFERROR(ROUNDDOWN(ROUND(L160*Q160,0)*M160,0)*AB160,"")</f>
        <v/>
      </c>
      <c r="AE160" s="1083" t="str">
        <f>IFERROR(ROUNDDOWN(ROUNDDOWN(ROUND(L160*VLOOKUP(K160,'【参考】数式用３'!$A$2:$AC$48,MATCH("処遇改善加算Ⅳ",'【参考】数式用３'!$C$4:$O$4,0)+2,0),0)*M160,0)*AB160*0.5,0),"")</f>
        <v/>
      </c>
      <c r="AF160" s="1092"/>
      <c r="AG160" s="1075" t="str">
        <f>IF(AND(AQ160&lt;&gt;"対象外",P160&lt;&gt;""),ROUNDDOWN(ROUND(L160*VLOOKUP(K160,'【参考】数式用３'!$A$2:$K$48,MATCH("ベア加算あり",'【参考】数式用３'!$C$4:$K$4,0)+2,0),0)*M160,0)*AB160,"")</f>
        <v/>
      </c>
      <c r="AH160" s="1101"/>
      <c r="AI160" s="1092"/>
      <c r="AJ160" s="1092"/>
      <c r="AK160" s="1115"/>
      <c r="AL160" s="1124"/>
      <c r="AM160" s="1131" t="str">
        <f>IF(Q160="","",IF(Q160&lt;O160,"！加算の要件上は問題ありませんが、令和６年度末の加算率と比較して、令和７年度の加算率が低くなっています。",""))</f>
        <v/>
      </c>
      <c r="AN160" s="1139"/>
      <c r="AO160" s="1147" t="str">
        <f>IF(K160&lt;&gt;"","Q列に色付け","")</f>
        <v/>
      </c>
      <c r="AP160" s="1152" t="str">
        <f>IF(AND(AE160&lt;&gt;0,AE160&lt;&gt;""),IF(AF160="○","入力済","未入力"),"")</f>
        <v/>
      </c>
      <c r="AQ160" s="889" t="str">
        <f>IFERROR((VLOOKUP(N160,'【参考】数式用３'!$BE$5:$BE$13,1,FALSE)),"対象外")</f>
        <v>対象外</v>
      </c>
      <c r="AR160" s="880" t="str">
        <f>IF(AG160&lt;&gt;"",IF(AH160="○","入力済","未入力"),"")</f>
        <v/>
      </c>
      <c r="AS160" s="880" t="str">
        <f>IF(AND(P160&lt;&gt;"",AI160=""),"未入力","入力済")</f>
        <v>入力済</v>
      </c>
      <c r="AT160" s="880" t="str">
        <f>IF(AND(P160&lt;&gt;"",P160&lt;&gt;"処遇改善加算Ⅳ",AJ160=""),"未入力","入力済")</f>
        <v>入力済</v>
      </c>
      <c r="AU160" s="880" t="str">
        <f>IFERROR(VLOOKUP(K160,'【参考】数式用３'!$BB$5:$BC$48,2,FALSE),"")</f>
        <v/>
      </c>
      <c r="AV160" s="880" t="str">
        <f>IF(AND(P160&lt;&gt;"処遇改善加算Ⅲ",P160&lt;&gt;"処遇改善加算Ⅳ",P160&lt;&gt;"",AU160&lt;&gt;"対象外"),1,"")</f>
        <v/>
      </c>
      <c r="AW160" s="880" t="str">
        <f>IFERROR("_"&amp;VLOOKUP(K160,'【参考】数式用３'!$AG$2:$AH$48,2,FALSE),"")</f>
        <v/>
      </c>
      <c r="AX160" s="1159" t="str">
        <f>IF(AND(P160="処遇改善加算Ⅰ",AL160=""),"未入力","入力済")</f>
        <v>入力済</v>
      </c>
      <c r="AY160" s="1146" t="str">
        <f>G160</f>
        <v/>
      </c>
      <c r="AZ160" s="879"/>
      <c r="BA160" s="879"/>
      <c r="BB160" s="879"/>
      <c r="BC160" s="879"/>
      <c r="BD160" s="879"/>
      <c r="BE160" s="879"/>
      <c r="BF160" s="879"/>
      <c r="BG160" s="879"/>
    </row>
    <row r="161" spans="1:59" ht="14.4" customHeight="1">
      <c r="A161" s="923"/>
      <c r="B161" s="944"/>
      <c r="C161" s="961"/>
      <c r="D161" s="961"/>
      <c r="E161" s="961"/>
      <c r="F161" s="971"/>
      <c r="G161" s="983"/>
      <c r="H161" s="983"/>
      <c r="I161" s="983"/>
      <c r="J161" s="983"/>
      <c r="K161" s="983"/>
      <c r="L161" s="1006"/>
      <c r="M161" s="1022"/>
      <c r="N161" s="1032"/>
      <c r="O161" s="1037"/>
      <c r="P161" s="1045"/>
      <c r="Q161" s="1051"/>
      <c r="R161" s="1056"/>
      <c r="S161" s="1062"/>
      <c r="T161" s="915"/>
      <c r="U161" s="1062"/>
      <c r="V161" s="915"/>
      <c r="W161" s="1062"/>
      <c r="X161" s="915"/>
      <c r="Y161" s="1062"/>
      <c r="Z161" s="915"/>
      <c r="AA161" s="915"/>
      <c r="AB161" s="915"/>
      <c r="AC161" s="1069"/>
      <c r="AD161" s="1076"/>
      <c r="AE161" s="1084"/>
      <c r="AF161" s="1093"/>
      <c r="AG161" s="1076"/>
      <c r="AH161" s="1102"/>
      <c r="AI161" s="1093"/>
      <c r="AJ161" s="1093"/>
      <c r="AK161" s="1116"/>
      <c r="AL161" s="1125"/>
      <c r="AM161" s="1132" t="str">
        <f>IF(AND(P160&lt;&gt;"",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1139"/>
      <c r="AO161" s="1147"/>
      <c r="AP161" s="1152"/>
      <c r="AQ161" s="890"/>
      <c r="AR161" s="880"/>
      <c r="AS161" s="880"/>
      <c r="AT161" s="880"/>
      <c r="AU161" s="880"/>
      <c r="AV161" s="880"/>
      <c r="AW161" s="880"/>
      <c r="AX161" s="1159"/>
      <c r="AY161" s="1147"/>
      <c r="AZ161" s="879"/>
      <c r="BA161" s="879"/>
      <c r="BB161" s="879"/>
      <c r="BC161" s="879"/>
      <c r="BD161" s="879"/>
      <c r="BE161" s="879"/>
      <c r="BF161" s="879"/>
      <c r="BG161" s="879"/>
    </row>
    <row r="162" spans="1:59" ht="14.4" customHeight="1">
      <c r="A162" s="924"/>
      <c r="B162" s="944"/>
      <c r="C162" s="961"/>
      <c r="D162" s="961"/>
      <c r="E162" s="961"/>
      <c r="F162" s="971"/>
      <c r="G162" s="983"/>
      <c r="H162" s="983"/>
      <c r="I162" s="983"/>
      <c r="J162" s="983"/>
      <c r="K162" s="983"/>
      <c r="L162" s="1006"/>
      <c r="M162" s="1022"/>
      <c r="N162" s="1032"/>
      <c r="O162" s="1037"/>
      <c r="P162" s="1045"/>
      <c r="Q162" s="1051"/>
      <c r="R162" s="1056"/>
      <c r="S162" s="1062"/>
      <c r="T162" s="915"/>
      <c r="U162" s="1062"/>
      <c r="V162" s="915"/>
      <c r="W162" s="1062"/>
      <c r="X162" s="915"/>
      <c r="Y162" s="1062"/>
      <c r="Z162" s="915"/>
      <c r="AA162" s="915"/>
      <c r="AB162" s="915"/>
      <c r="AC162" s="1069"/>
      <c r="AD162" s="1076"/>
      <c r="AE162" s="1084"/>
      <c r="AF162" s="1093"/>
      <c r="AG162" s="1076"/>
      <c r="AH162" s="1102"/>
      <c r="AI162" s="1093"/>
      <c r="AJ162" s="1093"/>
      <c r="AK162" s="1116"/>
      <c r="AL162" s="1125"/>
      <c r="AM162" s="1133"/>
      <c r="AN162" s="1139"/>
      <c r="AO162" s="1147"/>
      <c r="AP162" s="1152"/>
      <c r="AQ162" s="890"/>
      <c r="AR162" s="880"/>
      <c r="AS162" s="880"/>
      <c r="AT162" s="880"/>
      <c r="AU162" s="880"/>
      <c r="AV162" s="880"/>
      <c r="AW162" s="880"/>
      <c r="AX162" s="1159"/>
      <c r="AY162" s="1147"/>
      <c r="AZ162" s="879"/>
      <c r="BA162" s="879"/>
      <c r="BB162" s="879"/>
      <c r="BC162" s="879"/>
      <c r="BD162" s="879"/>
      <c r="BE162" s="879"/>
      <c r="BF162" s="879"/>
      <c r="BG162" s="879"/>
    </row>
    <row r="163" spans="1:59" ht="30" customHeight="1">
      <c r="A163" s="925"/>
      <c r="B163" s="945"/>
      <c r="C163" s="962"/>
      <c r="D163" s="962"/>
      <c r="E163" s="962"/>
      <c r="F163" s="972"/>
      <c r="G163" s="984"/>
      <c r="H163" s="984"/>
      <c r="I163" s="984"/>
      <c r="J163" s="984"/>
      <c r="K163" s="984"/>
      <c r="L163" s="1007"/>
      <c r="M163" s="1023"/>
      <c r="N163" s="1033"/>
      <c r="O163" s="1038"/>
      <c r="P163" s="1046"/>
      <c r="Q163" s="1052"/>
      <c r="R163" s="1057"/>
      <c r="S163" s="1063"/>
      <c r="T163" s="1065"/>
      <c r="U163" s="1063"/>
      <c r="V163" s="1065"/>
      <c r="W163" s="1063"/>
      <c r="X163" s="1065"/>
      <c r="Y163" s="1063"/>
      <c r="Z163" s="1065"/>
      <c r="AA163" s="1065"/>
      <c r="AB163" s="1065"/>
      <c r="AC163" s="1070"/>
      <c r="AD163" s="1077"/>
      <c r="AE163" s="1085"/>
      <c r="AF163" s="1094"/>
      <c r="AG163" s="1077"/>
      <c r="AH163" s="1103"/>
      <c r="AI163" s="1094"/>
      <c r="AJ163" s="1094"/>
      <c r="AK163" s="1117"/>
      <c r="AL163" s="1126"/>
      <c r="AM163" s="1134"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139"/>
      <c r="AO163" s="1148"/>
      <c r="AP163" s="1152"/>
      <c r="AQ163" s="891"/>
      <c r="AR163" s="880"/>
      <c r="AS163" s="880"/>
      <c r="AT163" s="880"/>
      <c r="AU163" s="880"/>
      <c r="AV163" s="880"/>
      <c r="AW163" s="880"/>
      <c r="AX163" s="1159"/>
      <c r="AY163" s="1148"/>
      <c r="AZ163" s="879"/>
      <c r="BA163" s="879"/>
      <c r="BB163" s="879"/>
      <c r="BC163" s="879"/>
      <c r="BD163" s="879"/>
      <c r="BE163" s="879"/>
      <c r="BF163" s="879"/>
      <c r="BG163" s="879"/>
    </row>
    <row r="164" spans="1:59" ht="30" customHeight="1">
      <c r="A164" s="922">
        <v>39</v>
      </c>
      <c r="B164" s="946" t="str">
        <f>IF(基本情報入力シート!B433="","",基本情報入力シート!B433)</f>
        <v/>
      </c>
      <c r="C164" s="963"/>
      <c r="D164" s="963"/>
      <c r="E164" s="963"/>
      <c r="F164" s="973"/>
      <c r="G164" s="985" t="str">
        <f>IF(基本情報入力シート!L433="","",基本情報入力シート!L433)</f>
        <v/>
      </c>
      <c r="H164" s="985" t="str">
        <f>IF(基本情報入力シート!Q433="","",基本情報入力シート!Q433)</f>
        <v/>
      </c>
      <c r="I164" s="985" t="str">
        <f>IF(基本情報入力シート!V433="","",基本情報入力シート!V433)</f>
        <v/>
      </c>
      <c r="J164" s="985" t="str">
        <f>IF(基本情報入力シート!W433="","",基本情報入力シート!W433)</f>
        <v/>
      </c>
      <c r="K164" s="985" t="str">
        <f>IF(基本情報入力シート!X433="","",基本情報入力シート!X433)</f>
        <v/>
      </c>
      <c r="L164" s="1008" t="str">
        <f>IF(基本情報入力シート!AC433=0,"",基本情報入力シート!AC433)</f>
        <v/>
      </c>
      <c r="M164" s="1021" t="str">
        <f>IF(基本情報入力シート!AD433="","",基本情報入力シート!AD433)</f>
        <v/>
      </c>
      <c r="N164" s="1031"/>
      <c r="O164" s="1036" t="str">
        <f>IFERROR(VLOOKUP(K164,'【参考】数式用３'!$A$2:$AD$48,MATCH(N164,'【参考】数式用３'!$C$4:$AD$4,0)+2,0),"")</f>
        <v/>
      </c>
      <c r="P164" s="1044"/>
      <c r="Q164" s="1050" t="str">
        <f>IFERROR(VLOOKUP(K164,'【参考】数式用３'!$A$2:$AC$48,MATCH(P164,'【参考】数式用３'!$C$4:$AC$4,0)+2,0),"")</f>
        <v/>
      </c>
      <c r="R164" s="1055" t="s">
        <v>712</v>
      </c>
      <c r="S164" s="1061"/>
      <c r="T164" s="1064" t="s">
        <v>5</v>
      </c>
      <c r="U164" s="1061"/>
      <c r="V164" s="1064" t="s">
        <v>861</v>
      </c>
      <c r="W164" s="1061"/>
      <c r="X164" s="1064" t="s">
        <v>5</v>
      </c>
      <c r="Y164" s="1061"/>
      <c r="Z164" s="1064" t="s">
        <v>130</v>
      </c>
      <c r="AA164" s="1064" t="s">
        <v>508</v>
      </c>
      <c r="AB164" s="1064" t="str">
        <f>IF(S164&gt;=1,(W164*12+Y164)-(S164*12+U164)+1,"")</f>
        <v/>
      </c>
      <c r="AC164" s="1068" t="s">
        <v>136</v>
      </c>
      <c r="AD164" s="1075" t="str">
        <f>IFERROR(ROUNDDOWN(ROUND(L164*Q164,0)*M164,0)*AB164,"")</f>
        <v/>
      </c>
      <c r="AE164" s="1083" t="str">
        <f>IFERROR(ROUNDDOWN(ROUNDDOWN(ROUND(L164*VLOOKUP(K164,'【参考】数式用３'!$A$2:$AC$48,MATCH("処遇改善加算Ⅳ",'【参考】数式用３'!$C$4:$O$4,0)+2,0),0)*M164,0)*AB164*0.5,0),"")</f>
        <v/>
      </c>
      <c r="AF164" s="1092"/>
      <c r="AG164" s="1075" t="str">
        <f>IF(AND(AQ164&lt;&gt;"対象外",P164&lt;&gt;""),ROUNDDOWN(ROUND(L164*VLOOKUP(K164,'【参考】数式用３'!$A$2:$K$48,MATCH("ベア加算あり",'【参考】数式用３'!$C$4:$K$4,0)+2,0),0)*M164,0)*AB164,"")</f>
        <v/>
      </c>
      <c r="AH164" s="1101"/>
      <c r="AI164" s="1092"/>
      <c r="AJ164" s="1092"/>
      <c r="AK164" s="1115"/>
      <c r="AL164" s="1124"/>
      <c r="AM164" s="1131" t="str">
        <f>IF(Q164="","",IF(Q164&lt;O164,"！加算の要件上は問題ありませんが、令和６年度末の加算率と比較して、令和７年度の加算率が低くなっています。",""))</f>
        <v/>
      </c>
      <c r="AN164" s="1139"/>
      <c r="AO164" s="1147" t="str">
        <f>IF(K164&lt;&gt;"","Q列に色付け","")</f>
        <v/>
      </c>
      <c r="AP164" s="1152" t="str">
        <f>IF(AND(AE164&lt;&gt;0,AE164&lt;&gt;""),IF(AF164="○","入力済","未入力"),"")</f>
        <v/>
      </c>
      <c r="AQ164" s="889" t="str">
        <f>IFERROR((VLOOKUP(N164,'【参考】数式用３'!$BE$5:$BE$13,1,FALSE)),"対象外")</f>
        <v>対象外</v>
      </c>
      <c r="AR164" s="880" t="str">
        <f>IF(AG164&lt;&gt;"",IF(AH164="○","入力済","未入力"),"")</f>
        <v/>
      </c>
      <c r="AS164" s="880" t="str">
        <f>IF(AND(P164&lt;&gt;"",AI164=""),"未入力","入力済")</f>
        <v>入力済</v>
      </c>
      <c r="AT164" s="880" t="str">
        <f>IF(AND(P164&lt;&gt;"",P164&lt;&gt;"処遇改善加算Ⅳ",AJ164=""),"未入力","入力済")</f>
        <v>入力済</v>
      </c>
      <c r="AU164" s="880" t="str">
        <f>IFERROR(VLOOKUP(K164,'【参考】数式用３'!$BB$5:$BC$48,2,FALSE),"")</f>
        <v/>
      </c>
      <c r="AV164" s="880" t="str">
        <f>IF(AND(P164&lt;&gt;"処遇改善加算Ⅲ",P164&lt;&gt;"処遇改善加算Ⅳ",P164&lt;&gt;"",AU164&lt;&gt;"対象外"),1,"")</f>
        <v/>
      </c>
      <c r="AW164" s="880" t="str">
        <f>IFERROR("_"&amp;VLOOKUP(K164,'【参考】数式用３'!$AG$2:$AH$48,2,FALSE),"")</f>
        <v/>
      </c>
      <c r="AX164" s="1159" t="str">
        <f>IF(AND(P164="処遇改善加算Ⅰ",AL164=""),"未入力","入力済")</f>
        <v>入力済</v>
      </c>
      <c r="AY164" s="1146" t="str">
        <f>G164</f>
        <v/>
      </c>
      <c r="AZ164" s="879"/>
      <c r="BA164" s="879"/>
      <c r="BB164" s="879"/>
      <c r="BC164" s="879"/>
      <c r="BD164" s="879"/>
      <c r="BE164" s="879"/>
      <c r="BF164" s="879"/>
      <c r="BG164" s="879"/>
    </row>
    <row r="165" spans="1:59" ht="14.4" customHeight="1">
      <c r="A165" s="923"/>
      <c r="B165" s="944"/>
      <c r="C165" s="961"/>
      <c r="D165" s="961"/>
      <c r="E165" s="961"/>
      <c r="F165" s="971"/>
      <c r="G165" s="983"/>
      <c r="H165" s="983"/>
      <c r="I165" s="983"/>
      <c r="J165" s="983"/>
      <c r="K165" s="983"/>
      <c r="L165" s="1006"/>
      <c r="M165" s="1022"/>
      <c r="N165" s="1032"/>
      <c r="O165" s="1037"/>
      <c r="P165" s="1045"/>
      <c r="Q165" s="1051"/>
      <c r="R165" s="1056"/>
      <c r="S165" s="1062"/>
      <c r="T165" s="915"/>
      <c r="U165" s="1062"/>
      <c r="V165" s="915"/>
      <c r="W165" s="1062"/>
      <c r="X165" s="915"/>
      <c r="Y165" s="1062"/>
      <c r="Z165" s="915"/>
      <c r="AA165" s="915"/>
      <c r="AB165" s="915"/>
      <c r="AC165" s="1069"/>
      <c r="AD165" s="1076"/>
      <c r="AE165" s="1084"/>
      <c r="AF165" s="1093"/>
      <c r="AG165" s="1076"/>
      <c r="AH165" s="1102"/>
      <c r="AI165" s="1093"/>
      <c r="AJ165" s="1093"/>
      <c r="AK165" s="1116"/>
      <c r="AL165" s="1125"/>
      <c r="AM165" s="1132" t="str">
        <f>IF(AND(P164&lt;&gt;"",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1139"/>
      <c r="AO165" s="1147"/>
      <c r="AP165" s="1152"/>
      <c r="AQ165" s="890"/>
      <c r="AR165" s="880"/>
      <c r="AS165" s="880"/>
      <c r="AT165" s="880"/>
      <c r="AU165" s="880"/>
      <c r="AV165" s="880"/>
      <c r="AW165" s="880"/>
      <c r="AX165" s="1159"/>
      <c r="AY165" s="1147"/>
      <c r="AZ165" s="879"/>
      <c r="BA165" s="879"/>
      <c r="BB165" s="879"/>
      <c r="BC165" s="879"/>
      <c r="BD165" s="879"/>
      <c r="BE165" s="879"/>
      <c r="BF165" s="879"/>
      <c r="BG165" s="879"/>
    </row>
    <row r="166" spans="1:59" ht="14.4" customHeight="1">
      <c r="A166" s="924"/>
      <c r="B166" s="944"/>
      <c r="C166" s="961"/>
      <c r="D166" s="961"/>
      <c r="E166" s="961"/>
      <c r="F166" s="971"/>
      <c r="G166" s="983"/>
      <c r="H166" s="983"/>
      <c r="I166" s="983"/>
      <c r="J166" s="983"/>
      <c r="K166" s="983"/>
      <c r="L166" s="1006"/>
      <c r="M166" s="1022"/>
      <c r="N166" s="1032"/>
      <c r="O166" s="1037"/>
      <c r="P166" s="1045"/>
      <c r="Q166" s="1051"/>
      <c r="R166" s="1056"/>
      <c r="S166" s="1062"/>
      <c r="T166" s="915"/>
      <c r="U166" s="1062"/>
      <c r="V166" s="915"/>
      <c r="W166" s="1062"/>
      <c r="X166" s="915"/>
      <c r="Y166" s="1062"/>
      <c r="Z166" s="915"/>
      <c r="AA166" s="915"/>
      <c r="AB166" s="915"/>
      <c r="AC166" s="1069"/>
      <c r="AD166" s="1076"/>
      <c r="AE166" s="1084"/>
      <c r="AF166" s="1093"/>
      <c r="AG166" s="1076"/>
      <c r="AH166" s="1102"/>
      <c r="AI166" s="1093"/>
      <c r="AJ166" s="1093"/>
      <c r="AK166" s="1116"/>
      <c r="AL166" s="1125"/>
      <c r="AM166" s="1133"/>
      <c r="AN166" s="1139"/>
      <c r="AO166" s="1147"/>
      <c r="AP166" s="1152"/>
      <c r="AQ166" s="890"/>
      <c r="AR166" s="880"/>
      <c r="AS166" s="880"/>
      <c r="AT166" s="880"/>
      <c r="AU166" s="880"/>
      <c r="AV166" s="880"/>
      <c r="AW166" s="880"/>
      <c r="AX166" s="1159"/>
      <c r="AY166" s="1147"/>
      <c r="AZ166" s="879"/>
      <c r="BA166" s="879"/>
      <c r="BB166" s="879"/>
      <c r="BC166" s="879"/>
      <c r="BD166" s="879"/>
      <c r="BE166" s="879"/>
      <c r="BF166" s="879"/>
      <c r="BG166" s="879"/>
    </row>
    <row r="167" spans="1:59" ht="30" customHeight="1">
      <c r="A167" s="925"/>
      <c r="B167" s="945"/>
      <c r="C167" s="962"/>
      <c r="D167" s="962"/>
      <c r="E167" s="962"/>
      <c r="F167" s="972"/>
      <c r="G167" s="984"/>
      <c r="H167" s="984"/>
      <c r="I167" s="984"/>
      <c r="J167" s="984"/>
      <c r="K167" s="984"/>
      <c r="L167" s="1007"/>
      <c r="M167" s="1023"/>
      <c r="N167" s="1033"/>
      <c r="O167" s="1038"/>
      <c r="P167" s="1046"/>
      <c r="Q167" s="1052"/>
      <c r="R167" s="1057"/>
      <c r="S167" s="1063"/>
      <c r="T167" s="1065"/>
      <c r="U167" s="1063"/>
      <c r="V167" s="1065"/>
      <c r="W167" s="1063"/>
      <c r="X167" s="1065"/>
      <c r="Y167" s="1063"/>
      <c r="Z167" s="1065"/>
      <c r="AA167" s="1065"/>
      <c r="AB167" s="1065"/>
      <c r="AC167" s="1070"/>
      <c r="AD167" s="1077"/>
      <c r="AE167" s="1085"/>
      <c r="AF167" s="1094"/>
      <c r="AG167" s="1077"/>
      <c r="AH167" s="1103"/>
      <c r="AI167" s="1094"/>
      <c r="AJ167" s="1094"/>
      <c r="AK167" s="1117"/>
      <c r="AL167" s="1126"/>
      <c r="AM167" s="1134"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139"/>
      <c r="AO167" s="1147"/>
      <c r="AP167" s="1152"/>
      <c r="AQ167" s="891"/>
      <c r="AR167" s="880"/>
      <c r="AS167" s="880"/>
      <c r="AT167" s="880"/>
      <c r="AU167" s="880"/>
      <c r="AV167" s="880"/>
      <c r="AW167" s="880"/>
      <c r="AX167" s="1159"/>
      <c r="AY167" s="1148"/>
      <c r="AZ167" s="879"/>
      <c r="BA167" s="879"/>
      <c r="BB167" s="879"/>
      <c r="BC167" s="879"/>
      <c r="BD167" s="879"/>
      <c r="BE167" s="879"/>
      <c r="BF167" s="879"/>
      <c r="BG167" s="879"/>
    </row>
    <row r="168" spans="1:59" ht="30" customHeight="1">
      <c r="A168" s="922">
        <v>40</v>
      </c>
      <c r="B168" s="946" t="str">
        <f>IF(基本情報入力シート!B434="","",基本情報入力シート!B434)</f>
        <v/>
      </c>
      <c r="C168" s="963"/>
      <c r="D168" s="963"/>
      <c r="E168" s="963"/>
      <c r="F168" s="973"/>
      <c r="G168" s="985" t="str">
        <f>IF(基本情報入力シート!L434="","",基本情報入力シート!L434)</f>
        <v/>
      </c>
      <c r="H168" s="985" t="str">
        <f>IF(基本情報入力シート!Q434="","",基本情報入力シート!Q434)</f>
        <v/>
      </c>
      <c r="I168" s="985" t="str">
        <f>IF(基本情報入力シート!V434="","",基本情報入力シート!V434)</f>
        <v/>
      </c>
      <c r="J168" s="985" t="str">
        <f>IF(基本情報入力シート!W434="","",基本情報入力シート!W434)</f>
        <v/>
      </c>
      <c r="K168" s="985" t="str">
        <f>IF(基本情報入力シート!X434="","",基本情報入力シート!X434)</f>
        <v/>
      </c>
      <c r="L168" s="1008" t="str">
        <f>IF(基本情報入力シート!AC434=0,"",基本情報入力シート!AC434)</f>
        <v/>
      </c>
      <c r="M168" s="1021" t="str">
        <f>IF(基本情報入力シート!AD434="","",基本情報入力シート!AD434)</f>
        <v/>
      </c>
      <c r="N168" s="1031"/>
      <c r="O168" s="1036" t="str">
        <f>IFERROR(VLOOKUP(K168,'【参考】数式用３'!$A$2:$AD$48,MATCH(N168,'【参考】数式用３'!$C$4:$AD$4,0)+2,0),"")</f>
        <v/>
      </c>
      <c r="P168" s="1044"/>
      <c r="Q168" s="1050" t="str">
        <f>IFERROR(VLOOKUP(K168,'【参考】数式用３'!$A$2:$AC$48,MATCH(P168,'【参考】数式用３'!$C$4:$AC$4,0)+2,0),"")</f>
        <v/>
      </c>
      <c r="R168" s="1055" t="s">
        <v>712</v>
      </c>
      <c r="S168" s="1061"/>
      <c r="T168" s="1064" t="s">
        <v>5</v>
      </c>
      <c r="U168" s="1061"/>
      <c r="V168" s="1064" t="s">
        <v>861</v>
      </c>
      <c r="W168" s="1061"/>
      <c r="X168" s="1064" t="s">
        <v>5</v>
      </c>
      <c r="Y168" s="1061"/>
      <c r="Z168" s="1064" t="s">
        <v>130</v>
      </c>
      <c r="AA168" s="1064" t="s">
        <v>508</v>
      </c>
      <c r="AB168" s="1064" t="str">
        <f>IF(S168&gt;=1,(W168*12+Y168)-(S168*12+U168)+1,"")</f>
        <v/>
      </c>
      <c r="AC168" s="1068" t="s">
        <v>136</v>
      </c>
      <c r="AD168" s="1075" t="str">
        <f>IFERROR(ROUNDDOWN(ROUND(L168*Q168,0)*M168,0)*AB168,"")</f>
        <v/>
      </c>
      <c r="AE168" s="1083" t="str">
        <f>IFERROR(ROUNDDOWN(ROUNDDOWN(ROUND(L168*VLOOKUP(K168,'【参考】数式用３'!$A$2:$AC$48,MATCH("処遇改善加算Ⅳ",'【参考】数式用３'!$C$4:$O$4,0)+2,0),0)*M168,0)*AB168*0.5,0),"")</f>
        <v/>
      </c>
      <c r="AF168" s="1092"/>
      <c r="AG168" s="1075" t="str">
        <f>IF(AND(AQ168&lt;&gt;"対象外",P168&lt;&gt;""),ROUNDDOWN(ROUND(L168*VLOOKUP(K168,'【参考】数式用３'!$A$2:$K$48,MATCH("ベア加算あり",'【参考】数式用３'!$C$4:$K$4,0)+2,0),0)*M168,0)*AB168,"")</f>
        <v/>
      </c>
      <c r="AH168" s="1101"/>
      <c r="AI168" s="1092"/>
      <c r="AJ168" s="1092"/>
      <c r="AK168" s="1115"/>
      <c r="AL168" s="1124"/>
      <c r="AM168" s="1131" t="str">
        <f>IF(Q168="","",IF(Q168&lt;O168,"！加算の要件上は問題ありませんが、令和６年度末の加算率と比較して、令和７年度の加算率が低くなっています。",""))</f>
        <v/>
      </c>
      <c r="AN168" s="1139"/>
      <c r="AO168" s="1146" t="str">
        <f>IF(K168&lt;&gt;"","Q列に色付け","")</f>
        <v/>
      </c>
      <c r="AP168" s="1152" t="str">
        <f>IF(AND(AE168&lt;&gt;0,AE168&lt;&gt;""),IF(AF168="○","入力済","未入力"),"")</f>
        <v/>
      </c>
      <c r="AQ168" s="889" t="str">
        <f>IFERROR((VLOOKUP(N168,'【参考】数式用３'!$BE$5:$BE$13,1,FALSE)),"対象外")</f>
        <v>対象外</v>
      </c>
      <c r="AR168" s="880" t="str">
        <f>IF(AG168&lt;&gt;"",IF(AH168="○","入力済","未入力"),"")</f>
        <v/>
      </c>
      <c r="AS168" s="880" t="str">
        <f>IF(AND(P168&lt;&gt;"",AI168=""),"未入力","入力済")</f>
        <v>入力済</v>
      </c>
      <c r="AT168" s="880" t="str">
        <f>IF(AND(P168&lt;&gt;"",P168&lt;&gt;"処遇改善加算Ⅳ",AJ168=""),"未入力","入力済")</f>
        <v>入力済</v>
      </c>
      <c r="AU168" s="880" t="str">
        <f>IFERROR(VLOOKUP(K168,'【参考】数式用３'!$BB$5:$BC$48,2,FALSE),"")</f>
        <v/>
      </c>
      <c r="AV168" s="880" t="str">
        <f>IF(AND(P168&lt;&gt;"処遇改善加算Ⅲ",P168&lt;&gt;"処遇改善加算Ⅳ",P168&lt;&gt;"",AU168&lt;&gt;"対象外"),1,"")</f>
        <v/>
      </c>
      <c r="AW168" s="880" t="str">
        <f>IFERROR("_"&amp;VLOOKUP(K168,'【参考】数式用３'!$AG$2:$AH$48,2,FALSE),"")</f>
        <v/>
      </c>
      <c r="AX168" s="1159" t="str">
        <f>IF(AND(P168="処遇改善加算Ⅰ",AL168=""),"未入力","入力済")</f>
        <v>入力済</v>
      </c>
      <c r="AY168" s="1146" t="str">
        <f>G168</f>
        <v/>
      </c>
      <c r="AZ168" s="879"/>
      <c r="BA168" s="879"/>
      <c r="BB168" s="879"/>
      <c r="BC168" s="879"/>
      <c r="BD168" s="879"/>
      <c r="BE168" s="879"/>
      <c r="BF168" s="879"/>
      <c r="BG168" s="879"/>
    </row>
    <row r="169" spans="1:59" ht="14.4" customHeight="1">
      <c r="A169" s="923"/>
      <c r="B169" s="944"/>
      <c r="C169" s="961"/>
      <c r="D169" s="961"/>
      <c r="E169" s="961"/>
      <c r="F169" s="971"/>
      <c r="G169" s="983"/>
      <c r="H169" s="983"/>
      <c r="I169" s="983"/>
      <c r="J169" s="983"/>
      <c r="K169" s="983"/>
      <c r="L169" s="1006"/>
      <c r="M169" s="1022"/>
      <c r="N169" s="1032"/>
      <c r="O169" s="1037"/>
      <c r="P169" s="1045"/>
      <c r="Q169" s="1051"/>
      <c r="R169" s="1056"/>
      <c r="S169" s="1062"/>
      <c r="T169" s="915"/>
      <c r="U169" s="1062"/>
      <c r="V169" s="915"/>
      <c r="W169" s="1062"/>
      <c r="X169" s="915"/>
      <c r="Y169" s="1062"/>
      <c r="Z169" s="915"/>
      <c r="AA169" s="915"/>
      <c r="AB169" s="915"/>
      <c r="AC169" s="1069"/>
      <c r="AD169" s="1076"/>
      <c r="AE169" s="1084"/>
      <c r="AF169" s="1093"/>
      <c r="AG169" s="1076"/>
      <c r="AH169" s="1102"/>
      <c r="AI169" s="1093"/>
      <c r="AJ169" s="1093"/>
      <c r="AK169" s="1116"/>
      <c r="AL169" s="1125"/>
      <c r="AM169" s="1132" t="str">
        <f>IF(AND(P168&lt;&gt;"",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1139"/>
      <c r="AO169" s="1147"/>
      <c r="AP169" s="1152"/>
      <c r="AQ169" s="890"/>
      <c r="AR169" s="880"/>
      <c r="AS169" s="880"/>
      <c r="AT169" s="880"/>
      <c r="AU169" s="880"/>
      <c r="AV169" s="880"/>
      <c r="AW169" s="880"/>
      <c r="AX169" s="1159"/>
      <c r="AY169" s="1147"/>
      <c r="AZ169" s="879"/>
      <c r="BA169" s="879"/>
      <c r="BB169" s="879"/>
      <c r="BC169" s="879"/>
      <c r="BD169" s="879"/>
      <c r="BE169" s="879"/>
      <c r="BF169" s="879"/>
      <c r="BG169" s="879"/>
    </row>
    <row r="170" spans="1:59" ht="14.4" customHeight="1">
      <c r="A170" s="924"/>
      <c r="B170" s="944"/>
      <c r="C170" s="961"/>
      <c r="D170" s="961"/>
      <c r="E170" s="961"/>
      <c r="F170" s="971"/>
      <c r="G170" s="983"/>
      <c r="H170" s="983"/>
      <c r="I170" s="983"/>
      <c r="J170" s="983"/>
      <c r="K170" s="983"/>
      <c r="L170" s="1006"/>
      <c r="M170" s="1022"/>
      <c r="N170" s="1032"/>
      <c r="O170" s="1037"/>
      <c r="P170" s="1045"/>
      <c r="Q170" s="1051"/>
      <c r="R170" s="1056"/>
      <c r="S170" s="1062"/>
      <c r="T170" s="915"/>
      <c r="U170" s="1062"/>
      <c r="V170" s="915"/>
      <c r="W170" s="1062"/>
      <c r="X170" s="915"/>
      <c r="Y170" s="1062"/>
      <c r="Z170" s="915"/>
      <c r="AA170" s="915"/>
      <c r="AB170" s="915"/>
      <c r="AC170" s="1069"/>
      <c r="AD170" s="1076"/>
      <c r="AE170" s="1084"/>
      <c r="AF170" s="1093"/>
      <c r="AG170" s="1076"/>
      <c r="AH170" s="1102"/>
      <c r="AI170" s="1093"/>
      <c r="AJ170" s="1093"/>
      <c r="AK170" s="1116"/>
      <c r="AL170" s="1125"/>
      <c r="AM170" s="1133"/>
      <c r="AN170" s="1139"/>
      <c r="AO170" s="1147"/>
      <c r="AP170" s="1152"/>
      <c r="AQ170" s="890"/>
      <c r="AR170" s="880"/>
      <c r="AS170" s="880"/>
      <c r="AT170" s="880"/>
      <c r="AU170" s="880"/>
      <c r="AV170" s="880"/>
      <c r="AW170" s="880"/>
      <c r="AX170" s="1159"/>
      <c r="AY170" s="1147"/>
      <c r="AZ170" s="879"/>
      <c r="BA170" s="879"/>
      <c r="BB170" s="879"/>
      <c r="BC170" s="879"/>
      <c r="BD170" s="879"/>
      <c r="BE170" s="879"/>
      <c r="BF170" s="879"/>
      <c r="BG170" s="879"/>
    </row>
    <row r="171" spans="1:59" ht="30" customHeight="1">
      <c r="A171" s="925"/>
      <c r="B171" s="945"/>
      <c r="C171" s="962"/>
      <c r="D171" s="962"/>
      <c r="E171" s="962"/>
      <c r="F171" s="972"/>
      <c r="G171" s="984"/>
      <c r="H171" s="984"/>
      <c r="I171" s="984"/>
      <c r="J171" s="984"/>
      <c r="K171" s="984"/>
      <c r="L171" s="1007"/>
      <c r="M171" s="1023"/>
      <c r="N171" s="1033"/>
      <c r="O171" s="1038"/>
      <c r="P171" s="1046"/>
      <c r="Q171" s="1052"/>
      <c r="R171" s="1057"/>
      <c r="S171" s="1063"/>
      <c r="T171" s="1065"/>
      <c r="U171" s="1063"/>
      <c r="V171" s="1065"/>
      <c r="W171" s="1063"/>
      <c r="X171" s="1065"/>
      <c r="Y171" s="1063"/>
      <c r="Z171" s="1065"/>
      <c r="AA171" s="1065"/>
      <c r="AB171" s="1065"/>
      <c r="AC171" s="1070"/>
      <c r="AD171" s="1077"/>
      <c r="AE171" s="1085"/>
      <c r="AF171" s="1094"/>
      <c r="AG171" s="1077"/>
      <c r="AH171" s="1103"/>
      <c r="AI171" s="1094"/>
      <c r="AJ171" s="1094"/>
      <c r="AK171" s="1117"/>
      <c r="AL171" s="1126"/>
      <c r="AM171" s="1134"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139"/>
      <c r="AO171" s="1148"/>
      <c r="AP171" s="1152"/>
      <c r="AQ171" s="891"/>
      <c r="AR171" s="880"/>
      <c r="AS171" s="880"/>
      <c r="AT171" s="880"/>
      <c r="AU171" s="880"/>
      <c r="AV171" s="880"/>
      <c r="AW171" s="880"/>
      <c r="AX171" s="1159"/>
      <c r="AY171" s="1148"/>
      <c r="AZ171" s="879"/>
      <c r="BA171" s="879"/>
      <c r="BB171" s="879"/>
      <c r="BC171" s="879"/>
      <c r="BD171" s="879"/>
      <c r="BE171" s="879"/>
      <c r="BF171" s="879"/>
      <c r="BG171" s="879"/>
    </row>
    <row r="172" spans="1:59" ht="30" customHeight="1">
      <c r="A172" s="922">
        <v>41</v>
      </c>
      <c r="B172" s="946" t="str">
        <f>IF(基本情報入力シート!B435="","",基本情報入力シート!B435)</f>
        <v/>
      </c>
      <c r="C172" s="963"/>
      <c r="D172" s="963"/>
      <c r="E172" s="963"/>
      <c r="F172" s="973"/>
      <c r="G172" s="985" t="str">
        <f>IF(基本情報入力シート!L435="","",基本情報入力シート!L435)</f>
        <v/>
      </c>
      <c r="H172" s="985" t="str">
        <f>IF(基本情報入力シート!Q435="","",基本情報入力シート!Q435)</f>
        <v/>
      </c>
      <c r="I172" s="985" t="str">
        <f>IF(基本情報入力シート!V435="","",基本情報入力シート!V435)</f>
        <v/>
      </c>
      <c r="J172" s="985" t="str">
        <f>IF(基本情報入力シート!W435="","",基本情報入力シート!W435)</f>
        <v/>
      </c>
      <c r="K172" s="985" t="str">
        <f>IF(基本情報入力シート!X435="","",基本情報入力シート!X435)</f>
        <v/>
      </c>
      <c r="L172" s="1008" t="str">
        <f>IF(基本情報入力シート!AC435=0,"",基本情報入力シート!AC435)</f>
        <v/>
      </c>
      <c r="M172" s="1021" t="str">
        <f>IF(基本情報入力シート!AD435="","",基本情報入力シート!AD435)</f>
        <v/>
      </c>
      <c r="N172" s="1031"/>
      <c r="O172" s="1036" t="str">
        <f>IFERROR(VLOOKUP(K172,'【参考】数式用３'!$A$2:$AD$48,MATCH(N172,'【参考】数式用３'!$C$4:$AD$4,0)+2,0),"")</f>
        <v/>
      </c>
      <c r="P172" s="1044"/>
      <c r="Q172" s="1050" t="str">
        <f>IFERROR(VLOOKUP(K172,'【参考】数式用３'!$A$2:$AC$48,MATCH(P172,'【参考】数式用３'!$C$4:$AC$4,0)+2,0),"")</f>
        <v/>
      </c>
      <c r="R172" s="1055" t="s">
        <v>712</v>
      </c>
      <c r="S172" s="1061"/>
      <c r="T172" s="1064" t="s">
        <v>5</v>
      </c>
      <c r="U172" s="1061"/>
      <c r="V172" s="1064" t="s">
        <v>861</v>
      </c>
      <c r="W172" s="1061"/>
      <c r="X172" s="1064" t="s">
        <v>5</v>
      </c>
      <c r="Y172" s="1061"/>
      <c r="Z172" s="1064" t="s">
        <v>130</v>
      </c>
      <c r="AA172" s="1064" t="s">
        <v>508</v>
      </c>
      <c r="AB172" s="1064" t="str">
        <f>IF(S172&gt;=1,(W172*12+Y172)-(S172*12+U172)+1,"")</f>
        <v/>
      </c>
      <c r="AC172" s="1068" t="s">
        <v>136</v>
      </c>
      <c r="AD172" s="1075" t="str">
        <f>IFERROR(ROUNDDOWN(ROUND(L172*Q172,0)*M172,0)*AB172,"")</f>
        <v/>
      </c>
      <c r="AE172" s="1083" t="str">
        <f>IFERROR(ROUNDDOWN(ROUNDDOWN(ROUND(L172*VLOOKUP(K172,'【参考】数式用３'!$A$2:$AC$48,MATCH("処遇改善加算Ⅳ",'【参考】数式用３'!$C$4:$O$4,0)+2,0),0)*M172,0)*AB172*0.5,0),"")</f>
        <v/>
      </c>
      <c r="AF172" s="1092"/>
      <c r="AG172" s="1075" t="str">
        <f>IF(AND(AQ172&lt;&gt;"対象外",P172&lt;&gt;""),ROUNDDOWN(ROUND(L172*VLOOKUP(K172,'【参考】数式用３'!$A$2:$K$48,MATCH("ベア加算あり",'【参考】数式用３'!$C$4:$K$4,0)+2,0),0)*M172,0)*AB172,"")</f>
        <v/>
      </c>
      <c r="AH172" s="1101"/>
      <c r="AI172" s="1092"/>
      <c r="AJ172" s="1092"/>
      <c r="AK172" s="1115"/>
      <c r="AL172" s="1124"/>
      <c r="AM172" s="1131" t="str">
        <f>IF(Q172="","",IF(Q172&lt;O172,"！加算の要件上は問題ありませんが、令和６年度末の加算率と比較して、令和７年度の加算率が低くなっています。",""))</f>
        <v/>
      </c>
      <c r="AN172" s="1139"/>
      <c r="AO172" s="1147" t="str">
        <f>IF(K172&lt;&gt;"","Q列に色付け","")</f>
        <v/>
      </c>
      <c r="AP172" s="1152" t="str">
        <f>IF(AND(AE172&lt;&gt;0,AE172&lt;&gt;""),IF(AF172="○","入力済","未入力"),"")</f>
        <v/>
      </c>
      <c r="AQ172" s="889" t="str">
        <f>IFERROR((VLOOKUP(N172,'【参考】数式用３'!$BE$5:$BE$13,1,FALSE)),"対象外")</f>
        <v>対象外</v>
      </c>
      <c r="AR172" s="880" t="str">
        <f>IF(AG172&lt;&gt;"",IF(AH172="○","入力済","未入力"),"")</f>
        <v/>
      </c>
      <c r="AS172" s="880" t="str">
        <f>IF(AND(P172&lt;&gt;"",AI172=""),"未入力","入力済")</f>
        <v>入力済</v>
      </c>
      <c r="AT172" s="880" t="str">
        <f>IF(AND(P172&lt;&gt;"",P172&lt;&gt;"処遇改善加算Ⅳ",AJ172=""),"未入力","入力済")</f>
        <v>入力済</v>
      </c>
      <c r="AU172" s="880" t="str">
        <f>IFERROR(VLOOKUP(K172,'【参考】数式用３'!$BB$5:$BC$48,2,FALSE),"")</f>
        <v/>
      </c>
      <c r="AV172" s="880" t="str">
        <f>IF(AND(P172&lt;&gt;"処遇改善加算Ⅲ",P172&lt;&gt;"処遇改善加算Ⅳ",P172&lt;&gt;"",AU172&lt;&gt;"対象外"),1,"")</f>
        <v/>
      </c>
      <c r="AW172" s="880" t="str">
        <f>IFERROR("_"&amp;VLOOKUP(K172,'【参考】数式用３'!$AG$2:$AH$48,2,FALSE),"")</f>
        <v/>
      </c>
      <c r="AX172" s="1159" t="str">
        <f>IF(AND(P172="処遇改善加算Ⅰ",AL172=""),"未入力","入力済")</f>
        <v>入力済</v>
      </c>
      <c r="AY172" s="1146" t="str">
        <f>G172</f>
        <v/>
      </c>
      <c r="AZ172" s="879"/>
      <c r="BA172" s="879"/>
      <c r="BB172" s="879"/>
      <c r="BC172" s="879"/>
      <c r="BD172" s="879"/>
      <c r="BE172" s="879"/>
      <c r="BF172" s="879"/>
      <c r="BG172" s="879"/>
    </row>
    <row r="173" spans="1:59" ht="14.4" customHeight="1">
      <c r="A173" s="923"/>
      <c r="B173" s="944"/>
      <c r="C173" s="961"/>
      <c r="D173" s="961"/>
      <c r="E173" s="961"/>
      <c r="F173" s="971"/>
      <c r="G173" s="983"/>
      <c r="H173" s="983"/>
      <c r="I173" s="983"/>
      <c r="J173" s="983"/>
      <c r="K173" s="983"/>
      <c r="L173" s="1006"/>
      <c r="M173" s="1022"/>
      <c r="N173" s="1032"/>
      <c r="O173" s="1037"/>
      <c r="P173" s="1045"/>
      <c r="Q173" s="1051"/>
      <c r="R173" s="1056"/>
      <c r="S173" s="1062"/>
      <c r="T173" s="915"/>
      <c r="U173" s="1062"/>
      <c r="V173" s="915"/>
      <c r="W173" s="1062"/>
      <c r="X173" s="915"/>
      <c r="Y173" s="1062"/>
      <c r="Z173" s="915"/>
      <c r="AA173" s="915"/>
      <c r="AB173" s="915"/>
      <c r="AC173" s="1069"/>
      <c r="AD173" s="1076"/>
      <c r="AE173" s="1084"/>
      <c r="AF173" s="1093"/>
      <c r="AG173" s="1076"/>
      <c r="AH173" s="1102"/>
      <c r="AI173" s="1093"/>
      <c r="AJ173" s="1093"/>
      <c r="AK173" s="1116"/>
      <c r="AL173" s="1125"/>
      <c r="AM173" s="1132" t="str">
        <f>IF(AND(P172&lt;&gt;"",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1139"/>
      <c r="AO173" s="1147"/>
      <c r="AP173" s="1152"/>
      <c r="AQ173" s="890"/>
      <c r="AR173" s="880"/>
      <c r="AS173" s="880"/>
      <c r="AT173" s="880"/>
      <c r="AU173" s="880"/>
      <c r="AV173" s="880"/>
      <c r="AW173" s="880"/>
      <c r="AX173" s="1159"/>
      <c r="AY173" s="1147"/>
      <c r="AZ173" s="879"/>
      <c r="BA173" s="879"/>
      <c r="BB173" s="879"/>
      <c r="BC173" s="879"/>
      <c r="BD173" s="879"/>
      <c r="BE173" s="879"/>
      <c r="BF173" s="879"/>
      <c r="BG173" s="879"/>
    </row>
    <row r="174" spans="1:59" ht="14.4" customHeight="1">
      <c r="A174" s="924"/>
      <c r="B174" s="944"/>
      <c r="C174" s="961"/>
      <c r="D174" s="961"/>
      <c r="E174" s="961"/>
      <c r="F174" s="971"/>
      <c r="G174" s="983"/>
      <c r="H174" s="983"/>
      <c r="I174" s="983"/>
      <c r="J174" s="983"/>
      <c r="K174" s="983"/>
      <c r="L174" s="1006"/>
      <c r="M174" s="1022"/>
      <c r="N174" s="1032"/>
      <c r="O174" s="1037"/>
      <c r="P174" s="1045"/>
      <c r="Q174" s="1051"/>
      <c r="R174" s="1056"/>
      <c r="S174" s="1062"/>
      <c r="T174" s="915"/>
      <c r="U174" s="1062"/>
      <c r="V174" s="915"/>
      <c r="W174" s="1062"/>
      <c r="X174" s="915"/>
      <c r="Y174" s="1062"/>
      <c r="Z174" s="915"/>
      <c r="AA174" s="915"/>
      <c r="AB174" s="915"/>
      <c r="AC174" s="1069"/>
      <c r="AD174" s="1076"/>
      <c r="AE174" s="1084"/>
      <c r="AF174" s="1093"/>
      <c r="AG174" s="1076"/>
      <c r="AH174" s="1102"/>
      <c r="AI174" s="1093"/>
      <c r="AJ174" s="1093"/>
      <c r="AK174" s="1116"/>
      <c r="AL174" s="1125"/>
      <c r="AM174" s="1133"/>
      <c r="AN174" s="1139"/>
      <c r="AO174" s="1147"/>
      <c r="AP174" s="1152"/>
      <c r="AQ174" s="890"/>
      <c r="AR174" s="880"/>
      <c r="AS174" s="880"/>
      <c r="AT174" s="880"/>
      <c r="AU174" s="880"/>
      <c r="AV174" s="880"/>
      <c r="AW174" s="880"/>
      <c r="AX174" s="1159"/>
      <c r="AY174" s="1147"/>
      <c r="AZ174" s="879"/>
      <c r="BA174" s="879"/>
      <c r="BB174" s="879"/>
      <c r="BC174" s="879"/>
      <c r="BD174" s="879"/>
      <c r="BE174" s="879"/>
      <c r="BF174" s="879"/>
      <c r="BG174" s="879"/>
    </row>
    <row r="175" spans="1:59" ht="30" customHeight="1">
      <c r="A175" s="925"/>
      <c r="B175" s="945"/>
      <c r="C175" s="962"/>
      <c r="D175" s="962"/>
      <c r="E175" s="962"/>
      <c r="F175" s="972"/>
      <c r="G175" s="984"/>
      <c r="H175" s="984"/>
      <c r="I175" s="984"/>
      <c r="J175" s="984"/>
      <c r="K175" s="984"/>
      <c r="L175" s="1007"/>
      <c r="M175" s="1023"/>
      <c r="N175" s="1033"/>
      <c r="O175" s="1038"/>
      <c r="P175" s="1046"/>
      <c r="Q175" s="1052"/>
      <c r="R175" s="1057"/>
      <c r="S175" s="1063"/>
      <c r="T175" s="1065"/>
      <c r="U175" s="1063"/>
      <c r="V175" s="1065"/>
      <c r="W175" s="1063"/>
      <c r="X175" s="1065"/>
      <c r="Y175" s="1063"/>
      <c r="Z175" s="1065"/>
      <c r="AA175" s="1065"/>
      <c r="AB175" s="1065"/>
      <c r="AC175" s="1070"/>
      <c r="AD175" s="1077"/>
      <c r="AE175" s="1085"/>
      <c r="AF175" s="1094"/>
      <c r="AG175" s="1077"/>
      <c r="AH175" s="1103"/>
      <c r="AI175" s="1094"/>
      <c r="AJ175" s="1094"/>
      <c r="AK175" s="1117"/>
      <c r="AL175" s="1126"/>
      <c r="AM175" s="1134"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139"/>
      <c r="AO175" s="1147"/>
      <c r="AP175" s="1152"/>
      <c r="AQ175" s="891"/>
      <c r="AR175" s="880"/>
      <c r="AS175" s="880"/>
      <c r="AT175" s="880"/>
      <c r="AU175" s="880"/>
      <c r="AV175" s="880"/>
      <c r="AW175" s="880"/>
      <c r="AX175" s="1159"/>
      <c r="AY175" s="1148"/>
      <c r="AZ175" s="879"/>
      <c r="BA175" s="879"/>
      <c r="BB175" s="879"/>
      <c r="BC175" s="879"/>
      <c r="BD175" s="879"/>
      <c r="BE175" s="879"/>
      <c r="BF175" s="879"/>
      <c r="BG175" s="879"/>
    </row>
    <row r="176" spans="1:59" ht="30" customHeight="1">
      <c r="A176" s="922">
        <v>42</v>
      </c>
      <c r="B176" s="946" t="str">
        <f>IF(基本情報入力シート!B436="","",基本情報入力シート!B436)</f>
        <v/>
      </c>
      <c r="C176" s="963"/>
      <c r="D176" s="963"/>
      <c r="E176" s="963"/>
      <c r="F176" s="973"/>
      <c r="G176" s="985" t="str">
        <f>IF(基本情報入力シート!L436="","",基本情報入力シート!L436)</f>
        <v/>
      </c>
      <c r="H176" s="985" t="str">
        <f>IF(基本情報入力シート!Q436="","",基本情報入力シート!Q436)</f>
        <v/>
      </c>
      <c r="I176" s="985" t="str">
        <f>IF(基本情報入力シート!V436="","",基本情報入力シート!V436)</f>
        <v/>
      </c>
      <c r="J176" s="985" t="str">
        <f>IF(基本情報入力シート!W436="","",基本情報入力シート!W436)</f>
        <v/>
      </c>
      <c r="K176" s="985" t="str">
        <f>IF(基本情報入力シート!X436="","",基本情報入力シート!X436)</f>
        <v/>
      </c>
      <c r="L176" s="1008" t="str">
        <f>IF(基本情報入力シート!AC436=0,"",基本情報入力シート!AC436)</f>
        <v/>
      </c>
      <c r="M176" s="1021" t="str">
        <f>IF(基本情報入力シート!AD436="","",基本情報入力シート!AD436)</f>
        <v/>
      </c>
      <c r="N176" s="1031"/>
      <c r="O176" s="1036" t="str">
        <f>IFERROR(VLOOKUP(K176,'【参考】数式用３'!$A$2:$AD$48,MATCH(N176,'【参考】数式用３'!$C$4:$AD$4,0)+2,0),"")</f>
        <v/>
      </c>
      <c r="P176" s="1044"/>
      <c r="Q176" s="1050" t="str">
        <f>IFERROR(VLOOKUP(K176,'【参考】数式用３'!$A$2:$AC$48,MATCH(P176,'【参考】数式用３'!$C$4:$AC$4,0)+2,0),"")</f>
        <v/>
      </c>
      <c r="R176" s="1055" t="s">
        <v>712</v>
      </c>
      <c r="S176" s="1061"/>
      <c r="T176" s="1064" t="s">
        <v>5</v>
      </c>
      <c r="U176" s="1061"/>
      <c r="V176" s="1064" t="s">
        <v>861</v>
      </c>
      <c r="W176" s="1061"/>
      <c r="X176" s="1064" t="s">
        <v>5</v>
      </c>
      <c r="Y176" s="1061"/>
      <c r="Z176" s="1064" t="s">
        <v>130</v>
      </c>
      <c r="AA176" s="1064" t="s">
        <v>508</v>
      </c>
      <c r="AB176" s="1064" t="str">
        <f>IF(S176&gt;=1,(W176*12+Y176)-(S176*12+U176)+1,"")</f>
        <v/>
      </c>
      <c r="AC176" s="1068" t="s">
        <v>136</v>
      </c>
      <c r="AD176" s="1075" t="str">
        <f>IFERROR(ROUNDDOWN(ROUND(L176*Q176,0)*M176,0)*AB176,"")</f>
        <v/>
      </c>
      <c r="AE176" s="1083" t="str">
        <f>IFERROR(ROUNDDOWN(ROUNDDOWN(ROUND(L176*VLOOKUP(K176,'【参考】数式用３'!$A$2:$AC$48,MATCH("処遇改善加算Ⅳ",'【参考】数式用３'!$C$4:$O$4,0)+2,0),0)*M176,0)*AB176*0.5,0),"")</f>
        <v/>
      </c>
      <c r="AF176" s="1092"/>
      <c r="AG176" s="1075" t="str">
        <f>IF(AND(AQ176&lt;&gt;"対象外",P176&lt;&gt;""),ROUNDDOWN(ROUND(L176*VLOOKUP(K176,'【参考】数式用３'!$A$2:$K$48,MATCH("ベア加算あり",'【参考】数式用３'!$C$4:$K$4,0)+2,0),0)*M176,0)*AB176,"")</f>
        <v/>
      </c>
      <c r="AH176" s="1101"/>
      <c r="AI176" s="1092"/>
      <c r="AJ176" s="1092"/>
      <c r="AK176" s="1115"/>
      <c r="AL176" s="1124"/>
      <c r="AM176" s="1131" t="str">
        <f>IF(Q176="","",IF(Q176&lt;O176,"！加算の要件上は問題ありませんが、令和６年度末の加算率と比較して、令和７年度の加算率が低くなっています。",""))</f>
        <v/>
      </c>
      <c r="AN176" s="1139"/>
      <c r="AO176" s="1146" t="str">
        <f>IF(K176&lt;&gt;"","Q列に色付け","")</f>
        <v/>
      </c>
      <c r="AP176" s="1152" t="str">
        <f>IF(AND(AE176&lt;&gt;0,AE176&lt;&gt;""),IF(AF176="○","入力済","未入力"),"")</f>
        <v/>
      </c>
      <c r="AQ176" s="889" t="str">
        <f>IFERROR((VLOOKUP(N176,'【参考】数式用３'!$BE$5:$BE$13,1,FALSE)),"対象外")</f>
        <v>対象外</v>
      </c>
      <c r="AR176" s="880" t="str">
        <f>IF(AG176&lt;&gt;"",IF(AH176="○","入力済","未入力"),"")</f>
        <v/>
      </c>
      <c r="AS176" s="880" t="str">
        <f>IF(AND(P176&lt;&gt;"",AI176=""),"未入力","入力済")</f>
        <v>入力済</v>
      </c>
      <c r="AT176" s="880" t="str">
        <f>IF(AND(P176&lt;&gt;"",P176&lt;&gt;"処遇改善加算Ⅳ",AJ176=""),"未入力","入力済")</f>
        <v>入力済</v>
      </c>
      <c r="AU176" s="880" t="str">
        <f>IFERROR(VLOOKUP(K176,'【参考】数式用３'!$BB$5:$BC$48,2,FALSE),"")</f>
        <v/>
      </c>
      <c r="AV176" s="880" t="str">
        <f>IF(AND(P176&lt;&gt;"処遇改善加算Ⅲ",P176&lt;&gt;"処遇改善加算Ⅳ",P176&lt;&gt;"",AU176&lt;&gt;"対象外"),1,"")</f>
        <v/>
      </c>
      <c r="AW176" s="880" t="str">
        <f>IFERROR("_"&amp;VLOOKUP(K176,'【参考】数式用３'!$AG$2:$AH$48,2,FALSE),"")</f>
        <v/>
      </c>
      <c r="AX176" s="1159" t="str">
        <f>IF(AND(P176="処遇改善加算Ⅰ",AL176=""),"未入力","入力済")</f>
        <v>入力済</v>
      </c>
      <c r="AY176" s="1146" t="str">
        <f>G176</f>
        <v/>
      </c>
      <c r="AZ176" s="879"/>
      <c r="BA176" s="879"/>
      <c r="BB176" s="879"/>
      <c r="BC176" s="879"/>
      <c r="BD176" s="879"/>
      <c r="BE176" s="879"/>
      <c r="BF176" s="879"/>
      <c r="BG176" s="879"/>
    </row>
    <row r="177" spans="1:59" ht="14.4" customHeight="1">
      <c r="A177" s="923"/>
      <c r="B177" s="944"/>
      <c r="C177" s="961"/>
      <c r="D177" s="961"/>
      <c r="E177" s="961"/>
      <c r="F177" s="971"/>
      <c r="G177" s="983"/>
      <c r="H177" s="983"/>
      <c r="I177" s="983"/>
      <c r="J177" s="983"/>
      <c r="K177" s="983"/>
      <c r="L177" s="1006"/>
      <c r="M177" s="1022"/>
      <c r="N177" s="1032"/>
      <c r="O177" s="1037"/>
      <c r="P177" s="1045"/>
      <c r="Q177" s="1051"/>
      <c r="R177" s="1056"/>
      <c r="S177" s="1062"/>
      <c r="T177" s="915"/>
      <c r="U177" s="1062"/>
      <c r="V177" s="915"/>
      <c r="W177" s="1062"/>
      <c r="X177" s="915"/>
      <c r="Y177" s="1062"/>
      <c r="Z177" s="915"/>
      <c r="AA177" s="915"/>
      <c r="AB177" s="915"/>
      <c r="AC177" s="1069"/>
      <c r="AD177" s="1076"/>
      <c r="AE177" s="1084"/>
      <c r="AF177" s="1093"/>
      <c r="AG177" s="1076"/>
      <c r="AH177" s="1102"/>
      <c r="AI177" s="1093"/>
      <c r="AJ177" s="1093"/>
      <c r="AK177" s="1116"/>
      <c r="AL177" s="1125"/>
      <c r="AM177" s="1132" t="str">
        <f>IF(AND(P176&lt;&gt;"",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1139"/>
      <c r="AO177" s="1147"/>
      <c r="AP177" s="1152"/>
      <c r="AQ177" s="890"/>
      <c r="AR177" s="880"/>
      <c r="AS177" s="880"/>
      <c r="AT177" s="880"/>
      <c r="AU177" s="880"/>
      <c r="AV177" s="880"/>
      <c r="AW177" s="880"/>
      <c r="AX177" s="1159"/>
      <c r="AY177" s="1147"/>
      <c r="AZ177" s="879"/>
      <c r="BA177" s="879"/>
      <c r="BB177" s="879"/>
      <c r="BC177" s="879"/>
      <c r="BD177" s="879"/>
      <c r="BE177" s="879"/>
      <c r="BF177" s="879"/>
      <c r="BG177" s="879"/>
    </row>
    <row r="178" spans="1:59" ht="14.4" customHeight="1">
      <c r="A178" s="924"/>
      <c r="B178" s="944"/>
      <c r="C178" s="961"/>
      <c r="D178" s="961"/>
      <c r="E178" s="961"/>
      <c r="F178" s="971"/>
      <c r="G178" s="983"/>
      <c r="H178" s="983"/>
      <c r="I178" s="983"/>
      <c r="J178" s="983"/>
      <c r="K178" s="983"/>
      <c r="L178" s="1006"/>
      <c r="M178" s="1022"/>
      <c r="N178" s="1032"/>
      <c r="O178" s="1037"/>
      <c r="P178" s="1045"/>
      <c r="Q178" s="1051"/>
      <c r="R178" s="1056"/>
      <c r="S178" s="1062"/>
      <c r="T178" s="915"/>
      <c r="U178" s="1062"/>
      <c r="V178" s="915"/>
      <c r="W178" s="1062"/>
      <c r="X178" s="915"/>
      <c r="Y178" s="1062"/>
      <c r="Z178" s="915"/>
      <c r="AA178" s="915"/>
      <c r="AB178" s="915"/>
      <c r="AC178" s="1069"/>
      <c r="AD178" s="1076"/>
      <c r="AE178" s="1084"/>
      <c r="AF178" s="1093"/>
      <c r="AG178" s="1076"/>
      <c r="AH178" s="1102"/>
      <c r="AI178" s="1093"/>
      <c r="AJ178" s="1093"/>
      <c r="AK178" s="1116"/>
      <c r="AL178" s="1125"/>
      <c r="AM178" s="1133"/>
      <c r="AN178" s="1139"/>
      <c r="AO178" s="1147"/>
      <c r="AP178" s="1152"/>
      <c r="AQ178" s="890"/>
      <c r="AR178" s="880"/>
      <c r="AS178" s="880"/>
      <c r="AT178" s="880"/>
      <c r="AU178" s="880"/>
      <c r="AV178" s="880"/>
      <c r="AW178" s="880"/>
      <c r="AX178" s="1159"/>
      <c r="AY178" s="1147"/>
      <c r="AZ178" s="879"/>
      <c r="BA178" s="879"/>
      <c r="BB178" s="879"/>
      <c r="BC178" s="879"/>
      <c r="BD178" s="879"/>
      <c r="BE178" s="879"/>
      <c r="BF178" s="879"/>
      <c r="BG178" s="879"/>
    </row>
    <row r="179" spans="1:59" ht="30" customHeight="1">
      <c r="A179" s="925"/>
      <c r="B179" s="945"/>
      <c r="C179" s="962"/>
      <c r="D179" s="962"/>
      <c r="E179" s="962"/>
      <c r="F179" s="972"/>
      <c r="G179" s="984"/>
      <c r="H179" s="984"/>
      <c r="I179" s="984"/>
      <c r="J179" s="984"/>
      <c r="K179" s="984"/>
      <c r="L179" s="1007"/>
      <c r="M179" s="1023"/>
      <c r="N179" s="1033"/>
      <c r="O179" s="1038"/>
      <c r="P179" s="1046"/>
      <c r="Q179" s="1052"/>
      <c r="R179" s="1057"/>
      <c r="S179" s="1063"/>
      <c r="T179" s="1065"/>
      <c r="U179" s="1063"/>
      <c r="V179" s="1065"/>
      <c r="W179" s="1063"/>
      <c r="X179" s="1065"/>
      <c r="Y179" s="1063"/>
      <c r="Z179" s="1065"/>
      <c r="AA179" s="1065"/>
      <c r="AB179" s="1065"/>
      <c r="AC179" s="1070"/>
      <c r="AD179" s="1077"/>
      <c r="AE179" s="1085"/>
      <c r="AF179" s="1094"/>
      <c r="AG179" s="1077"/>
      <c r="AH179" s="1103"/>
      <c r="AI179" s="1094"/>
      <c r="AJ179" s="1094"/>
      <c r="AK179" s="1117"/>
      <c r="AL179" s="1126"/>
      <c r="AM179" s="1134"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139"/>
      <c r="AO179" s="1148"/>
      <c r="AP179" s="1152"/>
      <c r="AQ179" s="891"/>
      <c r="AR179" s="880"/>
      <c r="AS179" s="880"/>
      <c r="AT179" s="880"/>
      <c r="AU179" s="880"/>
      <c r="AV179" s="880"/>
      <c r="AW179" s="880"/>
      <c r="AX179" s="1159"/>
      <c r="AY179" s="1148"/>
      <c r="AZ179" s="879"/>
      <c r="BA179" s="879"/>
      <c r="BB179" s="879"/>
      <c r="BC179" s="879"/>
      <c r="BD179" s="879"/>
      <c r="BE179" s="879"/>
      <c r="BF179" s="879"/>
      <c r="BG179" s="879"/>
    </row>
    <row r="180" spans="1:59" ht="30" customHeight="1">
      <c r="A180" s="922">
        <v>43</v>
      </c>
      <c r="B180" s="946" t="str">
        <f>IF(基本情報入力シート!B437="","",基本情報入力シート!B437)</f>
        <v/>
      </c>
      <c r="C180" s="963"/>
      <c r="D180" s="963"/>
      <c r="E180" s="963"/>
      <c r="F180" s="973"/>
      <c r="G180" s="985" t="str">
        <f>IF(基本情報入力シート!L437="","",基本情報入力シート!L437)</f>
        <v/>
      </c>
      <c r="H180" s="985" t="str">
        <f>IF(基本情報入力シート!Q437="","",基本情報入力シート!Q437)</f>
        <v/>
      </c>
      <c r="I180" s="985" t="str">
        <f>IF(基本情報入力シート!V437="","",基本情報入力シート!V437)</f>
        <v/>
      </c>
      <c r="J180" s="985" t="str">
        <f>IF(基本情報入力シート!W437="","",基本情報入力シート!W437)</f>
        <v/>
      </c>
      <c r="K180" s="985" t="str">
        <f>IF(基本情報入力シート!X437="","",基本情報入力シート!X437)</f>
        <v/>
      </c>
      <c r="L180" s="1008" t="str">
        <f>IF(基本情報入力シート!AC437=0,"",基本情報入力シート!AC437)</f>
        <v/>
      </c>
      <c r="M180" s="1021" t="str">
        <f>IF(基本情報入力シート!AD437="","",基本情報入力シート!AD437)</f>
        <v/>
      </c>
      <c r="N180" s="1031"/>
      <c r="O180" s="1036" t="str">
        <f>IFERROR(VLOOKUP(K180,'【参考】数式用３'!$A$2:$AD$48,MATCH(N180,'【参考】数式用３'!$C$4:$AD$4,0)+2,0),"")</f>
        <v/>
      </c>
      <c r="P180" s="1044"/>
      <c r="Q180" s="1050" t="str">
        <f>IFERROR(VLOOKUP(K180,'【参考】数式用３'!$A$2:$AC$48,MATCH(P180,'【参考】数式用３'!$C$4:$AC$4,0)+2,0),"")</f>
        <v/>
      </c>
      <c r="R180" s="1055" t="s">
        <v>712</v>
      </c>
      <c r="S180" s="1061"/>
      <c r="T180" s="1064" t="s">
        <v>5</v>
      </c>
      <c r="U180" s="1061"/>
      <c r="V180" s="1064" t="s">
        <v>861</v>
      </c>
      <c r="W180" s="1061"/>
      <c r="X180" s="1064" t="s">
        <v>5</v>
      </c>
      <c r="Y180" s="1061"/>
      <c r="Z180" s="1064" t="s">
        <v>130</v>
      </c>
      <c r="AA180" s="1064" t="s">
        <v>508</v>
      </c>
      <c r="AB180" s="1064" t="str">
        <f>IF(S180&gt;=1,(W180*12+Y180)-(S180*12+U180)+1,"")</f>
        <v/>
      </c>
      <c r="AC180" s="1068" t="s">
        <v>136</v>
      </c>
      <c r="AD180" s="1075" t="str">
        <f>IFERROR(ROUNDDOWN(ROUND(L180*Q180,0)*M180,0)*AB180,"")</f>
        <v/>
      </c>
      <c r="AE180" s="1083" t="str">
        <f>IFERROR(ROUNDDOWN(ROUNDDOWN(ROUND(L180*VLOOKUP(K180,'【参考】数式用３'!$A$2:$AC$48,MATCH("処遇改善加算Ⅳ",'【参考】数式用３'!$C$4:$O$4,0)+2,0),0)*M180,0)*AB180*0.5,0),"")</f>
        <v/>
      </c>
      <c r="AF180" s="1092"/>
      <c r="AG180" s="1075" t="str">
        <f>IF(AND(AQ180&lt;&gt;"対象外",P180&lt;&gt;""),ROUNDDOWN(ROUND(L180*VLOOKUP(K180,'【参考】数式用３'!$A$2:$K$48,MATCH("ベア加算あり",'【参考】数式用３'!$C$4:$K$4,0)+2,0),0)*M180,0)*AB180,"")</f>
        <v/>
      </c>
      <c r="AH180" s="1101"/>
      <c r="AI180" s="1092"/>
      <c r="AJ180" s="1092"/>
      <c r="AK180" s="1115"/>
      <c r="AL180" s="1124"/>
      <c r="AM180" s="1131" t="str">
        <f>IF(Q180="","",IF(Q180&lt;O180,"！加算の要件上は問題ありませんが、令和６年度末の加算率と比較して、令和７年度の加算率が低くなっています。",""))</f>
        <v/>
      </c>
      <c r="AN180" s="1139"/>
      <c r="AO180" s="1146" t="str">
        <f>IF(K180&lt;&gt;"","Q列に色付け","")</f>
        <v/>
      </c>
      <c r="AP180" s="1152" t="str">
        <f>IF(AND(AE180&lt;&gt;0,AE180&lt;&gt;""),IF(AF180="○","入力済","未入力"),"")</f>
        <v/>
      </c>
      <c r="AQ180" s="889" t="str">
        <f>IFERROR((VLOOKUP(N180,'【参考】数式用３'!$BE$5:$BE$13,1,FALSE)),"対象外")</f>
        <v>対象外</v>
      </c>
      <c r="AR180" s="880" t="str">
        <f>IF(AG180&lt;&gt;"",IF(AH180="○","入力済","未入力"),"")</f>
        <v/>
      </c>
      <c r="AS180" s="880" t="str">
        <f>IF(AND(P180&lt;&gt;"",AI180=""),"未入力","入力済")</f>
        <v>入力済</v>
      </c>
      <c r="AT180" s="880" t="str">
        <f>IF(AND(P180&lt;&gt;"",P180&lt;&gt;"処遇改善加算Ⅳ",AJ180=""),"未入力","入力済")</f>
        <v>入力済</v>
      </c>
      <c r="AU180" s="880" t="str">
        <f>IFERROR(VLOOKUP(K180,'【参考】数式用３'!$BB$5:$BC$48,2,FALSE),"")</f>
        <v/>
      </c>
      <c r="AV180" s="880" t="str">
        <f>IF(AND(P180&lt;&gt;"処遇改善加算Ⅲ",P180&lt;&gt;"処遇改善加算Ⅳ",P180&lt;&gt;"",AU180&lt;&gt;"対象外"),1,"")</f>
        <v/>
      </c>
      <c r="AW180" s="880" t="str">
        <f>IFERROR("_"&amp;VLOOKUP(K180,'【参考】数式用３'!$AG$2:$AH$48,2,FALSE),"")</f>
        <v/>
      </c>
      <c r="AX180" s="1159" t="str">
        <f>IF(AND(P180="処遇改善加算Ⅰ",AL180=""),"未入力","入力済")</f>
        <v>入力済</v>
      </c>
      <c r="AY180" s="1146" t="str">
        <f>G180</f>
        <v/>
      </c>
      <c r="AZ180" s="879"/>
      <c r="BA180" s="879"/>
      <c r="BB180" s="879"/>
      <c r="BC180" s="879"/>
      <c r="BD180" s="879"/>
      <c r="BE180" s="879"/>
      <c r="BF180" s="879"/>
      <c r="BG180" s="879"/>
    </row>
    <row r="181" spans="1:59" ht="14.4" customHeight="1">
      <c r="A181" s="923"/>
      <c r="B181" s="944"/>
      <c r="C181" s="961"/>
      <c r="D181" s="961"/>
      <c r="E181" s="961"/>
      <c r="F181" s="971"/>
      <c r="G181" s="983"/>
      <c r="H181" s="983"/>
      <c r="I181" s="983"/>
      <c r="J181" s="983"/>
      <c r="K181" s="983"/>
      <c r="L181" s="1006"/>
      <c r="M181" s="1022"/>
      <c r="N181" s="1032"/>
      <c r="O181" s="1037"/>
      <c r="P181" s="1045"/>
      <c r="Q181" s="1051"/>
      <c r="R181" s="1056"/>
      <c r="S181" s="1062"/>
      <c r="T181" s="915"/>
      <c r="U181" s="1062"/>
      <c r="V181" s="915"/>
      <c r="W181" s="1062"/>
      <c r="X181" s="915"/>
      <c r="Y181" s="1062"/>
      <c r="Z181" s="915"/>
      <c r="AA181" s="915"/>
      <c r="AB181" s="915"/>
      <c r="AC181" s="1069"/>
      <c r="AD181" s="1076"/>
      <c r="AE181" s="1084"/>
      <c r="AF181" s="1093"/>
      <c r="AG181" s="1076"/>
      <c r="AH181" s="1102"/>
      <c r="AI181" s="1093"/>
      <c r="AJ181" s="1093"/>
      <c r="AK181" s="1116"/>
      <c r="AL181" s="1125"/>
      <c r="AM181" s="1132" t="str">
        <f>IF(AND(P180&lt;&gt;"",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1139"/>
      <c r="AO181" s="1147"/>
      <c r="AP181" s="1152"/>
      <c r="AQ181" s="890"/>
      <c r="AR181" s="880"/>
      <c r="AS181" s="880"/>
      <c r="AT181" s="880"/>
      <c r="AU181" s="880"/>
      <c r="AV181" s="880"/>
      <c r="AW181" s="880"/>
      <c r="AX181" s="1159"/>
      <c r="AY181" s="1147"/>
      <c r="AZ181" s="879"/>
      <c r="BA181" s="879"/>
      <c r="BB181" s="879"/>
      <c r="BC181" s="879"/>
      <c r="BD181" s="879"/>
      <c r="BE181" s="879"/>
      <c r="BF181" s="879"/>
      <c r="BG181" s="879"/>
    </row>
    <row r="182" spans="1:59" ht="14.4" customHeight="1">
      <c r="A182" s="924"/>
      <c r="B182" s="944"/>
      <c r="C182" s="961"/>
      <c r="D182" s="961"/>
      <c r="E182" s="961"/>
      <c r="F182" s="971"/>
      <c r="G182" s="983"/>
      <c r="H182" s="983"/>
      <c r="I182" s="983"/>
      <c r="J182" s="983"/>
      <c r="K182" s="983"/>
      <c r="L182" s="1006"/>
      <c r="M182" s="1022"/>
      <c r="N182" s="1032"/>
      <c r="O182" s="1037"/>
      <c r="P182" s="1045"/>
      <c r="Q182" s="1051"/>
      <c r="R182" s="1056"/>
      <c r="S182" s="1062"/>
      <c r="T182" s="915"/>
      <c r="U182" s="1062"/>
      <c r="V182" s="915"/>
      <c r="W182" s="1062"/>
      <c r="X182" s="915"/>
      <c r="Y182" s="1062"/>
      <c r="Z182" s="915"/>
      <c r="AA182" s="915"/>
      <c r="AB182" s="915"/>
      <c r="AC182" s="1069"/>
      <c r="AD182" s="1076"/>
      <c r="AE182" s="1084"/>
      <c r="AF182" s="1093"/>
      <c r="AG182" s="1076"/>
      <c r="AH182" s="1102"/>
      <c r="AI182" s="1093"/>
      <c r="AJ182" s="1093"/>
      <c r="AK182" s="1116"/>
      <c r="AL182" s="1125"/>
      <c r="AM182" s="1133"/>
      <c r="AN182" s="1139"/>
      <c r="AO182" s="1147"/>
      <c r="AP182" s="1152"/>
      <c r="AQ182" s="890"/>
      <c r="AR182" s="880"/>
      <c r="AS182" s="880"/>
      <c r="AT182" s="880"/>
      <c r="AU182" s="880"/>
      <c r="AV182" s="880"/>
      <c r="AW182" s="880"/>
      <c r="AX182" s="1159"/>
      <c r="AY182" s="1147"/>
      <c r="AZ182" s="879"/>
      <c r="BA182" s="879"/>
      <c r="BB182" s="879"/>
      <c r="BC182" s="879"/>
      <c r="BD182" s="879"/>
      <c r="BE182" s="879"/>
      <c r="BF182" s="879"/>
      <c r="BG182" s="879"/>
    </row>
    <row r="183" spans="1:59" ht="30" customHeight="1">
      <c r="A183" s="925"/>
      <c r="B183" s="945"/>
      <c r="C183" s="962"/>
      <c r="D183" s="962"/>
      <c r="E183" s="962"/>
      <c r="F183" s="972"/>
      <c r="G183" s="984"/>
      <c r="H183" s="984"/>
      <c r="I183" s="984"/>
      <c r="J183" s="984"/>
      <c r="K183" s="984"/>
      <c r="L183" s="1007"/>
      <c r="M183" s="1023"/>
      <c r="N183" s="1033"/>
      <c r="O183" s="1038"/>
      <c r="P183" s="1046"/>
      <c r="Q183" s="1052"/>
      <c r="R183" s="1057"/>
      <c r="S183" s="1063"/>
      <c r="T183" s="1065"/>
      <c r="U183" s="1063"/>
      <c r="V183" s="1065"/>
      <c r="W183" s="1063"/>
      <c r="X183" s="1065"/>
      <c r="Y183" s="1063"/>
      <c r="Z183" s="1065"/>
      <c r="AA183" s="1065"/>
      <c r="AB183" s="1065"/>
      <c r="AC183" s="1070"/>
      <c r="AD183" s="1077"/>
      <c r="AE183" s="1085"/>
      <c r="AF183" s="1094"/>
      <c r="AG183" s="1077"/>
      <c r="AH183" s="1103"/>
      <c r="AI183" s="1094"/>
      <c r="AJ183" s="1094"/>
      <c r="AK183" s="1117"/>
      <c r="AL183" s="1126"/>
      <c r="AM183" s="1134"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139"/>
      <c r="AO183" s="1148"/>
      <c r="AP183" s="1152"/>
      <c r="AQ183" s="891"/>
      <c r="AR183" s="880"/>
      <c r="AS183" s="880"/>
      <c r="AT183" s="880"/>
      <c r="AU183" s="880"/>
      <c r="AV183" s="880"/>
      <c r="AW183" s="880"/>
      <c r="AX183" s="1159"/>
      <c r="AY183" s="1148"/>
      <c r="AZ183" s="879"/>
      <c r="BA183" s="879"/>
      <c r="BB183" s="879"/>
      <c r="BC183" s="879"/>
      <c r="BD183" s="879"/>
      <c r="BE183" s="879"/>
      <c r="BF183" s="879"/>
      <c r="BG183" s="879"/>
    </row>
    <row r="184" spans="1:59" ht="30" customHeight="1">
      <c r="A184" s="922">
        <v>44</v>
      </c>
      <c r="B184" s="946" t="str">
        <f>IF(基本情報入力シート!B438="","",基本情報入力シート!B438)</f>
        <v/>
      </c>
      <c r="C184" s="963"/>
      <c r="D184" s="963"/>
      <c r="E184" s="963"/>
      <c r="F184" s="973"/>
      <c r="G184" s="985" t="str">
        <f>IF(基本情報入力シート!L438="","",基本情報入力シート!L438)</f>
        <v/>
      </c>
      <c r="H184" s="985" t="str">
        <f>IF(基本情報入力シート!Q438="","",基本情報入力シート!Q438)</f>
        <v/>
      </c>
      <c r="I184" s="985" t="str">
        <f>IF(基本情報入力シート!V438="","",基本情報入力シート!V438)</f>
        <v/>
      </c>
      <c r="J184" s="985" t="str">
        <f>IF(基本情報入力シート!W438="","",基本情報入力シート!W438)</f>
        <v/>
      </c>
      <c r="K184" s="985" t="str">
        <f>IF(基本情報入力シート!X438="","",基本情報入力シート!X438)</f>
        <v/>
      </c>
      <c r="L184" s="1008" t="str">
        <f>IF(基本情報入力シート!AC438=0,"",基本情報入力シート!AC438)</f>
        <v/>
      </c>
      <c r="M184" s="1021" t="str">
        <f>IF(基本情報入力シート!AD438="","",基本情報入力シート!AD438)</f>
        <v/>
      </c>
      <c r="N184" s="1031"/>
      <c r="O184" s="1036" t="str">
        <f>IFERROR(VLOOKUP(K184,'【参考】数式用３'!$A$2:$AD$48,MATCH(N184,'【参考】数式用３'!$C$4:$AD$4,0)+2,0),"")</f>
        <v/>
      </c>
      <c r="P184" s="1044"/>
      <c r="Q184" s="1050" t="str">
        <f>IFERROR(VLOOKUP(K184,'【参考】数式用３'!$A$2:$AC$48,MATCH(P184,'【参考】数式用３'!$C$4:$AC$4,0)+2,0),"")</f>
        <v/>
      </c>
      <c r="R184" s="1055" t="s">
        <v>712</v>
      </c>
      <c r="S184" s="1061"/>
      <c r="T184" s="1064" t="s">
        <v>5</v>
      </c>
      <c r="U184" s="1061"/>
      <c r="V184" s="1064" t="s">
        <v>861</v>
      </c>
      <c r="W184" s="1061"/>
      <c r="X184" s="1064" t="s">
        <v>5</v>
      </c>
      <c r="Y184" s="1061"/>
      <c r="Z184" s="1064" t="s">
        <v>130</v>
      </c>
      <c r="AA184" s="1064" t="s">
        <v>508</v>
      </c>
      <c r="AB184" s="1064" t="str">
        <f>IF(S184&gt;=1,(W184*12+Y184)-(S184*12+U184)+1,"")</f>
        <v/>
      </c>
      <c r="AC184" s="1068" t="s">
        <v>136</v>
      </c>
      <c r="AD184" s="1075" t="str">
        <f>IFERROR(ROUNDDOWN(ROUND(L184*Q184,0)*M184,0)*AB184,"")</f>
        <v/>
      </c>
      <c r="AE184" s="1083" t="str">
        <f>IFERROR(ROUNDDOWN(ROUNDDOWN(ROUND(L184*VLOOKUP(K184,'【参考】数式用３'!$A$2:$AC$48,MATCH("処遇改善加算Ⅳ",'【参考】数式用３'!$C$4:$O$4,0)+2,0),0)*M184,0)*AB184*0.5,0),"")</f>
        <v/>
      </c>
      <c r="AF184" s="1092"/>
      <c r="AG184" s="1075" t="str">
        <f>IF(AND(AQ184&lt;&gt;"対象外",P184&lt;&gt;""),ROUNDDOWN(ROUND(L184*VLOOKUP(K184,'【参考】数式用３'!$A$2:$K$48,MATCH("ベア加算あり",'【参考】数式用３'!$C$4:$K$4,0)+2,0),0)*M184,0)*AB184,"")</f>
        <v/>
      </c>
      <c r="AH184" s="1101"/>
      <c r="AI184" s="1092"/>
      <c r="AJ184" s="1092"/>
      <c r="AK184" s="1115"/>
      <c r="AL184" s="1124"/>
      <c r="AM184" s="1131" t="str">
        <f>IF(Q184="","",IF(Q184&lt;O184,"！加算の要件上は問題ありませんが、令和６年度末の加算率と比較して、令和７年度の加算率が低くなっています。",""))</f>
        <v/>
      </c>
      <c r="AN184" s="1139"/>
      <c r="AO184" s="1147" t="str">
        <f>IF(K184&lt;&gt;"","Q列に色付け","")</f>
        <v/>
      </c>
      <c r="AP184" s="1152" t="str">
        <f>IF(AND(AE184&lt;&gt;0,AE184&lt;&gt;""),IF(AF184="○","入力済","未入力"),"")</f>
        <v/>
      </c>
      <c r="AQ184" s="889" t="str">
        <f>IFERROR((VLOOKUP(N184,'【参考】数式用３'!$BE$5:$BE$13,1,FALSE)),"対象外")</f>
        <v>対象外</v>
      </c>
      <c r="AR184" s="880" t="str">
        <f>IF(AG184&lt;&gt;"",IF(AH184="○","入力済","未入力"),"")</f>
        <v/>
      </c>
      <c r="AS184" s="880" t="str">
        <f>IF(AND(P184&lt;&gt;"",AI184=""),"未入力","入力済")</f>
        <v>入力済</v>
      </c>
      <c r="AT184" s="880" t="str">
        <f>IF(AND(P184&lt;&gt;"",P184&lt;&gt;"処遇改善加算Ⅳ",AJ184=""),"未入力","入力済")</f>
        <v>入力済</v>
      </c>
      <c r="AU184" s="880" t="str">
        <f>IFERROR(VLOOKUP(K184,'【参考】数式用３'!$BB$5:$BC$48,2,FALSE),"")</f>
        <v/>
      </c>
      <c r="AV184" s="880" t="str">
        <f>IF(AND(P184&lt;&gt;"処遇改善加算Ⅲ",P184&lt;&gt;"処遇改善加算Ⅳ",P184&lt;&gt;"",AU184&lt;&gt;"対象外"),1,"")</f>
        <v/>
      </c>
      <c r="AW184" s="880" t="str">
        <f>IFERROR("_"&amp;VLOOKUP(K184,'【参考】数式用３'!$AG$2:$AH$48,2,FALSE),"")</f>
        <v/>
      </c>
      <c r="AX184" s="1159" t="str">
        <f>IF(AND(P184="処遇改善加算Ⅰ",AL184=""),"未入力","入力済")</f>
        <v>入力済</v>
      </c>
      <c r="AY184" s="1146" t="str">
        <f>G184</f>
        <v/>
      </c>
      <c r="AZ184" s="879"/>
      <c r="BA184" s="879"/>
      <c r="BB184" s="879"/>
      <c r="BC184" s="879"/>
      <c r="BD184" s="879"/>
      <c r="BE184" s="879"/>
      <c r="BF184" s="879"/>
      <c r="BG184" s="879"/>
    </row>
    <row r="185" spans="1:59" ht="14.4" customHeight="1">
      <c r="A185" s="923"/>
      <c r="B185" s="944"/>
      <c r="C185" s="961"/>
      <c r="D185" s="961"/>
      <c r="E185" s="961"/>
      <c r="F185" s="971"/>
      <c r="G185" s="983"/>
      <c r="H185" s="983"/>
      <c r="I185" s="983"/>
      <c r="J185" s="983"/>
      <c r="K185" s="983"/>
      <c r="L185" s="1006"/>
      <c r="M185" s="1022"/>
      <c r="N185" s="1032"/>
      <c r="O185" s="1037"/>
      <c r="P185" s="1045"/>
      <c r="Q185" s="1051"/>
      <c r="R185" s="1056"/>
      <c r="S185" s="1062"/>
      <c r="T185" s="915"/>
      <c r="U185" s="1062"/>
      <c r="V185" s="915"/>
      <c r="W185" s="1062"/>
      <c r="X185" s="915"/>
      <c r="Y185" s="1062"/>
      <c r="Z185" s="915"/>
      <c r="AA185" s="915"/>
      <c r="AB185" s="915"/>
      <c r="AC185" s="1069"/>
      <c r="AD185" s="1076"/>
      <c r="AE185" s="1084"/>
      <c r="AF185" s="1093"/>
      <c r="AG185" s="1076"/>
      <c r="AH185" s="1102"/>
      <c r="AI185" s="1093"/>
      <c r="AJ185" s="1093"/>
      <c r="AK185" s="1116"/>
      <c r="AL185" s="1125"/>
      <c r="AM185" s="1132" t="str">
        <f>IF(AND(P184&lt;&gt;"",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1139"/>
      <c r="AO185" s="1147"/>
      <c r="AP185" s="1152"/>
      <c r="AQ185" s="890"/>
      <c r="AR185" s="880"/>
      <c r="AS185" s="880"/>
      <c r="AT185" s="880"/>
      <c r="AU185" s="880"/>
      <c r="AV185" s="880"/>
      <c r="AW185" s="880"/>
      <c r="AX185" s="1159"/>
      <c r="AY185" s="1147"/>
      <c r="AZ185" s="879"/>
      <c r="BA185" s="879"/>
      <c r="BB185" s="879"/>
      <c r="BC185" s="879"/>
      <c r="BD185" s="879"/>
      <c r="BE185" s="879"/>
      <c r="BF185" s="879"/>
      <c r="BG185" s="879"/>
    </row>
    <row r="186" spans="1:59" ht="14.4" customHeight="1">
      <c r="A186" s="924"/>
      <c r="B186" s="944"/>
      <c r="C186" s="961"/>
      <c r="D186" s="961"/>
      <c r="E186" s="961"/>
      <c r="F186" s="971"/>
      <c r="G186" s="983"/>
      <c r="H186" s="983"/>
      <c r="I186" s="983"/>
      <c r="J186" s="983"/>
      <c r="K186" s="983"/>
      <c r="L186" s="1006"/>
      <c r="M186" s="1022"/>
      <c r="N186" s="1032"/>
      <c r="O186" s="1037"/>
      <c r="P186" s="1045"/>
      <c r="Q186" s="1051"/>
      <c r="R186" s="1056"/>
      <c r="S186" s="1062"/>
      <c r="T186" s="915"/>
      <c r="U186" s="1062"/>
      <c r="V186" s="915"/>
      <c r="W186" s="1062"/>
      <c r="X186" s="915"/>
      <c r="Y186" s="1062"/>
      <c r="Z186" s="915"/>
      <c r="AA186" s="915"/>
      <c r="AB186" s="915"/>
      <c r="AC186" s="1069"/>
      <c r="AD186" s="1076"/>
      <c r="AE186" s="1084"/>
      <c r="AF186" s="1093"/>
      <c r="AG186" s="1076"/>
      <c r="AH186" s="1102"/>
      <c r="AI186" s="1093"/>
      <c r="AJ186" s="1093"/>
      <c r="AK186" s="1116"/>
      <c r="AL186" s="1125"/>
      <c r="AM186" s="1133"/>
      <c r="AN186" s="1139"/>
      <c r="AO186" s="1147"/>
      <c r="AP186" s="1152"/>
      <c r="AQ186" s="890"/>
      <c r="AR186" s="880"/>
      <c r="AS186" s="880"/>
      <c r="AT186" s="880"/>
      <c r="AU186" s="880"/>
      <c r="AV186" s="880"/>
      <c r="AW186" s="880"/>
      <c r="AX186" s="1159"/>
      <c r="AY186" s="1147"/>
      <c r="AZ186" s="879"/>
      <c r="BA186" s="879"/>
      <c r="BB186" s="879"/>
      <c r="BC186" s="879"/>
      <c r="BD186" s="879"/>
      <c r="BE186" s="879"/>
      <c r="BF186" s="879"/>
      <c r="BG186" s="879"/>
    </row>
    <row r="187" spans="1:59" ht="30" customHeight="1">
      <c r="A187" s="925"/>
      <c r="B187" s="945"/>
      <c r="C187" s="962"/>
      <c r="D187" s="962"/>
      <c r="E187" s="962"/>
      <c r="F187" s="972"/>
      <c r="G187" s="984"/>
      <c r="H187" s="984"/>
      <c r="I187" s="984"/>
      <c r="J187" s="984"/>
      <c r="K187" s="984"/>
      <c r="L187" s="1007"/>
      <c r="M187" s="1023"/>
      <c r="N187" s="1033"/>
      <c r="O187" s="1038"/>
      <c r="P187" s="1046"/>
      <c r="Q187" s="1052"/>
      <c r="R187" s="1057"/>
      <c r="S187" s="1063"/>
      <c r="T187" s="1065"/>
      <c r="U187" s="1063"/>
      <c r="V187" s="1065"/>
      <c r="W187" s="1063"/>
      <c r="X187" s="1065"/>
      <c r="Y187" s="1063"/>
      <c r="Z187" s="1065"/>
      <c r="AA187" s="1065"/>
      <c r="AB187" s="1065"/>
      <c r="AC187" s="1070"/>
      <c r="AD187" s="1077"/>
      <c r="AE187" s="1085"/>
      <c r="AF187" s="1094"/>
      <c r="AG187" s="1077"/>
      <c r="AH187" s="1103"/>
      <c r="AI187" s="1094"/>
      <c r="AJ187" s="1094"/>
      <c r="AK187" s="1117"/>
      <c r="AL187" s="1126"/>
      <c r="AM187" s="1134"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139"/>
      <c r="AO187" s="1147"/>
      <c r="AP187" s="1152"/>
      <c r="AQ187" s="891"/>
      <c r="AR187" s="880"/>
      <c r="AS187" s="880"/>
      <c r="AT187" s="880"/>
      <c r="AU187" s="880"/>
      <c r="AV187" s="880"/>
      <c r="AW187" s="880"/>
      <c r="AX187" s="1159"/>
      <c r="AY187" s="1148"/>
      <c r="AZ187" s="879"/>
      <c r="BA187" s="879"/>
      <c r="BB187" s="879"/>
      <c r="BC187" s="879"/>
      <c r="BD187" s="879"/>
      <c r="BE187" s="879"/>
      <c r="BF187" s="879"/>
      <c r="BG187" s="879"/>
    </row>
    <row r="188" spans="1:59" ht="30" customHeight="1">
      <c r="A188" s="922">
        <v>45</v>
      </c>
      <c r="B188" s="946" t="str">
        <f>IF(基本情報入力シート!B439="","",基本情報入力シート!B439)</f>
        <v/>
      </c>
      <c r="C188" s="963"/>
      <c r="D188" s="963"/>
      <c r="E188" s="963"/>
      <c r="F188" s="973"/>
      <c r="G188" s="985" t="str">
        <f>IF(基本情報入力シート!L439="","",基本情報入力シート!L439)</f>
        <v/>
      </c>
      <c r="H188" s="985" t="str">
        <f>IF(基本情報入力シート!Q439="","",基本情報入力シート!Q439)</f>
        <v/>
      </c>
      <c r="I188" s="985" t="str">
        <f>IF(基本情報入力シート!V439="","",基本情報入力シート!V439)</f>
        <v/>
      </c>
      <c r="J188" s="985" t="str">
        <f>IF(基本情報入力シート!W439="","",基本情報入力シート!W439)</f>
        <v/>
      </c>
      <c r="K188" s="985" t="str">
        <f>IF(基本情報入力シート!X439="","",基本情報入力シート!X439)</f>
        <v/>
      </c>
      <c r="L188" s="1008" t="str">
        <f>IF(基本情報入力シート!AC439=0,"",基本情報入力シート!AC439)</f>
        <v/>
      </c>
      <c r="M188" s="1021" t="str">
        <f>IF(基本情報入力シート!AD439="","",基本情報入力シート!AD439)</f>
        <v/>
      </c>
      <c r="N188" s="1031"/>
      <c r="O188" s="1036" t="str">
        <f>IFERROR(VLOOKUP(K188,'【参考】数式用３'!$A$2:$AD$48,MATCH(N188,'【参考】数式用３'!$C$4:$AD$4,0)+2,0),"")</f>
        <v/>
      </c>
      <c r="P188" s="1044"/>
      <c r="Q188" s="1050" t="str">
        <f>IFERROR(VLOOKUP(K188,'【参考】数式用３'!$A$2:$AC$48,MATCH(P188,'【参考】数式用３'!$C$4:$AC$4,0)+2,0),"")</f>
        <v/>
      </c>
      <c r="R188" s="1055" t="s">
        <v>712</v>
      </c>
      <c r="S188" s="1061"/>
      <c r="T188" s="1064" t="s">
        <v>5</v>
      </c>
      <c r="U188" s="1061"/>
      <c r="V188" s="1064" t="s">
        <v>861</v>
      </c>
      <c r="W188" s="1061"/>
      <c r="X188" s="1064" t="s">
        <v>5</v>
      </c>
      <c r="Y188" s="1061"/>
      <c r="Z188" s="1064" t="s">
        <v>130</v>
      </c>
      <c r="AA188" s="1064" t="s">
        <v>508</v>
      </c>
      <c r="AB188" s="1064" t="str">
        <f>IF(S188&gt;=1,(W188*12+Y188)-(S188*12+U188)+1,"")</f>
        <v/>
      </c>
      <c r="AC188" s="1068" t="s">
        <v>136</v>
      </c>
      <c r="AD188" s="1075" t="str">
        <f>IFERROR(ROUNDDOWN(ROUND(L188*Q188,0)*M188,0)*AB188,"")</f>
        <v/>
      </c>
      <c r="AE188" s="1083" t="str">
        <f>IFERROR(ROUNDDOWN(ROUNDDOWN(ROUND(L188*VLOOKUP(K188,'【参考】数式用３'!$A$2:$AC$48,MATCH("処遇改善加算Ⅳ",'【参考】数式用３'!$C$4:$O$4,0)+2,0),0)*M188,0)*AB188*0.5,0),"")</f>
        <v/>
      </c>
      <c r="AF188" s="1092"/>
      <c r="AG188" s="1075" t="str">
        <f>IF(AND(AQ188&lt;&gt;"対象外",P188&lt;&gt;""),ROUNDDOWN(ROUND(L188*VLOOKUP(K188,'【参考】数式用３'!$A$2:$K$48,MATCH("ベア加算あり",'【参考】数式用３'!$C$4:$K$4,0)+2,0),0)*M188,0)*AB188,"")</f>
        <v/>
      </c>
      <c r="AH188" s="1101"/>
      <c r="AI188" s="1092"/>
      <c r="AJ188" s="1092"/>
      <c r="AK188" s="1115"/>
      <c r="AL188" s="1124"/>
      <c r="AM188" s="1131" t="str">
        <f>IF(Q188="","",IF(Q188&lt;O188,"！加算の要件上は問題ありませんが、令和６年度末の加算率と比較して、令和７年度の加算率が低くなっています。",""))</f>
        <v/>
      </c>
      <c r="AN188" s="1139"/>
      <c r="AO188" s="1146" t="str">
        <f>IF(K188&lt;&gt;"","Q列に色付け","")</f>
        <v/>
      </c>
      <c r="AP188" s="1152" t="str">
        <f>IF(AND(AE188&lt;&gt;0,AE188&lt;&gt;""),IF(AF188="○","入力済","未入力"),"")</f>
        <v/>
      </c>
      <c r="AQ188" s="889" t="str">
        <f>IFERROR((VLOOKUP(N188,'【参考】数式用３'!$BE$5:$BE$13,1,FALSE)),"対象外")</f>
        <v>対象外</v>
      </c>
      <c r="AR188" s="880" t="str">
        <f>IF(AG188&lt;&gt;"",IF(AH188="○","入力済","未入力"),"")</f>
        <v/>
      </c>
      <c r="AS188" s="880" t="str">
        <f>IF(AND(P188&lt;&gt;"",AI188=""),"未入力","入力済")</f>
        <v>入力済</v>
      </c>
      <c r="AT188" s="880" t="str">
        <f>IF(AND(P188&lt;&gt;"",P188&lt;&gt;"処遇改善加算Ⅳ",AJ188=""),"未入力","入力済")</f>
        <v>入力済</v>
      </c>
      <c r="AU188" s="880" t="str">
        <f>IFERROR(VLOOKUP(K188,'【参考】数式用３'!$BB$5:$BC$48,2,FALSE),"")</f>
        <v/>
      </c>
      <c r="AV188" s="880" t="str">
        <f>IF(AND(P188&lt;&gt;"処遇改善加算Ⅲ",P188&lt;&gt;"処遇改善加算Ⅳ",P188&lt;&gt;"",AU188&lt;&gt;"対象外"),1,"")</f>
        <v/>
      </c>
      <c r="AW188" s="880" t="str">
        <f>IFERROR("_"&amp;VLOOKUP(K188,'【参考】数式用３'!$AG$2:$AH$48,2,FALSE),"")</f>
        <v/>
      </c>
      <c r="AX188" s="1159" t="str">
        <f>IF(AND(P188="処遇改善加算Ⅰ",AL188=""),"未入力","入力済")</f>
        <v>入力済</v>
      </c>
      <c r="AY188" s="1146" t="str">
        <f>G188</f>
        <v/>
      </c>
      <c r="AZ188" s="879"/>
      <c r="BA188" s="879"/>
      <c r="BB188" s="879"/>
      <c r="BC188" s="879"/>
      <c r="BD188" s="879"/>
      <c r="BE188" s="879"/>
      <c r="BF188" s="879"/>
      <c r="BG188" s="879"/>
    </row>
    <row r="189" spans="1:59" ht="14.4" customHeight="1">
      <c r="A189" s="923"/>
      <c r="B189" s="944"/>
      <c r="C189" s="961"/>
      <c r="D189" s="961"/>
      <c r="E189" s="961"/>
      <c r="F189" s="971"/>
      <c r="G189" s="983"/>
      <c r="H189" s="983"/>
      <c r="I189" s="983"/>
      <c r="J189" s="983"/>
      <c r="K189" s="983"/>
      <c r="L189" s="1006"/>
      <c r="M189" s="1022"/>
      <c r="N189" s="1032"/>
      <c r="O189" s="1037"/>
      <c r="P189" s="1045"/>
      <c r="Q189" s="1051"/>
      <c r="R189" s="1056"/>
      <c r="S189" s="1062"/>
      <c r="T189" s="915"/>
      <c r="U189" s="1062"/>
      <c r="V189" s="915"/>
      <c r="W189" s="1062"/>
      <c r="X189" s="915"/>
      <c r="Y189" s="1062"/>
      <c r="Z189" s="915"/>
      <c r="AA189" s="915"/>
      <c r="AB189" s="915"/>
      <c r="AC189" s="1069"/>
      <c r="AD189" s="1076"/>
      <c r="AE189" s="1084"/>
      <c r="AF189" s="1093"/>
      <c r="AG189" s="1076"/>
      <c r="AH189" s="1102"/>
      <c r="AI189" s="1093"/>
      <c r="AJ189" s="1093"/>
      <c r="AK189" s="1116"/>
      <c r="AL189" s="1125"/>
      <c r="AM189" s="1132" t="str">
        <f>IF(AND(P188&lt;&gt;"",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1139"/>
      <c r="AO189" s="1147"/>
      <c r="AP189" s="1152"/>
      <c r="AQ189" s="890"/>
      <c r="AR189" s="880"/>
      <c r="AS189" s="880"/>
      <c r="AT189" s="880"/>
      <c r="AU189" s="880"/>
      <c r="AV189" s="880"/>
      <c r="AW189" s="880"/>
      <c r="AX189" s="1159"/>
      <c r="AY189" s="1147"/>
      <c r="AZ189" s="879"/>
      <c r="BA189" s="879"/>
      <c r="BB189" s="879"/>
      <c r="BC189" s="879"/>
      <c r="BD189" s="879"/>
      <c r="BE189" s="879"/>
      <c r="BF189" s="879"/>
      <c r="BG189" s="879"/>
    </row>
    <row r="190" spans="1:59" ht="14.4" customHeight="1">
      <c r="A190" s="924"/>
      <c r="B190" s="944"/>
      <c r="C190" s="961"/>
      <c r="D190" s="961"/>
      <c r="E190" s="961"/>
      <c r="F190" s="971"/>
      <c r="G190" s="983"/>
      <c r="H190" s="983"/>
      <c r="I190" s="983"/>
      <c r="J190" s="983"/>
      <c r="K190" s="983"/>
      <c r="L190" s="1006"/>
      <c r="M190" s="1022"/>
      <c r="N190" s="1032"/>
      <c r="O190" s="1037"/>
      <c r="P190" s="1045"/>
      <c r="Q190" s="1051"/>
      <c r="R190" s="1056"/>
      <c r="S190" s="1062"/>
      <c r="T190" s="915"/>
      <c r="U190" s="1062"/>
      <c r="V190" s="915"/>
      <c r="W190" s="1062"/>
      <c r="X190" s="915"/>
      <c r="Y190" s="1062"/>
      <c r="Z190" s="915"/>
      <c r="AA190" s="915"/>
      <c r="AB190" s="915"/>
      <c r="AC190" s="1069"/>
      <c r="AD190" s="1076"/>
      <c r="AE190" s="1084"/>
      <c r="AF190" s="1093"/>
      <c r="AG190" s="1076"/>
      <c r="AH190" s="1102"/>
      <c r="AI190" s="1093"/>
      <c r="AJ190" s="1093"/>
      <c r="AK190" s="1116"/>
      <c r="AL190" s="1125"/>
      <c r="AM190" s="1133"/>
      <c r="AN190" s="1139"/>
      <c r="AO190" s="1147"/>
      <c r="AP190" s="1152"/>
      <c r="AQ190" s="890"/>
      <c r="AR190" s="880"/>
      <c r="AS190" s="880"/>
      <c r="AT190" s="880"/>
      <c r="AU190" s="880"/>
      <c r="AV190" s="880"/>
      <c r="AW190" s="880"/>
      <c r="AX190" s="1159"/>
      <c r="AY190" s="1147"/>
      <c r="AZ190" s="879"/>
      <c r="BA190" s="879"/>
      <c r="BB190" s="879"/>
      <c r="BC190" s="879"/>
      <c r="BD190" s="879"/>
      <c r="BE190" s="879"/>
      <c r="BF190" s="879"/>
      <c r="BG190" s="879"/>
    </row>
    <row r="191" spans="1:59" ht="30" customHeight="1">
      <c r="A191" s="925"/>
      <c r="B191" s="945"/>
      <c r="C191" s="962"/>
      <c r="D191" s="962"/>
      <c r="E191" s="962"/>
      <c r="F191" s="972"/>
      <c r="G191" s="984"/>
      <c r="H191" s="984"/>
      <c r="I191" s="984"/>
      <c r="J191" s="984"/>
      <c r="K191" s="984"/>
      <c r="L191" s="1007"/>
      <c r="M191" s="1023"/>
      <c r="N191" s="1033"/>
      <c r="O191" s="1038"/>
      <c r="P191" s="1046"/>
      <c r="Q191" s="1052"/>
      <c r="R191" s="1057"/>
      <c r="S191" s="1063"/>
      <c r="T191" s="1065"/>
      <c r="U191" s="1063"/>
      <c r="V191" s="1065"/>
      <c r="W191" s="1063"/>
      <c r="X191" s="1065"/>
      <c r="Y191" s="1063"/>
      <c r="Z191" s="1065"/>
      <c r="AA191" s="1065"/>
      <c r="AB191" s="1065"/>
      <c r="AC191" s="1070"/>
      <c r="AD191" s="1077"/>
      <c r="AE191" s="1085"/>
      <c r="AF191" s="1094"/>
      <c r="AG191" s="1077"/>
      <c r="AH191" s="1103"/>
      <c r="AI191" s="1094"/>
      <c r="AJ191" s="1094"/>
      <c r="AK191" s="1117"/>
      <c r="AL191" s="1126"/>
      <c r="AM191" s="1134"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139"/>
      <c r="AO191" s="1148"/>
      <c r="AP191" s="1152"/>
      <c r="AQ191" s="891"/>
      <c r="AR191" s="880"/>
      <c r="AS191" s="880"/>
      <c r="AT191" s="880"/>
      <c r="AU191" s="880"/>
      <c r="AV191" s="880"/>
      <c r="AW191" s="880"/>
      <c r="AX191" s="1159"/>
      <c r="AY191" s="1148"/>
      <c r="AZ191" s="879"/>
      <c r="BA191" s="879"/>
      <c r="BB191" s="879"/>
      <c r="BC191" s="879"/>
      <c r="BD191" s="879"/>
      <c r="BE191" s="879"/>
      <c r="BF191" s="879"/>
      <c r="BG191" s="879"/>
    </row>
    <row r="192" spans="1:59" ht="30" customHeight="1">
      <c r="A192" s="922">
        <v>46</v>
      </c>
      <c r="B192" s="946" t="str">
        <f>IF(基本情報入力シート!B440="","",基本情報入力シート!B440)</f>
        <v/>
      </c>
      <c r="C192" s="963"/>
      <c r="D192" s="963"/>
      <c r="E192" s="963"/>
      <c r="F192" s="973"/>
      <c r="G192" s="985" t="str">
        <f>IF(基本情報入力シート!L440="","",基本情報入力シート!L440)</f>
        <v/>
      </c>
      <c r="H192" s="985" t="str">
        <f>IF(基本情報入力シート!Q440="","",基本情報入力シート!Q440)</f>
        <v/>
      </c>
      <c r="I192" s="985" t="str">
        <f>IF(基本情報入力シート!V440="","",基本情報入力シート!V440)</f>
        <v/>
      </c>
      <c r="J192" s="985" t="str">
        <f>IF(基本情報入力シート!W440="","",基本情報入力シート!W440)</f>
        <v/>
      </c>
      <c r="K192" s="985" t="str">
        <f>IF(基本情報入力シート!X440="","",基本情報入力シート!X440)</f>
        <v/>
      </c>
      <c r="L192" s="1008" t="str">
        <f>IF(基本情報入力シート!AC440=0,"",基本情報入力シート!AC440)</f>
        <v/>
      </c>
      <c r="M192" s="1021" t="str">
        <f>IF(基本情報入力シート!AD440="","",基本情報入力シート!AD440)</f>
        <v/>
      </c>
      <c r="N192" s="1031"/>
      <c r="O192" s="1036" t="str">
        <f>IFERROR(VLOOKUP(K192,'【参考】数式用３'!$A$2:$AD$48,MATCH(N192,'【参考】数式用３'!$C$4:$AD$4,0)+2,0),"")</f>
        <v/>
      </c>
      <c r="P192" s="1044"/>
      <c r="Q192" s="1050" t="str">
        <f>IFERROR(VLOOKUP(K192,'【参考】数式用３'!$A$2:$AC$48,MATCH(P192,'【参考】数式用３'!$C$4:$AC$4,0)+2,0),"")</f>
        <v/>
      </c>
      <c r="R192" s="1055" t="s">
        <v>712</v>
      </c>
      <c r="S192" s="1061"/>
      <c r="T192" s="1064" t="s">
        <v>5</v>
      </c>
      <c r="U192" s="1061"/>
      <c r="V192" s="1064" t="s">
        <v>861</v>
      </c>
      <c r="W192" s="1061"/>
      <c r="X192" s="1064" t="s">
        <v>5</v>
      </c>
      <c r="Y192" s="1061"/>
      <c r="Z192" s="1064" t="s">
        <v>130</v>
      </c>
      <c r="AA192" s="1064" t="s">
        <v>508</v>
      </c>
      <c r="AB192" s="1064" t="str">
        <f>IF(S192&gt;=1,(W192*12+Y192)-(S192*12+U192)+1,"")</f>
        <v/>
      </c>
      <c r="AC192" s="1068" t="s">
        <v>136</v>
      </c>
      <c r="AD192" s="1075" t="str">
        <f>IFERROR(ROUNDDOWN(ROUND(L192*Q192,0)*M192,0)*AB192,"")</f>
        <v/>
      </c>
      <c r="AE192" s="1083" t="str">
        <f>IFERROR(ROUNDDOWN(ROUNDDOWN(ROUND(L192*VLOOKUP(K192,'【参考】数式用３'!$A$2:$AC$48,MATCH("処遇改善加算Ⅳ",'【参考】数式用３'!$C$4:$O$4,0)+2,0),0)*M192,0)*AB192*0.5,0),"")</f>
        <v/>
      </c>
      <c r="AF192" s="1092"/>
      <c r="AG192" s="1075" t="str">
        <f>IF(AND(AQ192&lt;&gt;"対象外",P192&lt;&gt;""),ROUNDDOWN(ROUND(L192*VLOOKUP(K192,'【参考】数式用３'!$A$2:$K$48,MATCH("ベア加算あり",'【参考】数式用３'!$C$4:$K$4,0)+2,0),0)*M192,0)*AB192,"")</f>
        <v/>
      </c>
      <c r="AH192" s="1101"/>
      <c r="AI192" s="1092"/>
      <c r="AJ192" s="1092"/>
      <c r="AK192" s="1115"/>
      <c r="AL192" s="1124"/>
      <c r="AM192" s="1131" t="str">
        <f>IF(Q192="","",IF(Q192&lt;O192,"！加算の要件上は問題ありませんが、令和６年度末の加算率と比較して、令和７年度の加算率が低くなっています。",""))</f>
        <v/>
      </c>
      <c r="AN192" s="1139"/>
      <c r="AO192" s="1147" t="str">
        <f>IF(K192&lt;&gt;"","Q列に色付け","")</f>
        <v/>
      </c>
      <c r="AP192" s="1152" t="str">
        <f>IF(AND(AE192&lt;&gt;0,AE192&lt;&gt;""),IF(AF192="○","入力済","未入力"),"")</f>
        <v/>
      </c>
      <c r="AQ192" s="889" t="str">
        <f>IFERROR((VLOOKUP(N192,'【参考】数式用３'!$BE$5:$BE$13,1,FALSE)),"対象外")</f>
        <v>対象外</v>
      </c>
      <c r="AR192" s="880" t="str">
        <f>IF(AG192&lt;&gt;"",IF(AH192="○","入力済","未入力"),"")</f>
        <v/>
      </c>
      <c r="AS192" s="880" t="str">
        <f>IF(AND(P192&lt;&gt;"",AI192=""),"未入力","入力済")</f>
        <v>入力済</v>
      </c>
      <c r="AT192" s="880" t="str">
        <f>IF(AND(P192&lt;&gt;"",P192&lt;&gt;"処遇改善加算Ⅳ",AJ192=""),"未入力","入力済")</f>
        <v>入力済</v>
      </c>
      <c r="AU192" s="880" t="str">
        <f>IFERROR(VLOOKUP(K192,'【参考】数式用３'!$BB$5:$BC$48,2,FALSE),"")</f>
        <v/>
      </c>
      <c r="AV192" s="880" t="str">
        <f>IF(AND(P192&lt;&gt;"処遇改善加算Ⅲ",P192&lt;&gt;"処遇改善加算Ⅳ",P192&lt;&gt;"",AU192&lt;&gt;"対象外"),1,"")</f>
        <v/>
      </c>
      <c r="AW192" s="880" t="str">
        <f>IFERROR("_"&amp;VLOOKUP(K192,'【参考】数式用３'!$AG$2:$AH$48,2,FALSE),"")</f>
        <v/>
      </c>
      <c r="AX192" s="1159" t="str">
        <f>IF(AND(P192="処遇改善加算Ⅰ",AL192=""),"未入力","入力済")</f>
        <v>入力済</v>
      </c>
      <c r="AY192" s="1146" t="str">
        <f>G192</f>
        <v/>
      </c>
      <c r="AZ192" s="879"/>
      <c r="BA192" s="879"/>
      <c r="BB192" s="879"/>
      <c r="BC192" s="879"/>
      <c r="BD192" s="879"/>
      <c r="BE192" s="879"/>
      <c r="BF192" s="879"/>
      <c r="BG192" s="879"/>
    </row>
    <row r="193" spans="1:59" ht="14.4" customHeight="1">
      <c r="A193" s="923"/>
      <c r="B193" s="944"/>
      <c r="C193" s="961"/>
      <c r="D193" s="961"/>
      <c r="E193" s="961"/>
      <c r="F193" s="971"/>
      <c r="G193" s="983"/>
      <c r="H193" s="983"/>
      <c r="I193" s="983"/>
      <c r="J193" s="983"/>
      <c r="K193" s="983"/>
      <c r="L193" s="1006"/>
      <c r="M193" s="1022"/>
      <c r="N193" s="1032"/>
      <c r="O193" s="1037"/>
      <c r="P193" s="1045"/>
      <c r="Q193" s="1051"/>
      <c r="R193" s="1056"/>
      <c r="S193" s="1062"/>
      <c r="T193" s="915"/>
      <c r="U193" s="1062"/>
      <c r="V193" s="915"/>
      <c r="W193" s="1062"/>
      <c r="X193" s="915"/>
      <c r="Y193" s="1062"/>
      <c r="Z193" s="915"/>
      <c r="AA193" s="915"/>
      <c r="AB193" s="915"/>
      <c r="AC193" s="1069"/>
      <c r="AD193" s="1076"/>
      <c r="AE193" s="1084"/>
      <c r="AF193" s="1093"/>
      <c r="AG193" s="1076"/>
      <c r="AH193" s="1102"/>
      <c r="AI193" s="1093"/>
      <c r="AJ193" s="1093"/>
      <c r="AK193" s="1116"/>
      <c r="AL193" s="1125"/>
      <c r="AM193" s="1132" t="str">
        <f>IF(AND(P192&lt;&gt;"",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1139"/>
      <c r="AO193" s="1147"/>
      <c r="AP193" s="1152"/>
      <c r="AQ193" s="890"/>
      <c r="AR193" s="880"/>
      <c r="AS193" s="880"/>
      <c r="AT193" s="880"/>
      <c r="AU193" s="880"/>
      <c r="AV193" s="880"/>
      <c r="AW193" s="880"/>
      <c r="AX193" s="1159"/>
      <c r="AY193" s="1147"/>
      <c r="AZ193" s="879"/>
      <c r="BA193" s="879"/>
      <c r="BB193" s="879"/>
      <c r="BC193" s="879"/>
      <c r="BD193" s="879"/>
      <c r="BE193" s="879"/>
      <c r="BF193" s="879"/>
      <c r="BG193" s="879"/>
    </row>
    <row r="194" spans="1:59" ht="14.4" customHeight="1">
      <c r="A194" s="924"/>
      <c r="B194" s="944"/>
      <c r="C194" s="961"/>
      <c r="D194" s="961"/>
      <c r="E194" s="961"/>
      <c r="F194" s="971"/>
      <c r="G194" s="983"/>
      <c r="H194" s="983"/>
      <c r="I194" s="983"/>
      <c r="J194" s="983"/>
      <c r="K194" s="983"/>
      <c r="L194" s="1006"/>
      <c r="M194" s="1022"/>
      <c r="N194" s="1032"/>
      <c r="O194" s="1037"/>
      <c r="P194" s="1045"/>
      <c r="Q194" s="1051"/>
      <c r="R194" s="1056"/>
      <c r="S194" s="1062"/>
      <c r="T194" s="915"/>
      <c r="U194" s="1062"/>
      <c r="V194" s="915"/>
      <c r="W194" s="1062"/>
      <c r="X194" s="915"/>
      <c r="Y194" s="1062"/>
      <c r="Z194" s="915"/>
      <c r="AA194" s="915"/>
      <c r="AB194" s="915"/>
      <c r="AC194" s="1069"/>
      <c r="AD194" s="1076"/>
      <c r="AE194" s="1084"/>
      <c r="AF194" s="1093"/>
      <c r="AG194" s="1076"/>
      <c r="AH194" s="1102"/>
      <c r="AI194" s="1093"/>
      <c r="AJ194" s="1093"/>
      <c r="AK194" s="1116"/>
      <c r="AL194" s="1125"/>
      <c r="AM194" s="1133"/>
      <c r="AN194" s="1139"/>
      <c r="AO194" s="1147"/>
      <c r="AP194" s="1152"/>
      <c r="AQ194" s="890"/>
      <c r="AR194" s="880"/>
      <c r="AS194" s="880"/>
      <c r="AT194" s="880"/>
      <c r="AU194" s="880"/>
      <c r="AV194" s="880"/>
      <c r="AW194" s="880"/>
      <c r="AX194" s="1159"/>
      <c r="AY194" s="1147"/>
      <c r="AZ194" s="879"/>
      <c r="BA194" s="879"/>
      <c r="BB194" s="879"/>
      <c r="BC194" s="879"/>
      <c r="BD194" s="879"/>
      <c r="BE194" s="879"/>
      <c r="BF194" s="879"/>
      <c r="BG194" s="879"/>
    </row>
    <row r="195" spans="1:59" ht="30" customHeight="1">
      <c r="A195" s="925"/>
      <c r="B195" s="945"/>
      <c r="C195" s="962"/>
      <c r="D195" s="962"/>
      <c r="E195" s="962"/>
      <c r="F195" s="972"/>
      <c r="G195" s="984"/>
      <c r="H195" s="984"/>
      <c r="I195" s="984"/>
      <c r="J195" s="984"/>
      <c r="K195" s="984"/>
      <c r="L195" s="1007"/>
      <c r="M195" s="1023"/>
      <c r="N195" s="1033"/>
      <c r="O195" s="1038"/>
      <c r="P195" s="1046"/>
      <c r="Q195" s="1052"/>
      <c r="R195" s="1057"/>
      <c r="S195" s="1063"/>
      <c r="T195" s="1065"/>
      <c r="U195" s="1063"/>
      <c r="V195" s="1065"/>
      <c r="W195" s="1063"/>
      <c r="X195" s="1065"/>
      <c r="Y195" s="1063"/>
      <c r="Z195" s="1065"/>
      <c r="AA195" s="1065"/>
      <c r="AB195" s="1065"/>
      <c r="AC195" s="1070"/>
      <c r="AD195" s="1077"/>
      <c r="AE195" s="1085"/>
      <c r="AF195" s="1094"/>
      <c r="AG195" s="1077"/>
      <c r="AH195" s="1103"/>
      <c r="AI195" s="1094"/>
      <c r="AJ195" s="1094"/>
      <c r="AK195" s="1117"/>
      <c r="AL195" s="1126"/>
      <c r="AM195" s="1134"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139"/>
      <c r="AO195" s="1148"/>
      <c r="AP195" s="1152"/>
      <c r="AQ195" s="891"/>
      <c r="AR195" s="880"/>
      <c r="AS195" s="880"/>
      <c r="AT195" s="880"/>
      <c r="AU195" s="880"/>
      <c r="AV195" s="880"/>
      <c r="AW195" s="880"/>
      <c r="AX195" s="1159"/>
      <c r="AY195" s="1148"/>
      <c r="AZ195" s="879"/>
      <c r="BA195" s="879"/>
      <c r="BB195" s="879"/>
      <c r="BC195" s="879"/>
      <c r="BD195" s="879"/>
      <c r="BE195" s="879"/>
      <c r="BF195" s="879"/>
      <c r="BG195" s="879"/>
    </row>
    <row r="196" spans="1:59" ht="30" customHeight="1">
      <c r="A196" s="922">
        <v>47</v>
      </c>
      <c r="B196" s="946" t="str">
        <f>IF(基本情報入力シート!B441="","",基本情報入力シート!B441)</f>
        <v/>
      </c>
      <c r="C196" s="963"/>
      <c r="D196" s="963"/>
      <c r="E196" s="963"/>
      <c r="F196" s="973"/>
      <c r="G196" s="985" t="str">
        <f>IF(基本情報入力シート!L441="","",基本情報入力シート!L441)</f>
        <v/>
      </c>
      <c r="H196" s="985" t="str">
        <f>IF(基本情報入力シート!Q441="","",基本情報入力シート!Q441)</f>
        <v/>
      </c>
      <c r="I196" s="985" t="str">
        <f>IF(基本情報入力シート!V441="","",基本情報入力シート!V441)</f>
        <v/>
      </c>
      <c r="J196" s="985" t="str">
        <f>IF(基本情報入力シート!W441="","",基本情報入力シート!W441)</f>
        <v/>
      </c>
      <c r="K196" s="985" t="str">
        <f>IF(基本情報入力シート!X441="","",基本情報入力シート!X441)</f>
        <v/>
      </c>
      <c r="L196" s="1008" t="str">
        <f>IF(基本情報入力シート!AC441=0,"",基本情報入力シート!AC441)</f>
        <v/>
      </c>
      <c r="M196" s="1021" t="str">
        <f>IF(基本情報入力シート!AD441="","",基本情報入力シート!AD441)</f>
        <v/>
      </c>
      <c r="N196" s="1031"/>
      <c r="O196" s="1036" t="str">
        <f>IFERROR(VLOOKUP(K196,'【参考】数式用３'!$A$2:$AD$48,MATCH(N196,'【参考】数式用３'!$C$4:$AD$4,0)+2,0),"")</f>
        <v/>
      </c>
      <c r="P196" s="1044"/>
      <c r="Q196" s="1050" t="str">
        <f>IFERROR(VLOOKUP(K196,'【参考】数式用３'!$A$2:$AC$48,MATCH(P196,'【参考】数式用３'!$C$4:$AC$4,0)+2,0),"")</f>
        <v/>
      </c>
      <c r="R196" s="1055" t="s">
        <v>712</v>
      </c>
      <c r="S196" s="1061"/>
      <c r="T196" s="1064" t="s">
        <v>5</v>
      </c>
      <c r="U196" s="1061"/>
      <c r="V196" s="1064" t="s">
        <v>861</v>
      </c>
      <c r="W196" s="1061"/>
      <c r="X196" s="1064" t="s">
        <v>5</v>
      </c>
      <c r="Y196" s="1061"/>
      <c r="Z196" s="1064" t="s">
        <v>130</v>
      </c>
      <c r="AA196" s="1064" t="s">
        <v>508</v>
      </c>
      <c r="AB196" s="1064" t="str">
        <f>IF(S196&gt;=1,(W196*12+Y196)-(S196*12+U196)+1,"")</f>
        <v/>
      </c>
      <c r="AC196" s="1068" t="s">
        <v>136</v>
      </c>
      <c r="AD196" s="1075" t="str">
        <f>IFERROR(ROUNDDOWN(ROUND(L196*Q196,0)*M196,0)*AB196,"")</f>
        <v/>
      </c>
      <c r="AE196" s="1083" t="str">
        <f>IFERROR(ROUNDDOWN(ROUNDDOWN(ROUND(L196*VLOOKUP(K196,'【参考】数式用３'!$A$2:$AC$48,MATCH("処遇改善加算Ⅳ",'【参考】数式用３'!$C$4:$O$4,0)+2,0),0)*M196,0)*AB196*0.5,0),"")</f>
        <v/>
      </c>
      <c r="AF196" s="1092"/>
      <c r="AG196" s="1075" t="str">
        <f>IF(AND(AQ196&lt;&gt;"対象外",P196&lt;&gt;""),ROUNDDOWN(ROUND(L196*VLOOKUP(K196,'【参考】数式用３'!$A$2:$K$48,MATCH("ベア加算あり",'【参考】数式用３'!$C$4:$K$4,0)+2,0),0)*M196,0)*AB196,"")</f>
        <v/>
      </c>
      <c r="AH196" s="1101"/>
      <c r="AI196" s="1092"/>
      <c r="AJ196" s="1092"/>
      <c r="AK196" s="1115"/>
      <c r="AL196" s="1124"/>
      <c r="AM196" s="1131" t="str">
        <f>IF(Q196="","",IF(Q196&lt;O196,"！加算の要件上は問題ありませんが、令和６年度末の加算率と比較して、令和７年度の加算率が低くなっています。",""))</f>
        <v/>
      </c>
      <c r="AN196" s="1139"/>
      <c r="AO196" s="1146" t="str">
        <f>IF(K196&lt;&gt;"","Q列に色付け","")</f>
        <v/>
      </c>
      <c r="AP196" s="1152" t="str">
        <f>IF(AND(AE196&lt;&gt;0,AE196&lt;&gt;""),IF(AF196="○","入力済","未入力"),"")</f>
        <v/>
      </c>
      <c r="AQ196" s="889" t="str">
        <f>IFERROR((VLOOKUP(N196,'【参考】数式用３'!$BE$5:$BE$13,1,FALSE)),"対象外")</f>
        <v>対象外</v>
      </c>
      <c r="AR196" s="880" t="str">
        <f>IF(AG196&lt;&gt;"",IF(AH196="○","入力済","未入力"),"")</f>
        <v/>
      </c>
      <c r="AS196" s="880" t="str">
        <f>IF(AND(P196&lt;&gt;"",AI196=""),"未入力","入力済")</f>
        <v>入力済</v>
      </c>
      <c r="AT196" s="880" t="str">
        <f>IF(AND(P196&lt;&gt;"",P196&lt;&gt;"処遇改善加算Ⅳ",AJ196=""),"未入力","入力済")</f>
        <v>入力済</v>
      </c>
      <c r="AU196" s="880" t="str">
        <f>IFERROR(VLOOKUP(K196,'【参考】数式用３'!$BB$5:$BC$48,2,FALSE),"")</f>
        <v/>
      </c>
      <c r="AV196" s="880" t="str">
        <f>IF(AND(P196&lt;&gt;"処遇改善加算Ⅲ",P196&lt;&gt;"処遇改善加算Ⅳ",P196&lt;&gt;"",AU196&lt;&gt;"対象外"),1,"")</f>
        <v/>
      </c>
      <c r="AW196" s="880" t="str">
        <f>IFERROR("_"&amp;VLOOKUP(K196,'【参考】数式用３'!$AG$2:$AH$48,2,FALSE),"")</f>
        <v/>
      </c>
      <c r="AX196" s="1159" t="str">
        <f>IF(AND(P196="処遇改善加算Ⅰ",AL196=""),"未入力","入力済")</f>
        <v>入力済</v>
      </c>
      <c r="AY196" s="1146" t="str">
        <f>G196</f>
        <v/>
      </c>
      <c r="AZ196" s="879"/>
      <c r="BA196" s="879"/>
      <c r="BB196" s="879"/>
      <c r="BC196" s="879"/>
      <c r="BD196" s="879"/>
      <c r="BE196" s="879"/>
      <c r="BF196" s="879"/>
      <c r="BG196" s="879"/>
    </row>
    <row r="197" spans="1:59" ht="14.4" customHeight="1">
      <c r="A197" s="923"/>
      <c r="B197" s="944"/>
      <c r="C197" s="961"/>
      <c r="D197" s="961"/>
      <c r="E197" s="961"/>
      <c r="F197" s="971"/>
      <c r="G197" s="983"/>
      <c r="H197" s="983"/>
      <c r="I197" s="983"/>
      <c r="J197" s="983"/>
      <c r="K197" s="983"/>
      <c r="L197" s="1006"/>
      <c r="M197" s="1022"/>
      <c r="N197" s="1032"/>
      <c r="O197" s="1037"/>
      <c r="P197" s="1045"/>
      <c r="Q197" s="1051"/>
      <c r="R197" s="1056"/>
      <c r="S197" s="1062"/>
      <c r="T197" s="915"/>
      <c r="U197" s="1062"/>
      <c r="V197" s="915"/>
      <c r="W197" s="1062"/>
      <c r="X197" s="915"/>
      <c r="Y197" s="1062"/>
      <c r="Z197" s="915"/>
      <c r="AA197" s="915"/>
      <c r="AB197" s="915"/>
      <c r="AC197" s="1069"/>
      <c r="AD197" s="1076"/>
      <c r="AE197" s="1084"/>
      <c r="AF197" s="1093"/>
      <c r="AG197" s="1076"/>
      <c r="AH197" s="1102"/>
      <c r="AI197" s="1093"/>
      <c r="AJ197" s="1093"/>
      <c r="AK197" s="1116"/>
      <c r="AL197" s="1125"/>
      <c r="AM197" s="1132" t="str">
        <f>IF(AND(P196&lt;&gt;"",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1139"/>
      <c r="AO197" s="1147"/>
      <c r="AP197" s="1152"/>
      <c r="AQ197" s="890"/>
      <c r="AR197" s="880"/>
      <c r="AS197" s="880"/>
      <c r="AT197" s="880"/>
      <c r="AU197" s="880"/>
      <c r="AV197" s="880"/>
      <c r="AW197" s="880"/>
      <c r="AX197" s="1159"/>
      <c r="AY197" s="1147"/>
      <c r="AZ197" s="879"/>
      <c r="BA197" s="879"/>
      <c r="BB197" s="879"/>
      <c r="BC197" s="879"/>
      <c r="BD197" s="879"/>
      <c r="BE197" s="879"/>
      <c r="BF197" s="879"/>
      <c r="BG197" s="879"/>
    </row>
    <row r="198" spans="1:59" ht="14.4" customHeight="1">
      <c r="A198" s="924"/>
      <c r="B198" s="944"/>
      <c r="C198" s="961"/>
      <c r="D198" s="961"/>
      <c r="E198" s="961"/>
      <c r="F198" s="971"/>
      <c r="G198" s="983"/>
      <c r="H198" s="983"/>
      <c r="I198" s="983"/>
      <c r="J198" s="983"/>
      <c r="K198" s="983"/>
      <c r="L198" s="1006"/>
      <c r="M198" s="1022"/>
      <c r="N198" s="1032"/>
      <c r="O198" s="1037"/>
      <c r="P198" s="1045"/>
      <c r="Q198" s="1051"/>
      <c r="R198" s="1056"/>
      <c r="S198" s="1062"/>
      <c r="T198" s="915"/>
      <c r="U198" s="1062"/>
      <c r="V198" s="915"/>
      <c r="W198" s="1062"/>
      <c r="X198" s="915"/>
      <c r="Y198" s="1062"/>
      <c r="Z198" s="915"/>
      <c r="AA198" s="915"/>
      <c r="AB198" s="915"/>
      <c r="AC198" s="1069"/>
      <c r="AD198" s="1076"/>
      <c r="AE198" s="1084"/>
      <c r="AF198" s="1093"/>
      <c r="AG198" s="1076"/>
      <c r="AH198" s="1102"/>
      <c r="AI198" s="1093"/>
      <c r="AJ198" s="1093"/>
      <c r="AK198" s="1116"/>
      <c r="AL198" s="1125"/>
      <c r="AM198" s="1133"/>
      <c r="AN198" s="1139"/>
      <c r="AO198" s="1147"/>
      <c r="AP198" s="1152"/>
      <c r="AQ198" s="890"/>
      <c r="AR198" s="880"/>
      <c r="AS198" s="880"/>
      <c r="AT198" s="880"/>
      <c r="AU198" s="880"/>
      <c r="AV198" s="880"/>
      <c r="AW198" s="880"/>
      <c r="AX198" s="1159"/>
      <c r="AY198" s="1147"/>
      <c r="AZ198" s="879"/>
      <c r="BA198" s="879"/>
      <c r="BB198" s="879"/>
      <c r="BC198" s="879"/>
      <c r="BD198" s="879"/>
      <c r="BE198" s="879"/>
      <c r="BF198" s="879"/>
      <c r="BG198" s="879"/>
    </row>
    <row r="199" spans="1:59" ht="30" customHeight="1">
      <c r="A199" s="925"/>
      <c r="B199" s="945"/>
      <c r="C199" s="962"/>
      <c r="D199" s="962"/>
      <c r="E199" s="962"/>
      <c r="F199" s="972"/>
      <c r="G199" s="984"/>
      <c r="H199" s="984"/>
      <c r="I199" s="984"/>
      <c r="J199" s="984"/>
      <c r="K199" s="984"/>
      <c r="L199" s="1007"/>
      <c r="M199" s="1023"/>
      <c r="N199" s="1033"/>
      <c r="O199" s="1038"/>
      <c r="P199" s="1046"/>
      <c r="Q199" s="1052"/>
      <c r="R199" s="1057"/>
      <c r="S199" s="1063"/>
      <c r="T199" s="1065"/>
      <c r="U199" s="1063"/>
      <c r="V199" s="1065"/>
      <c r="W199" s="1063"/>
      <c r="X199" s="1065"/>
      <c r="Y199" s="1063"/>
      <c r="Z199" s="1065"/>
      <c r="AA199" s="1065"/>
      <c r="AB199" s="1065"/>
      <c r="AC199" s="1070"/>
      <c r="AD199" s="1077"/>
      <c r="AE199" s="1085"/>
      <c r="AF199" s="1094"/>
      <c r="AG199" s="1077"/>
      <c r="AH199" s="1103"/>
      <c r="AI199" s="1094"/>
      <c r="AJ199" s="1094"/>
      <c r="AK199" s="1117"/>
      <c r="AL199" s="1126"/>
      <c r="AM199" s="1134"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139"/>
      <c r="AO199" s="1148"/>
      <c r="AP199" s="1152"/>
      <c r="AQ199" s="891"/>
      <c r="AR199" s="880"/>
      <c r="AS199" s="880"/>
      <c r="AT199" s="880"/>
      <c r="AU199" s="880"/>
      <c r="AV199" s="880"/>
      <c r="AW199" s="880"/>
      <c r="AX199" s="1159"/>
      <c r="AY199" s="1148"/>
      <c r="AZ199" s="879"/>
      <c r="BA199" s="879"/>
      <c r="BB199" s="879"/>
      <c r="BC199" s="879"/>
      <c r="BD199" s="879"/>
      <c r="BE199" s="879"/>
      <c r="BF199" s="879"/>
      <c r="BG199" s="879"/>
    </row>
    <row r="200" spans="1:59" ht="30" customHeight="1">
      <c r="A200" s="922">
        <v>48</v>
      </c>
      <c r="B200" s="946" t="str">
        <f>IF(基本情報入力シート!B442="","",基本情報入力シート!B442)</f>
        <v/>
      </c>
      <c r="C200" s="963"/>
      <c r="D200" s="963"/>
      <c r="E200" s="963"/>
      <c r="F200" s="973"/>
      <c r="G200" s="985" t="str">
        <f>IF(基本情報入力シート!L442="","",基本情報入力シート!L442)</f>
        <v/>
      </c>
      <c r="H200" s="985" t="str">
        <f>IF(基本情報入力シート!Q442="","",基本情報入力シート!Q442)</f>
        <v/>
      </c>
      <c r="I200" s="985" t="str">
        <f>IF(基本情報入力シート!V442="","",基本情報入力シート!V442)</f>
        <v/>
      </c>
      <c r="J200" s="985" t="str">
        <f>IF(基本情報入力シート!W442="","",基本情報入力シート!W442)</f>
        <v/>
      </c>
      <c r="K200" s="985" t="str">
        <f>IF(基本情報入力シート!X442="","",基本情報入力シート!X442)</f>
        <v/>
      </c>
      <c r="L200" s="1008" t="str">
        <f>IF(基本情報入力シート!AC442=0,"",基本情報入力シート!AC442)</f>
        <v/>
      </c>
      <c r="M200" s="1021" t="str">
        <f>IF(基本情報入力シート!AD442="","",基本情報入力シート!AD442)</f>
        <v/>
      </c>
      <c r="N200" s="1031"/>
      <c r="O200" s="1036" t="str">
        <f>IFERROR(VLOOKUP(K200,'【参考】数式用３'!$A$2:$AD$48,MATCH(N200,'【参考】数式用３'!$C$4:$AD$4,0)+2,0),"")</f>
        <v/>
      </c>
      <c r="P200" s="1044"/>
      <c r="Q200" s="1050" t="str">
        <f>IFERROR(VLOOKUP(K200,'【参考】数式用３'!$A$2:$AC$48,MATCH(P200,'【参考】数式用３'!$C$4:$AC$4,0)+2,0),"")</f>
        <v/>
      </c>
      <c r="R200" s="1055" t="s">
        <v>712</v>
      </c>
      <c r="S200" s="1061"/>
      <c r="T200" s="1064" t="s">
        <v>5</v>
      </c>
      <c r="U200" s="1061"/>
      <c r="V200" s="1064" t="s">
        <v>861</v>
      </c>
      <c r="W200" s="1061"/>
      <c r="X200" s="1064" t="s">
        <v>5</v>
      </c>
      <c r="Y200" s="1061"/>
      <c r="Z200" s="1064" t="s">
        <v>130</v>
      </c>
      <c r="AA200" s="1064" t="s">
        <v>508</v>
      </c>
      <c r="AB200" s="1064" t="str">
        <f>IF(S200&gt;=1,(W200*12+Y200)-(S200*12+U200)+1,"")</f>
        <v/>
      </c>
      <c r="AC200" s="1068" t="s">
        <v>136</v>
      </c>
      <c r="AD200" s="1075" t="str">
        <f>IFERROR(ROUNDDOWN(ROUND(L200*Q200,0)*M200,0)*AB200,"")</f>
        <v/>
      </c>
      <c r="AE200" s="1083" t="str">
        <f>IFERROR(ROUNDDOWN(ROUNDDOWN(ROUND(L200*VLOOKUP(K200,'【参考】数式用３'!$A$2:$AC$48,MATCH("処遇改善加算Ⅳ",'【参考】数式用３'!$C$4:$O$4,0)+2,0),0)*M200,0)*AB200*0.5,0),"")</f>
        <v/>
      </c>
      <c r="AF200" s="1092"/>
      <c r="AG200" s="1075" t="str">
        <f>IF(AND(AQ200&lt;&gt;"対象外",P200&lt;&gt;""),ROUNDDOWN(ROUND(L200*VLOOKUP(K200,'【参考】数式用３'!$A$2:$K$48,MATCH("ベア加算あり",'【参考】数式用３'!$C$4:$K$4,0)+2,0),0)*M200,0)*AB200,"")</f>
        <v/>
      </c>
      <c r="AH200" s="1101"/>
      <c r="AI200" s="1092"/>
      <c r="AJ200" s="1092"/>
      <c r="AK200" s="1115"/>
      <c r="AL200" s="1124"/>
      <c r="AM200" s="1131" t="str">
        <f>IF(Q200="","",IF(Q200&lt;O200,"！加算の要件上は問題ありませんが、令和６年度末の加算率と比較して、令和７年度の加算率が低くなっています。",""))</f>
        <v/>
      </c>
      <c r="AN200" s="1139"/>
      <c r="AO200" s="1146" t="str">
        <f>IF(K200&lt;&gt;"","Q列に色付け","")</f>
        <v/>
      </c>
      <c r="AP200" s="1152" t="str">
        <f>IF(AND(AE200&lt;&gt;0,AE200&lt;&gt;""),IF(AF200="○","入力済","未入力"),"")</f>
        <v/>
      </c>
      <c r="AQ200" s="889" t="str">
        <f>IFERROR((VLOOKUP(N200,'【参考】数式用３'!$BE$5:$BE$13,1,FALSE)),"対象外")</f>
        <v>対象外</v>
      </c>
      <c r="AR200" s="880" t="str">
        <f>IF(AG200&lt;&gt;"",IF(AH200="○","入力済","未入力"),"")</f>
        <v/>
      </c>
      <c r="AS200" s="880" t="str">
        <f>IF(AND(P200&lt;&gt;"",AI200=""),"未入力","入力済")</f>
        <v>入力済</v>
      </c>
      <c r="AT200" s="880" t="str">
        <f>IF(AND(P200&lt;&gt;"",P200&lt;&gt;"処遇改善加算Ⅳ",AJ200=""),"未入力","入力済")</f>
        <v>入力済</v>
      </c>
      <c r="AU200" s="880" t="str">
        <f>IFERROR(VLOOKUP(K200,'【参考】数式用３'!$BB$5:$BC$48,2,FALSE),"")</f>
        <v/>
      </c>
      <c r="AV200" s="880" t="str">
        <f>IF(AND(P200&lt;&gt;"処遇改善加算Ⅲ",P200&lt;&gt;"処遇改善加算Ⅳ",P200&lt;&gt;"",AU200&lt;&gt;"対象外"),1,"")</f>
        <v/>
      </c>
      <c r="AW200" s="880" t="str">
        <f>IFERROR("_"&amp;VLOOKUP(K200,'【参考】数式用３'!$AG$2:$AH$48,2,FALSE),"")</f>
        <v/>
      </c>
      <c r="AX200" s="1159" t="str">
        <f>IF(AND(P200="処遇改善加算Ⅰ",AL200=""),"未入力","入力済")</f>
        <v>入力済</v>
      </c>
      <c r="AY200" s="1146" t="str">
        <f>G200</f>
        <v/>
      </c>
      <c r="AZ200" s="879"/>
      <c r="BA200" s="879"/>
      <c r="BB200" s="879"/>
      <c r="BC200" s="879"/>
      <c r="BD200" s="879"/>
      <c r="BE200" s="879"/>
      <c r="BF200" s="879"/>
      <c r="BG200" s="879"/>
    </row>
    <row r="201" spans="1:59" ht="14.4" customHeight="1">
      <c r="A201" s="923"/>
      <c r="B201" s="944"/>
      <c r="C201" s="961"/>
      <c r="D201" s="961"/>
      <c r="E201" s="961"/>
      <c r="F201" s="971"/>
      <c r="G201" s="983"/>
      <c r="H201" s="983"/>
      <c r="I201" s="983"/>
      <c r="J201" s="983"/>
      <c r="K201" s="983"/>
      <c r="L201" s="1006"/>
      <c r="M201" s="1022"/>
      <c r="N201" s="1032"/>
      <c r="O201" s="1037"/>
      <c r="P201" s="1045"/>
      <c r="Q201" s="1051"/>
      <c r="R201" s="1056"/>
      <c r="S201" s="1062"/>
      <c r="T201" s="915"/>
      <c r="U201" s="1062"/>
      <c r="V201" s="915"/>
      <c r="W201" s="1062"/>
      <c r="X201" s="915"/>
      <c r="Y201" s="1062"/>
      <c r="Z201" s="915"/>
      <c r="AA201" s="915"/>
      <c r="AB201" s="915"/>
      <c r="AC201" s="1069"/>
      <c r="AD201" s="1076"/>
      <c r="AE201" s="1084"/>
      <c r="AF201" s="1093"/>
      <c r="AG201" s="1076"/>
      <c r="AH201" s="1102"/>
      <c r="AI201" s="1093"/>
      <c r="AJ201" s="1093"/>
      <c r="AK201" s="1116"/>
      <c r="AL201" s="1125"/>
      <c r="AM201" s="1132" t="str">
        <f>IF(AND(P200&lt;&gt;"",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1139"/>
      <c r="AO201" s="1147"/>
      <c r="AP201" s="1152"/>
      <c r="AQ201" s="890"/>
      <c r="AR201" s="880"/>
      <c r="AS201" s="880"/>
      <c r="AT201" s="880"/>
      <c r="AU201" s="880"/>
      <c r="AV201" s="880"/>
      <c r="AW201" s="880"/>
      <c r="AX201" s="1159"/>
      <c r="AY201" s="1147"/>
      <c r="AZ201" s="879"/>
      <c r="BA201" s="879"/>
      <c r="BB201" s="879"/>
      <c r="BC201" s="879"/>
      <c r="BD201" s="879"/>
      <c r="BE201" s="879"/>
      <c r="BF201" s="879"/>
      <c r="BG201" s="879"/>
    </row>
    <row r="202" spans="1:59" ht="14.4" customHeight="1">
      <c r="A202" s="924"/>
      <c r="B202" s="944"/>
      <c r="C202" s="961"/>
      <c r="D202" s="961"/>
      <c r="E202" s="961"/>
      <c r="F202" s="971"/>
      <c r="G202" s="983"/>
      <c r="H202" s="983"/>
      <c r="I202" s="983"/>
      <c r="J202" s="983"/>
      <c r="K202" s="983"/>
      <c r="L202" s="1006"/>
      <c r="M202" s="1022"/>
      <c r="N202" s="1032"/>
      <c r="O202" s="1037"/>
      <c r="P202" s="1045"/>
      <c r="Q202" s="1051"/>
      <c r="R202" s="1056"/>
      <c r="S202" s="1062"/>
      <c r="T202" s="915"/>
      <c r="U202" s="1062"/>
      <c r="V202" s="915"/>
      <c r="W202" s="1062"/>
      <c r="X202" s="915"/>
      <c r="Y202" s="1062"/>
      <c r="Z202" s="915"/>
      <c r="AA202" s="915"/>
      <c r="AB202" s="915"/>
      <c r="AC202" s="1069"/>
      <c r="AD202" s="1076"/>
      <c r="AE202" s="1084"/>
      <c r="AF202" s="1093"/>
      <c r="AG202" s="1076"/>
      <c r="AH202" s="1102"/>
      <c r="AI202" s="1093"/>
      <c r="AJ202" s="1093"/>
      <c r="AK202" s="1116"/>
      <c r="AL202" s="1125"/>
      <c r="AM202" s="1133"/>
      <c r="AN202" s="1139"/>
      <c r="AO202" s="1147"/>
      <c r="AP202" s="1152"/>
      <c r="AQ202" s="890"/>
      <c r="AR202" s="880"/>
      <c r="AS202" s="880"/>
      <c r="AT202" s="880"/>
      <c r="AU202" s="880"/>
      <c r="AV202" s="880"/>
      <c r="AW202" s="880"/>
      <c r="AX202" s="1159"/>
      <c r="AY202" s="1147"/>
      <c r="AZ202" s="879"/>
      <c r="BA202" s="879"/>
      <c r="BB202" s="879"/>
      <c r="BC202" s="879"/>
      <c r="BD202" s="879"/>
      <c r="BE202" s="879"/>
      <c r="BF202" s="879"/>
      <c r="BG202" s="879"/>
    </row>
    <row r="203" spans="1:59" ht="30" customHeight="1">
      <c r="A203" s="925"/>
      <c r="B203" s="945"/>
      <c r="C203" s="962"/>
      <c r="D203" s="962"/>
      <c r="E203" s="962"/>
      <c r="F203" s="972"/>
      <c r="G203" s="984"/>
      <c r="H203" s="984"/>
      <c r="I203" s="984"/>
      <c r="J203" s="984"/>
      <c r="K203" s="984"/>
      <c r="L203" s="1007"/>
      <c r="M203" s="1023"/>
      <c r="N203" s="1033"/>
      <c r="O203" s="1038"/>
      <c r="P203" s="1046"/>
      <c r="Q203" s="1052"/>
      <c r="R203" s="1057"/>
      <c r="S203" s="1063"/>
      <c r="T203" s="1065"/>
      <c r="U203" s="1063"/>
      <c r="V203" s="1065"/>
      <c r="W203" s="1063"/>
      <c r="X203" s="1065"/>
      <c r="Y203" s="1063"/>
      <c r="Z203" s="1065"/>
      <c r="AA203" s="1065"/>
      <c r="AB203" s="1065"/>
      <c r="AC203" s="1070"/>
      <c r="AD203" s="1077"/>
      <c r="AE203" s="1085"/>
      <c r="AF203" s="1094"/>
      <c r="AG203" s="1077"/>
      <c r="AH203" s="1103"/>
      <c r="AI203" s="1094"/>
      <c r="AJ203" s="1094"/>
      <c r="AK203" s="1117"/>
      <c r="AL203" s="1126"/>
      <c r="AM203" s="1134"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139"/>
      <c r="AO203" s="1148"/>
      <c r="AP203" s="1152"/>
      <c r="AQ203" s="891"/>
      <c r="AR203" s="880"/>
      <c r="AS203" s="880"/>
      <c r="AT203" s="880"/>
      <c r="AU203" s="880"/>
      <c r="AV203" s="880"/>
      <c r="AW203" s="880"/>
      <c r="AX203" s="1159"/>
      <c r="AY203" s="1148"/>
      <c r="AZ203" s="879"/>
      <c r="BA203" s="879"/>
      <c r="BB203" s="879"/>
      <c r="BC203" s="879"/>
      <c r="BD203" s="879"/>
      <c r="BE203" s="879"/>
      <c r="BF203" s="879"/>
      <c r="BG203" s="879"/>
    </row>
    <row r="204" spans="1:59" ht="30" customHeight="1">
      <c r="A204" s="922">
        <v>49</v>
      </c>
      <c r="B204" s="946" t="str">
        <f>IF(基本情報入力シート!B443="","",基本情報入力シート!B443)</f>
        <v/>
      </c>
      <c r="C204" s="963"/>
      <c r="D204" s="963"/>
      <c r="E204" s="963"/>
      <c r="F204" s="973"/>
      <c r="G204" s="985" t="str">
        <f>IF(基本情報入力シート!L443="","",基本情報入力シート!L443)</f>
        <v/>
      </c>
      <c r="H204" s="985" t="str">
        <f>IF(基本情報入力シート!Q443="","",基本情報入力シート!Q443)</f>
        <v/>
      </c>
      <c r="I204" s="985" t="str">
        <f>IF(基本情報入力シート!V443="","",基本情報入力シート!V443)</f>
        <v/>
      </c>
      <c r="J204" s="985" t="str">
        <f>IF(基本情報入力シート!W443="","",基本情報入力シート!W443)</f>
        <v/>
      </c>
      <c r="K204" s="985" t="str">
        <f>IF(基本情報入力シート!X443="","",基本情報入力シート!X443)</f>
        <v/>
      </c>
      <c r="L204" s="1008" t="str">
        <f>IF(基本情報入力シート!AC443=0,"",基本情報入力シート!AC443)</f>
        <v/>
      </c>
      <c r="M204" s="1021" t="str">
        <f>IF(基本情報入力シート!AD443="","",基本情報入力シート!AD443)</f>
        <v/>
      </c>
      <c r="N204" s="1031"/>
      <c r="O204" s="1036" t="str">
        <f>IFERROR(VLOOKUP(K204,'【参考】数式用３'!$A$2:$AD$48,MATCH(N204,'【参考】数式用３'!$C$4:$AD$4,0)+2,0),"")</f>
        <v/>
      </c>
      <c r="P204" s="1044"/>
      <c r="Q204" s="1050" t="str">
        <f>IFERROR(VLOOKUP(K204,'【参考】数式用３'!$A$2:$AC$48,MATCH(P204,'【参考】数式用３'!$C$4:$AC$4,0)+2,0),"")</f>
        <v/>
      </c>
      <c r="R204" s="1055" t="s">
        <v>712</v>
      </c>
      <c r="S204" s="1061"/>
      <c r="T204" s="1064" t="s">
        <v>5</v>
      </c>
      <c r="U204" s="1061"/>
      <c r="V204" s="1064" t="s">
        <v>861</v>
      </c>
      <c r="W204" s="1061"/>
      <c r="X204" s="1064" t="s">
        <v>5</v>
      </c>
      <c r="Y204" s="1061"/>
      <c r="Z204" s="1064" t="s">
        <v>130</v>
      </c>
      <c r="AA204" s="1064" t="s">
        <v>508</v>
      </c>
      <c r="AB204" s="1064" t="str">
        <f>IF(S204&gt;=1,(W204*12+Y204)-(S204*12+U204)+1,"")</f>
        <v/>
      </c>
      <c r="AC204" s="1068" t="s">
        <v>136</v>
      </c>
      <c r="AD204" s="1075" t="str">
        <f>IFERROR(ROUNDDOWN(ROUND(L204*Q204,0)*M204,0)*AB204,"")</f>
        <v/>
      </c>
      <c r="AE204" s="1083" t="str">
        <f>IFERROR(ROUNDDOWN(ROUNDDOWN(ROUND(L204*VLOOKUP(K204,'【参考】数式用３'!$A$2:$AC$48,MATCH("処遇改善加算Ⅳ",'【参考】数式用３'!$C$4:$O$4,0)+2,0),0)*M204,0)*AB204*0.5,0),"")</f>
        <v/>
      </c>
      <c r="AF204" s="1092"/>
      <c r="AG204" s="1075" t="str">
        <f>IF(AND(AQ204&lt;&gt;"対象外",P204&lt;&gt;""),ROUNDDOWN(ROUND(L204*VLOOKUP(K204,'【参考】数式用３'!$A$2:$K$48,MATCH("ベア加算あり",'【参考】数式用３'!$C$4:$K$4,0)+2,0),0)*M204,0)*AB204,"")</f>
        <v/>
      </c>
      <c r="AH204" s="1101"/>
      <c r="AI204" s="1092"/>
      <c r="AJ204" s="1092"/>
      <c r="AK204" s="1115"/>
      <c r="AL204" s="1124"/>
      <c r="AM204" s="1131" t="str">
        <f>IF(Q204="","",IF(Q204&lt;O204,"！加算の要件上は問題ありませんが、令和６年度末の加算率と比較して、令和７年度の加算率が低くなっています。",""))</f>
        <v/>
      </c>
      <c r="AN204" s="1139"/>
      <c r="AO204" s="1146" t="str">
        <f>IF(K204&lt;&gt;"","Q列に色付け","")</f>
        <v/>
      </c>
      <c r="AP204" s="1152" t="str">
        <f>IF(AND(AE204&lt;&gt;0,AE204&lt;&gt;""),IF(AF204="○","入力済","未入力"),"")</f>
        <v/>
      </c>
      <c r="AQ204" s="889" t="str">
        <f>IFERROR((VLOOKUP(N204,'【参考】数式用３'!$BE$5:$BE$13,1,FALSE)),"対象外")</f>
        <v>対象外</v>
      </c>
      <c r="AR204" s="880" t="str">
        <f>IF(AG204&lt;&gt;"",IF(AH204="○","入力済","未入力"),"")</f>
        <v/>
      </c>
      <c r="AS204" s="880" t="str">
        <f>IF(AND(P204&lt;&gt;"",AI204=""),"未入力","入力済")</f>
        <v>入力済</v>
      </c>
      <c r="AT204" s="880" t="str">
        <f>IF(AND(P204&lt;&gt;"",P204&lt;&gt;"処遇改善加算Ⅳ",AJ204=""),"未入力","入力済")</f>
        <v>入力済</v>
      </c>
      <c r="AU204" s="880" t="str">
        <f>IFERROR(VLOOKUP(K204,'【参考】数式用３'!$BB$5:$BC$48,2,FALSE),"")</f>
        <v/>
      </c>
      <c r="AV204" s="880" t="str">
        <f>IF(AND(P204&lt;&gt;"処遇改善加算Ⅲ",P204&lt;&gt;"処遇改善加算Ⅳ",P204&lt;&gt;"",AU204&lt;&gt;"対象外"),1,"")</f>
        <v/>
      </c>
      <c r="AW204" s="880" t="str">
        <f>IFERROR("_"&amp;VLOOKUP(K204,'【参考】数式用３'!$AG$2:$AH$48,2,FALSE),"")</f>
        <v/>
      </c>
      <c r="AX204" s="1159" t="str">
        <f>IF(AND(P204="処遇改善加算Ⅰ",AL204=""),"未入力","入力済")</f>
        <v>入力済</v>
      </c>
      <c r="AY204" s="1146" t="str">
        <f>G204</f>
        <v/>
      </c>
      <c r="AZ204" s="879"/>
      <c r="BA204" s="879"/>
      <c r="BB204" s="879"/>
      <c r="BC204" s="879"/>
      <c r="BD204" s="879"/>
      <c r="BE204" s="879"/>
      <c r="BF204" s="879"/>
      <c r="BG204" s="879"/>
    </row>
    <row r="205" spans="1:59" ht="14.4" customHeight="1">
      <c r="A205" s="923"/>
      <c r="B205" s="944"/>
      <c r="C205" s="961"/>
      <c r="D205" s="961"/>
      <c r="E205" s="961"/>
      <c r="F205" s="971"/>
      <c r="G205" s="983"/>
      <c r="H205" s="983"/>
      <c r="I205" s="983"/>
      <c r="J205" s="983"/>
      <c r="K205" s="983"/>
      <c r="L205" s="1006"/>
      <c r="M205" s="1022"/>
      <c r="N205" s="1032"/>
      <c r="O205" s="1037"/>
      <c r="P205" s="1045"/>
      <c r="Q205" s="1051"/>
      <c r="R205" s="1056"/>
      <c r="S205" s="1062"/>
      <c r="T205" s="915"/>
      <c r="U205" s="1062"/>
      <c r="V205" s="915"/>
      <c r="W205" s="1062"/>
      <c r="X205" s="915"/>
      <c r="Y205" s="1062"/>
      <c r="Z205" s="915"/>
      <c r="AA205" s="915"/>
      <c r="AB205" s="915"/>
      <c r="AC205" s="1069"/>
      <c r="AD205" s="1076"/>
      <c r="AE205" s="1084"/>
      <c r="AF205" s="1093"/>
      <c r="AG205" s="1076"/>
      <c r="AH205" s="1102"/>
      <c r="AI205" s="1093"/>
      <c r="AJ205" s="1093"/>
      <c r="AK205" s="1116"/>
      <c r="AL205" s="1125"/>
      <c r="AM205" s="1132" t="str">
        <f>IF(AND(P204&lt;&gt;"",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1139"/>
      <c r="AO205" s="1147"/>
      <c r="AP205" s="1152"/>
      <c r="AQ205" s="890"/>
      <c r="AR205" s="880"/>
      <c r="AS205" s="880"/>
      <c r="AT205" s="880"/>
      <c r="AU205" s="880"/>
      <c r="AV205" s="880"/>
      <c r="AW205" s="880"/>
      <c r="AX205" s="1159"/>
      <c r="AY205" s="1147"/>
      <c r="AZ205" s="879"/>
      <c r="BA205" s="879"/>
      <c r="BB205" s="879"/>
      <c r="BC205" s="879"/>
      <c r="BD205" s="879"/>
      <c r="BE205" s="879"/>
      <c r="BF205" s="879"/>
      <c r="BG205" s="879"/>
    </row>
    <row r="206" spans="1:59" ht="14.4" customHeight="1">
      <c r="A206" s="924"/>
      <c r="B206" s="944"/>
      <c r="C206" s="961"/>
      <c r="D206" s="961"/>
      <c r="E206" s="961"/>
      <c r="F206" s="971"/>
      <c r="G206" s="983"/>
      <c r="H206" s="983"/>
      <c r="I206" s="983"/>
      <c r="J206" s="983"/>
      <c r="K206" s="983"/>
      <c r="L206" s="1006"/>
      <c r="M206" s="1022"/>
      <c r="N206" s="1032"/>
      <c r="O206" s="1037"/>
      <c r="P206" s="1045"/>
      <c r="Q206" s="1051"/>
      <c r="R206" s="1056"/>
      <c r="S206" s="1062"/>
      <c r="T206" s="915"/>
      <c r="U206" s="1062"/>
      <c r="V206" s="915"/>
      <c r="W206" s="1062"/>
      <c r="X206" s="915"/>
      <c r="Y206" s="1062"/>
      <c r="Z206" s="915"/>
      <c r="AA206" s="915"/>
      <c r="AB206" s="915"/>
      <c r="AC206" s="1069"/>
      <c r="AD206" s="1076"/>
      <c r="AE206" s="1084"/>
      <c r="AF206" s="1093"/>
      <c r="AG206" s="1076"/>
      <c r="AH206" s="1102"/>
      <c r="AI206" s="1093"/>
      <c r="AJ206" s="1093"/>
      <c r="AK206" s="1116"/>
      <c r="AL206" s="1125"/>
      <c r="AM206" s="1133"/>
      <c r="AN206" s="1139"/>
      <c r="AO206" s="1147"/>
      <c r="AP206" s="1152"/>
      <c r="AQ206" s="890"/>
      <c r="AR206" s="880"/>
      <c r="AS206" s="880"/>
      <c r="AT206" s="880"/>
      <c r="AU206" s="880"/>
      <c r="AV206" s="880"/>
      <c r="AW206" s="880"/>
      <c r="AX206" s="1159"/>
      <c r="AY206" s="1147"/>
      <c r="AZ206" s="879"/>
      <c r="BA206" s="879"/>
      <c r="BB206" s="879"/>
      <c r="BC206" s="879"/>
      <c r="BD206" s="879"/>
      <c r="BE206" s="879"/>
      <c r="BF206" s="879"/>
      <c r="BG206" s="879"/>
    </row>
    <row r="207" spans="1:59" ht="30" customHeight="1">
      <c r="A207" s="925"/>
      <c r="B207" s="945"/>
      <c r="C207" s="962"/>
      <c r="D207" s="962"/>
      <c r="E207" s="962"/>
      <c r="F207" s="972"/>
      <c r="G207" s="984"/>
      <c r="H207" s="984"/>
      <c r="I207" s="984"/>
      <c r="J207" s="984"/>
      <c r="K207" s="984"/>
      <c r="L207" s="1007"/>
      <c r="M207" s="1023"/>
      <c r="N207" s="1033"/>
      <c r="O207" s="1038"/>
      <c r="P207" s="1046"/>
      <c r="Q207" s="1052"/>
      <c r="R207" s="1057"/>
      <c r="S207" s="1063"/>
      <c r="T207" s="1065"/>
      <c r="U207" s="1063"/>
      <c r="V207" s="1065"/>
      <c r="W207" s="1063"/>
      <c r="X207" s="1065"/>
      <c r="Y207" s="1063"/>
      <c r="Z207" s="1065"/>
      <c r="AA207" s="1065"/>
      <c r="AB207" s="1065"/>
      <c r="AC207" s="1070"/>
      <c r="AD207" s="1077"/>
      <c r="AE207" s="1085"/>
      <c r="AF207" s="1094"/>
      <c r="AG207" s="1077"/>
      <c r="AH207" s="1103"/>
      <c r="AI207" s="1094"/>
      <c r="AJ207" s="1094"/>
      <c r="AK207" s="1117"/>
      <c r="AL207" s="1126"/>
      <c r="AM207" s="1134"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139"/>
      <c r="AO207" s="1148"/>
      <c r="AP207" s="1152"/>
      <c r="AQ207" s="891"/>
      <c r="AR207" s="880"/>
      <c r="AS207" s="880"/>
      <c r="AT207" s="880"/>
      <c r="AU207" s="880"/>
      <c r="AV207" s="880"/>
      <c r="AW207" s="880"/>
      <c r="AX207" s="1159"/>
      <c r="AY207" s="1148"/>
      <c r="AZ207" s="879"/>
      <c r="BA207" s="879"/>
      <c r="BB207" s="879"/>
      <c r="BC207" s="879"/>
      <c r="BD207" s="879"/>
      <c r="BE207" s="879"/>
      <c r="BF207" s="879"/>
      <c r="BG207" s="879"/>
    </row>
    <row r="208" spans="1:59" ht="30" customHeight="1">
      <c r="A208" s="922">
        <v>50</v>
      </c>
      <c r="B208" s="946" t="str">
        <f>IF(基本情報入力シート!B444="","",基本情報入力シート!B444)</f>
        <v/>
      </c>
      <c r="C208" s="963"/>
      <c r="D208" s="963"/>
      <c r="E208" s="963"/>
      <c r="F208" s="973"/>
      <c r="G208" s="985" t="str">
        <f>IF(基本情報入力シート!L444="","",基本情報入力シート!L444)</f>
        <v/>
      </c>
      <c r="H208" s="985" t="str">
        <f>IF(基本情報入力シート!Q444="","",基本情報入力シート!Q444)</f>
        <v/>
      </c>
      <c r="I208" s="985" t="str">
        <f>IF(基本情報入力シート!V444="","",基本情報入力シート!V444)</f>
        <v/>
      </c>
      <c r="J208" s="985" t="str">
        <f>IF(基本情報入力シート!W444="","",基本情報入力シート!W444)</f>
        <v/>
      </c>
      <c r="K208" s="985" t="str">
        <f>IF(基本情報入力シート!X444="","",基本情報入力シート!X444)</f>
        <v/>
      </c>
      <c r="L208" s="1008" t="str">
        <f>IF(基本情報入力シート!AC444=0,"",基本情報入力シート!AC444)</f>
        <v/>
      </c>
      <c r="M208" s="1021" t="str">
        <f>IF(基本情報入力シート!AD444="","",基本情報入力シート!AD444)</f>
        <v/>
      </c>
      <c r="N208" s="1031"/>
      <c r="O208" s="1036" t="str">
        <f>IFERROR(VLOOKUP(K208,'【参考】数式用３'!$A$2:$AD$48,MATCH(N208,'【参考】数式用３'!$C$4:$AD$4,0)+2,0),"")</f>
        <v/>
      </c>
      <c r="P208" s="1044"/>
      <c r="Q208" s="1050" t="str">
        <f>IFERROR(VLOOKUP(K208,'【参考】数式用３'!$A$2:$AC$48,MATCH(P208,'【参考】数式用３'!$C$4:$AC$4,0)+2,0),"")</f>
        <v/>
      </c>
      <c r="R208" s="1055" t="s">
        <v>712</v>
      </c>
      <c r="S208" s="1061"/>
      <c r="T208" s="1064" t="s">
        <v>5</v>
      </c>
      <c r="U208" s="1061"/>
      <c r="V208" s="1064" t="s">
        <v>861</v>
      </c>
      <c r="W208" s="1061"/>
      <c r="X208" s="1064" t="s">
        <v>5</v>
      </c>
      <c r="Y208" s="1061"/>
      <c r="Z208" s="1064" t="s">
        <v>130</v>
      </c>
      <c r="AA208" s="1064" t="s">
        <v>508</v>
      </c>
      <c r="AB208" s="1064" t="str">
        <f>IF(S208&gt;=1,(W208*12+Y208)-(S208*12+U208)+1,"")</f>
        <v/>
      </c>
      <c r="AC208" s="1068" t="s">
        <v>136</v>
      </c>
      <c r="AD208" s="1075" t="str">
        <f>IFERROR(ROUNDDOWN(ROUND(L208*Q208,0)*M208,0)*AB208,"")</f>
        <v/>
      </c>
      <c r="AE208" s="1083" t="str">
        <f>IFERROR(ROUNDDOWN(ROUNDDOWN(ROUND(L208*VLOOKUP(K208,'【参考】数式用３'!$A$2:$AC$48,MATCH("処遇改善加算Ⅳ",'【参考】数式用３'!$C$4:$O$4,0)+2,0),0)*M208,0)*AB208*0.5,0),"")</f>
        <v/>
      </c>
      <c r="AF208" s="1092"/>
      <c r="AG208" s="1075" t="str">
        <f>IF(AND(AQ208&lt;&gt;"対象外",P208&lt;&gt;""),ROUNDDOWN(ROUND(L208*VLOOKUP(K208,'【参考】数式用３'!$A$2:$K$48,MATCH("ベア加算あり",'【参考】数式用３'!$C$4:$K$4,0)+2,0),0)*M208,0)*AB208,"")</f>
        <v/>
      </c>
      <c r="AH208" s="1101"/>
      <c r="AI208" s="1092"/>
      <c r="AJ208" s="1092"/>
      <c r="AK208" s="1115"/>
      <c r="AL208" s="1124"/>
      <c r="AM208" s="1131" t="str">
        <f>IF(Q208="","",IF(Q208&lt;O208,"！加算の要件上は問題ありませんが、令和６年度末の加算率と比較して、令和７年度の加算率が低くなっています。",""))</f>
        <v/>
      </c>
      <c r="AN208" s="1139"/>
      <c r="AO208" s="1146" t="str">
        <f>IF(K208&lt;&gt;"","Q列に色付け","")</f>
        <v/>
      </c>
      <c r="AP208" s="1152" t="str">
        <f>IF(AND(AE208&lt;&gt;0,AE208&lt;&gt;""),IF(AF208="○","入力済","未入力"),"")</f>
        <v/>
      </c>
      <c r="AQ208" s="889" t="str">
        <f>IFERROR((VLOOKUP(N208,'【参考】数式用３'!$BE$5:$BE$13,1,FALSE)),"対象外")</f>
        <v>対象外</v>
      </c>
      <c r="AR208" s="880" t="str">
        <f>IF(AG208&lt;&gt;"",IF(AH208="○","入力済","未入力"),"")</f>
        <v/>
      </c>
      <c r="AS208" s="880" t="str">
        <f>IF(AND(P208&lt;&gt;"",AI208=""),"未入力","入力済")</f>
        <v>入力済</v>
      </c>
      <c r="AT208" s="880" t="str">
        <f>IF(AND(P208&lt;&gt;"",P208&lt;&gt;"処遇改善加算Ⅳ",AJ208=""),"未入力","入力済")</f>
        <v>入力済</v>
      </c>
      <c r="AU208" s="880" t="str">
        <f>IFERROR(VLOOKUP(K208,'【参考】数式用３'!$BB$5:$BC$48,2,FALSE),"")</f>
        <v/>
      </c>
      <c r="AV208" s="880" t="str">
        <f>IF(AND(P208&lt;&gt;"処遇改善加算Ⅲ",P208&lt;&gt;"処遇改善加算Ⅳ",P208&lt;&gt;"",AU208&lt;&gt;"対象外"),1,"")</f>
        <v/>
      </c>
      <c r="AW208" s="880" t="str">
        <f>IFERROR("_"&amp;VLOOKUP(K208,'【参考】数式用３'!$AG$2:$AH$48,2,FALSE),"")</f>
        <v/>
      </c>
      <c r="AX208" s="1159" t="str">
        <f>IF(AND(P208="処遇改善加算Ⅰ",AL208=""),"未入力","入力済")</f>
        <v>入力済</v>
      </c>
      <c r="AY208" s="1146" t="str">
        <f>G208</f>
        <v/>
      </c>
      <c r="AZ208" s="879"/>
      <c r="BA208" s="879"/>
      <c r="BB208" s="879"/>
      <c r="BC208" s="879"/>
      <c r="BD208" s="879"/>
      <c r="BE208" s="879"/>
      <c r="BF208" s="879"/>
      <c r="BG208" s="879"/>
    </row>
    <row r="209" spans="1:59" ht="14.4" customHeight="1">
      <c r="A209" s="923"/>
      <c r="B209" s="944"/>
      <c r="C209" s="961"/>
      <c r="D209" s="961"/>
      <c r="E209" s="961"/>
      <c r="F209" s="971"/>
      <c r="G209" s="983"/>
      <c r="H209" s="983"/>
      <c r="I209" s="983"/>
      <c r="J209" s="983"/>
      <c r="K209" s="983"/>
      <c r="L209" s="1006"/>
      <c r="M209" s="1022"/>
      <c r="N209" s="1032"/>
      <c r="O209" s="1037"/>
      <c r="P209" s="1045"/>
      <c r="Q209" s="1051"/>
      <c r="R209" s="1056"/>
      <c r="S209" s="1062"/>
      <c r="T209" s="915"/>
      <c r="U209" s="1062"/>
      <c r="V209" s="915"/>
      <c r="W209" s="1062"/>
      <c r="X209" s="915"/>
      <c r="Y209" s="1062"/>
      <c r="Z209" s="915"/>
      <c r="AA209" s="915"/>
      <c r="AB209" s="915"/>
      <c r="AC209" s="1069"/>
      <c r="AD209" s="1076"/>
      <c r="AE209" s="1084"/>
      <c r="AF209" s="1093"/>
      <c r="AG209" s="1076"/>
      <c r="AH209" s="1102"/>
      <c r="AI209" s="1093"/>
      <c r="AJ209" s="1093"/>
      <c r="AK209" s="1116"/>
      <c r="AL209" s="1125"/>
      <c r="AM209" s="1132" t="str">
        <f>IF(AND(P208&lt;&gt;"",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1139"/>
      <c r="AO209" s="1147"/>
      <c r="AP209" s="1152"/>
      <c r="AQ209" s="890"/>
      <c r="AR209" s="880"/>
      <c r="AS209" s="880"/>
      <c r="AT209" s="880"/>
      <c r="AU209" s="880"/>
      <c r="AV209" s="880"/>
      <c r="AW209" s="880"/>
      <c r="AX209" s="1159"/>
      <c r="AY209" s="1147"/>
      <c r="AZ209" s="879"/>
      <c r="BA209" s="879"/>
      <c r="BB209" s="879"/>
      <c r="BC209" s="879"/>
      <c r="BD209" s="879"/>
      <c r="BE209" s="879"/>
      <c r="BF209" s="879"/>
      <c r="BG209" s="879"/>
    </row>
    <row r="210" spans="1:59" ht="14.4" customHeight="1">
      <c r="A210" s="924"/>
      <c r="B210" s="944"/>
      <c r="C210" s="961"/>
      <c r="D210" s="961"/>
      <c r="E210" s="961"/>
      <c r="F210" s="971"/>
      <c r="G210" s="983"/>
      <c r="H210" s="983"/>
      <c r="I210" s="983"/>
      <c r="J210" s="983"/>
      <c r="K210" s="983"/>
      <c r="L210" s="1006"/>
      <c r="M210" s="1022"/>
      <c r="N210" s="1032"/>
      <c r="O210" s="1037"/>
      <c r="P210" s="1045"/>
      <c r="Q210" s="1051"/>
      <c r="R210" s="1056"/>
      <c r="S210" s="1062"/>
      <c r="T210" s="915"/>
      <c r="U210" s="1062"/>
      <c r="V210" s="915"/>
      <c r="W210" s="1062"/>
      <c r="X210" s="915"/>
      <c r="Y210" s="1062"/>
      <c r="Z210" s="915"/>
      <c r="AA210" s="915"/>
      <c r="AB210" s="915"/>
      <c r="AC210" s="1069"/>
      <c r="AD210" s="1076"/>
      <c r="AE210" s="1084"/>
      <c r="AF210" s="1093"/>
      <c r="AG210" s="1076"/>
      <c r="AH210" s="1102"/>
      <c r="AI210" s="1093"/>
      <c r="AJ210" s="1093"/>
      <c r="AK210" s="1116"/>
      <c r="AL210" s="1125"/>
      <c r="AM210" s="1133"/>
      <c r="AN210" s="1139"/>
      <c r="AO210" s="1147"/>
      <c r="AP210" s="1152"/>
      <c r="AQ210" s="890"/>
      <c r="AR210" s="880"/>
      <c r="AS210" s="880"/>
      <c r="AT210" s="880"/>
      <c r="AU210" s="880"/>
      <c r="AV210" s="880"/>
      <c r="AW210" s="880"/>
      <c r="AX210" s="1159"/>
      <c r="AY210" s="1147"/>
      <c r="AZ210" s="879"/>
      <c r="BA210" s="879"/>
      <c r="BB210" s="879"/>
      <c r="BC210" s="879"/>
      <c r="BD210" s="879"/>
      <c r="BE210" s="879"/>
      <c r="BF210" s="879"/>
      <c r="BG210" s="879"/>
    </row>
    <row r="211" spans="1:59" ht="30" customHeight="1">
      <c r="A211" s="925"/>
      <c r="B211" s="945"/>
      <c r="C211" s="962"/>
      <c r="D211" s="962"/>
      <c r="E211" s="962"/>
      <c r="F211" s="972"/>
      <c r="G211" s="984"/>
      <c r="H211" s="984"/>
      <c r="I211" s="984"/>
      <c r="J211" s="984"/>
      <c r="K211" s="984"/>
      <c r="L211" s="1007"/>
      <c r="M211" s="1023"/>
      <c r="N211" s="1033"/>
      <c r="O211" s="1038"/>
      <c r="P211" s="1046"/>
      <c r="Q211" s="1052"/>
      <c r="R211" s="1057"/>
      <c r="S211" s="1063"/>
      <c r="T211" s="1065"/>
      <c r="U211" s="1063"/>
      <c r="V211" s="1065"/>
      <c r="W211" s="1063"/>
      <c r="X211" s="1065"/>
      <c r="Y211" s="1063"/>
      <c r="Z211" s="1065"/>
      <c r="AA211" s="1065"/>
      <c r="AB211" s="1065"/>
      <c r="AC211" s="1070"/>
      <c r="AD211" s="1077"/>
      <c r="AE211" s="1085"/>
      <c r="AF211" s="1094"/>
      <c r="AG211" s="1077"/>
      <c r="AH211" s="1103"/>
      <c r="AI211" s="1094"/>
      <c r="AJ211" s="1094"/>
      <c r="AK211" s="1117"/>
      <c r="AL211" s="1126"/>
      <c r="AM211" s="1134"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139"/>
      <c r="AO211" s="1148"/>
      <c r="AP211" s="1152"/>
      <c r="AQ211" s="891"/>
      <c r="AR211" s="880"/>
      <c r="AS211" s="880"/>
      <c r="AT211" s="880"/>
      <c r="AU211" s="880"/>
      <c r="AV211" s="880"/>
      <c r="AW211" s="880"/>
      <c r="AX211" s="1159"/>
      <c r="AY211" s="1148"/>
      <c r="AZ211" s="879"/>
      <c r="BA211" s="879"/>
      <c r="BB211" s="879"/>
      <c r="BC211" s="879"/>
      <c r="BD211" s="879"/>
      <c r="BE211" s="879"/>
      <c r="BF211" s="879"/>
      <c r="BG211" s="879"/>
    </row>
    <row r="212" spans="1:59" ht="30" customHeight="1">
      <c r="A212" s="922">
        <v>51</v>
      </c>
      <c r="B212" s="946" t="str">
        <f>IF(基本情報入力シート!B445="","",基本情報入力シート!B445)</f>
        <v/>
      </c>
      <c r="C212" s="963"/>
      <c r="D212" s="963"/>
      <c r="E212" s="963"/>
      <c r="F212" s="973"/>
      <c r="G212" s="985" t="str">
        <f>IF(基本情報入力シート!L445="","",基本情報入力シート!L445)</f>
        <v/>
      </c>
      <c r="H212" s="985" t="str">
        <f>IF(基本情報入力シート!Q445="","",基本情報入力シート!Q445)</f>
        <v/>
      </c>
      <c r="I212" s="985" t="str">
        <f>IF(基本情報入力シート!V445="","",基本情報入力シート!V445)</f>
        <v/>
      </c>
      <c r="J212" s="985" t="str">
        <f>IF(基本情報入力シート!W445="","",基本情報入力シート!W445)</f>
        <v/>
      </c>
      <c r="K212" s="985" t="str">
        <f>IF(基本情報入力シート!X445="","",基本情報入力シート!X445)</f>
        <v/>
      </c>
      <c r="L212" s="1008" t="str">
        <f>IF(基本情報入力シート!AC445=0,"",基本情報入力シート!AC445)</f>
        <v/>
      </c>
      <c r="M212" s="1021" t="str">
        <f>IF(基本情報入力シート!AD445="","",基本情報入力シート!AD445)</f>
        <v/>
      </c>
      <c r="N212" s="1031"/>
      <c r="O212" s="1036" t="str">
        <f>IFERROR(VLOOKUP(K212,'【参考】数式用３'!$A$2:$AD$48,MATCH(N212,'【参考】数式用３'!$C$4:$AD$4,0)+2,0),"")</f>
        <v/>
      </c>
      <c r="P212" s="1044"/>
      <c r="Q212" s="1050" t="str">
        <f>IFERROR(VLOOKUP(K212,'【参考】数式用３'!$A$2:$AC$48,MATCH(P212,'【参考】数式用３'!$C$4:$AC$4,0)+2,0),"")</f>
        <v/>
      </c>
      <c r="R212" s="1055" t="s">
        <v>712</v>
      </c>
      <c r="S212" s="1061"/>
      <c r="T212" s="1064" t="s">
        <v>5</v>
      </c>
      <c r="U212" s="1061"/>
      <c r="V212" s="1064" t="s">
        <v>861</v>
      </c>
      <c r="W212" s="1061"/>
      <c r="X212" s="1064" t="s">
        <v>5</v>
      </c>
      <c r="Y212" s="1061"/>
      <c r="Z212" s="1064" t="s">
        <v>130</v>
      </c>
      <c r="AA212" s="1064" t="s">
        <v>508</v>
      </c>
      <c r="AB212" s="1064" t="str">
        <f>IF(S212&gt;=1,(W212*12+Y212)-(S212*12+U212)+1,"")</f>
        <v/>
      </c>
      <c r="AC212" s="1068" t="s">
        <v>136</v>
      </c>
      <c r="AD212" s="1075" t="str">
        <f>IFERROR(ROUNDDOWN(ROUND(L212*Q212,0)*M212,0)*AB212,"")</f>
        <v/>
      </c>
      <c r="AE212" s="1083" t="str">
        <f>IFERROR(ROUNDDOWN(ROUNDDOWN(ROUND(L212*VLOOKUP(K212,'【参考】数式用３'!$A$2:$AC$48,MATCH("処遇改善加算Ⅳ",'【参考】数式用３'!$C$4:$O$4,0)+2,0),0)*M212,0)*AB212*0.5,0),"")</f>
        <v/>
      </c>
      <c r="AF212" s="1092"/>
      <c r="AG212" s="1075" t="str">
        <f>IF(AND(AQ212&lt;&gt;"対象外",P212&lt;&gt;""),ROUNDDOWN(ROUND(L212*VLOOKUP(K212,'【参考】数式用３'!$A$2:$K$48,MATCH("ベア加算あり",'【参考】数式用３'!$C$4:$K$4,0)+2,0),0)*M212,0)*AB212,"")</f>
        <v/>
      </c>
      <c r="AH212" s="1101"/>
      <c r="AI212" s="1092"/>
      <c r="AJ212" s="1092"/>
      <c r="AK212" s="1115"/>
      <c r="AL212" s="1124"/>
      <c r="AM212" s="1131" t="str">
        <f>IF(Q212="","",IF(Q212&lt;O212,"！加算の要件上は問題ありませんが、令和６年度末の加算率と比較して、令和７年度の加算率が低くなっています。",""))</f>
        <v/>
      </c>
      <c r="AN212" s="1139"/>
      <c r="AO212" s="1146" t="str">
        <f>IF(K212&lt;&gt;"","Q列に色付け","")</f>
        <v/>
      </c>
      <c r="AP212" s="1152" t="str">
        <f>IF(AND(AE212&lt;&gt;0,AE212&lt;&gt;""),IF(AF212="○","入力済","未入力"),"")</f>
        <v/>
      </c>
      <c r="AQ212" s="889" t="str">
        <f>IFERROR((VLOOKUP(N212,'【参考】数式用３'!$BE$5:$BE$13,1,FALSE)),"対象外")</f>
        <v>対象外</v>
      </c>
      <c r="AR212" s="880" t="str">
        <f>IF(AG212&lt;&gt;"",IF(AH212="○","入力済","未入力"),"")</f>
        <v/>
      </c>
      <c r="AS212" s="880" t="str">
        <f>IF(AND(P212&lt;&gt;"",AI212=""),"未入力","入力済")</f>
        <v>入力済</v>
      </c>
      <c r="AT212" s="880" t="str">
        <f>IF(AND(P212&lt;&gt;"",P212&lt;&gt;"処遇改善加算Ⅳ",AJ212=""),"未入力","入力済")</f>
        <v>入力済</v>
      </c>
      <c r="AU212" s="880" t="str">
        <f>IFERROR(VLOOKUP(K212,'【参考】数式用３'!$BB$5:$BC$48,2,FALSE),"")</f>
        <v/>
      </c>
      <c r="AV212" s="880" t="str">
        <f>IF(AND(P212&lt;&gt;"処遇改善加算Ⅲ",P212&lt;&gt;"処遇改善加算Ⅳ",P212&lt;&gt;"",AU212&lt;&gt;"対象外"),1,"")</f>
        <v/>
      </c>
      <c r="AW212" s="880" t="str">
        <f>IFERROR("_"&amp;VLOOKUP(K212,'【参考】数式用３'!$AG$2:$AH$48,2,FALSE),"")</f>
        <v/>
      </c>
      <c r="AX212" s="1159" t="str">
        <f>IF(AND(P212="処遇改善加算Ⅰ",AL212=""),"未入力","入力済")</f>
        <v>入力済</v>
      </c>
      <c r="AY212" s="1146" t="str">
        <f>G212</f>
        <v/>
      </c>
      <c r="AZ212" s="879"/>
      <c r="BA212" s="879"/>
      <c r="BB212" s="879"/>
      <c r="BC212" s="879"/>
      <c r="BD212" s="879"/>
      <c r="BE212" s="879"/>
      <c r="BF212" s="879"/>
      <c r="BG212" s="879"/>
    </row>
    <row r="213" spans="1:59" ht="14.4" customHeight="1">
      <c r="A213" s="923"/>
      <c r="B213" s="944"/>
      <c r="C213" s="961"/>
      <c r="D213" s="961"/>
      <c r="E213" s="961"/>
      <c r="F213" s="971"/>
      <c r="G213" s="983"/>
      <c r="H213" s="983"/>
      <c r="I213" s="983"/>
      <c r="J213" s="983"/>
      <c r="K213" s="983"/>
      <c r="L213" s="1006"/>
      <c r="M213" s="1022"/>
      <c r="N213" s="1032"/>
      <c r="O213" s="1037"/>
      <c r="P213" s="1045"/>
      <c r="Q213" s="1051"/>
      <c r="R213" s="1056"/>
      <c r="S213" s="1062"/>
      <c r="T213" s="915"/>
      <c r="U213" s="1062"/>
      <c r="V213" s="915"/>
      <c r="W213" s="1062"/>
      <c r="X213" s="915"/>
      <c r="Y213" s="1062"/>
      <c r="Z213" s="915"/>
      <c r="AA213" s="915"/>
      <c r="AB213" s="915"/>
      <c r="AC213" s="1069"/>
      <c r="AD213" s="1076"/>
      <c r="AE213" s="1084"/>
      <c r="AF213" s="1093"/>
      <c r="AG213" s="1076"/>
      <c r="AH213" s="1102"/>
      <c r="AI213" s="1093"/>
      <c r="AJ213" s="1093"/>
      <c r="AK213" s="1116"/>
      <c r="AL213" s="1125"/>
      <c r="AM213" s="1132" t="str">
        <f>IF(AND(P212&lt;&gt;"",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1139"/>
      <c r="AO213" s="1147"/>
      <c r="AP213" s="1152"/>
      <c r="AQ213" s="890"/>
      <c r="AR213" s="880"/>
      <c r="AS213" s="880"/>
      <c r="AT213" s="880"/>
      <c r="AU213" s="880"/>
      <c r="AV213" s="880"/>
      <c r="AW213" s="880"/>
      <c r="AX213" s="1159"/>
      <c r="AY213" s="1147"/>
      <c r="AZ213" s="879"/>
      <c r="BA213" s="879"/>
      <c r="BB213" s="879"/>
      <c r="BC213" s="879"/>
      <c r="BD213" s="879"/>
      <c r="BE213" s="879"/>
      <c r="BF213" s="879"/>
      <c r="BG213" s="879"/>
    </row>
    <row r="214" spans="1:59" ht="14.4" customHeight="1">
      <c r="A214" s="924"/>
      <c r="B214" s="944"/>
      <c r="C214" s="961"/>
      <c r="D214" s="961"/>
      <c r="E214" s="961"/>
      <c r="F214" s="971"/>
      <c r="G214" s="983"/>
      <c r="H214" s="983"/>
      <c r="I214" s="983"/>
      <c r="J214" s="983"/>
      <c r="K214" s="983"/>
      <c r="L214" s="1006"/>
      <c r="M214" s="1022"/>
      <c r="N214" s="1032"/>
      <c r="O214" s="1037"/>
      <c r="P214" s="1045"/>
      <c r="Q214" s="1051"/>
      <c r="R214" s="1056"/>
      <c r="S214" s="1062"/>
      <c r="T214" s="915"/>
      <c r="U214" s="1062"/>
      <c r="V214" s="915"/>
      <c r="W214" s="1062"/>
      <c r="X214" s="915"/>
      <c r="Y214" s="1062"/>
      <c r="Z214" s="915"/>
      <c r="AA214" s="915"/>
      <c r="AB214" s="915"/>
      <c r="AC214" s="1069"/>
      <c r="AD214" s="1076"/>
      <c r="AE214" s="1084"/>
      <c r="AF214" s="1093"/>
      <c r="AG214" s="1076"/>
      <c r="AH214" s="1102"/>
      <c r="AI214" s="1093"/>
      <c r="AJ214" s="1093"/>
      <c r="AK214" s="1116"/>
      <c r="AL214" s="1125"/>
      <c r="AM214" s="1133"/>
      <c r="AN214" s="1139"/>
      <c r="AO214" s="1147"/>
      <c r="AP214" s="1152"/>
      <c r="AQ214" s="890"/>
      <c r="AR214" s="880"/>
      <c r="AS214" s="880"/>
      <c r="AT214" s="880"/>
      <c r="AU214" s="880"/>
      <c r="AV214" s="880"/>
      <c r="AW214" s="880"/>
      <c r="AX214" s="1159"/>
      <c r="AY214" s="1147"/>
      <c r="AZ214" s="879"/>
      <c r="BA214" s="879"/>
      <c r="BB214" s="879"/>
      <c r="BC214" s="879"/>
      <c r="BD214" s="879"/>
      <c r="BE214" s="879"/>
      <c r="BF214" s="879"/>
      <c r="BG214" s="879"/>
    </row>
    <row r="215" spans="1:59" ht="30" customHeight="1">
      <c r="A215" s="925"/>
      <c r="B215" s="945"/>
      <c r="C215" s="962"/>
      <c r="D215" s="962"/>
      <c r="E215" s="962"/>
      <c r="F215" s="972"/>
      <c r="G215" s="984"/>
      <c r="H215" s="984"/>
      <c r="I215" s="984"/>
      <c r="J215" s="984"/>
      <c r="K215" s="984"/>
      <c r="L215" s="1007"/>
      <c r="M215" s="1023"/>
      <c r="N215" s="1033"/>
      <c r="O215" s="1038"/>
      <c r="P215" s="1046"/>
      <c r="Q215" s="1052"/>
      <c r="R215" s="1057"/>
      <c r="S215" s="1063"/>
      <c r="T215" s="1065"/>
      <c r="U215" s="1063"/>
      <c r="V215" s="1065"/>
      <c r="W215" s="1063"/>
      <c r="X215" s="1065"/>
      <c r="Y215" s="1063"/>
      <c r="Z215" s="1065"/>
      <c r="AA215" s="1065"/>
      <c r="AB215" s="1065"/>
      <c r="AC215" s="1070"/>
      <c r="AD215" s="1077"/>
      <c r="AE215" s="1085"/>
      <c r="AF215" s="1094"/>
      <c r="AG215" s="1077"/>
      <c r="AH215" s="1103"/>
      <c r="AI215" s="1094"/>
      <c r="AJ215" s="1094"/>
      <c r="AK215" s="1117"/>
      <c r="AL215" s="1126"/>
      <c r="AM215" s="1134"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139"/>
      <c r="AO215" s="1148"/>
      <c r="AP215" s="1152"/>
      <c r="AQ215" s="891"/>
      <c r="AR215" s="880"/>
      <c r="AS215" s="880"/>
      <c r="AT215" s="880"/>
      <c r="AU215" s="880"/>
      <c r="AV215" s="880"/>
      <c r="AW215" s="880"/>
      <c r="AX215" s="1159"/>
      <c r="AY215" s="1148"/>
      <c r="AZ215" s="879"/>
      <c r="BA215" s="879"/>
      <c r="BB215" s="879"/>
      <c r="BC215" s="879"/>
      <c r="BD215" s="879"/>
      <c r="BE215" s="879"/>
      <c r="BF215" s="879"/>
      <c r="BG215" s="879"/>
    </row>
    <row r="216" spans="1:59" ht="30" customHeight="1">
      <c r="A216" s="922">
        <v>52</v>
      </c>
      <c r="B216" s="946" t="str">
        <f>IF(基本情報入力シート!B446="","",基本情報入力シート!B446)</f>
        <v/>
      </c>
      <c r="C216" s="963"/>
      <c r="D216" s="963"/>
      <c r="E216" s="963"/>
      <c r="F216" s="973"/>
      <c r="G216" s="985" t="str">
        <f>IF(基本情報入力シート!L446="","",基本情報入力シート!L446)</f>
        <v/>
      </c>
      <c r="H216" s="985" t="str">
        <f>IF(基本情報入力シート!Q446="","",基本情報入力シート!Q446)</f>
        <v/>
      </c>
      <c r="I216" s="985" t="str">
        <f>IF(基本情報入力シート!V446="","",基本情報入力シート!V446)</f>
        <v/>
      </c>
      <c r="J216" s="985" t="str">
        <f>IF(基本情報入力シート!W446="","",基本情報入力シート!W446)</f>
        <v/>
      </c>
      <c r="K216" s="985" t="str">
        <f>IF(基本情報入力シート!X446="","",基本情報入力シート!X446)</f>
        <v/>
      </c>
      <c r="L216" s="1008" t="str">
        <f>IF(基本情報入力シート!AC446=0,"",基本情報入力シート!AC446)</f>
        <v/>
      </c>
      <c r="M216" s="1021" t="str">
        <f>IF(基本情報入力シート!AD446="","",基本情報入力シート!AD446)</f>
        <v/>
      </c>
      <c r="N216" s="1031"/>
      <c r="O216" s="1036" t="str">
        <f>IFERROR(VLOOKUP(K216,'【参考】数式用３'!$A$2:$AD$48,MATCH(N216,'【参考】数式用３'!$C$4:$AD$4,0)+2,0),"")</f>
        <v/>
      </c>
      <c r="P216" s="1044"/>
      <c r="Q216" s="1050" t="str">
        <f>IFERROR(VLOOKUP(K216,'【参考】数式用３'!$A$2:$AC$48,MATCH(P216,'【参考】数式用３'!$C$4:$AC$4,0)+2,0),"")</f>
        <v/>
      </c>
      <c r="R216" s="1055" t="s">
        <v>712</v>
      </c>
      <c r="S216" s="1061"/>
      <c r="T216" s="1064" t="s">
        <v>5</v>
      </c>
      <c r="U216" s="1061"/>
      <c r="V216" s="1064" t="s">
        <v>861</v>
      </c>
      <c r="W216" s="1061"/>
      <c r="X216" s="1064" t="s">
        <v>5</v>
      </c>
      <c r="Y216" s="1061"/>
      <c r="Z216" s="1064" t="s">
        <v>130</v>
      </c>
      <c r="AA216" s="1064" t="s">
        <v>508</v>
      </c>
      <c r="AB216" s="1064" t="str">
        <f>IF(S216&gt;=1,(W216*12+Y216)-(S216*12+U216)+1,"")</f>
        <v/>
      </c>
      <c r="AC216" s="1068" t="s">
        <v>136</v>
      </c>
      <c r="AD216" s="1075" t="str">
        <f>IFERROR(ROUNDDOWN(ROUND(L216*Q216,0)*M216,0)*AB216,"")</f>
        <v/>
      </c>
      <c r="AE216" s="1083" t="str">
        <f>IFERROR(ROUNDDOWN(ROUNDDOWN(ROUND(L216*VLOOKUP(K216,'【参考】数式用３'!$A$2:$AC$48,MATCH("処遇改善加算Ⅳ",'【参考】数式用３'!$C$4:$O$4,0)+2,0),0)*M216,0)*AB216*0.5,0),"")</f>
        <v/>
      </c>
      <c r="AF216" s="1092"/>
      <c r="AG216" s="1075" t="str">
        <f>IF(AND(AQ216&lt;&gt;"対象外",P216&lt;&gt;""),ROUNDDOWN(ROUND(L216*VLOOKUP(K216,'【参考】数式用３'!$A$2:$K$48,MATCH("ベア加算あり",'【参考】数式用３'!$C$4:$K$4,0)+2,0),0)*M216,0)*AB216,"")</f>
        <v/>
      </c>
      <c r="AH216" s="1101"/>
      <c r="AI216" s="1092"/>
      <c r="AJ216" s="1092"/>
      <c r="AK216" s="1115"/>
      <c r="AL216" s="1124"/>
      <c r="AM216" s="1131" t="str">
        <f>IF(Q216="","",IF(Q216&lt;O216,"！加算の要件上は問題ありませんが、令和６年度末の加算率と比較して、令和７年度の加算率が低くなっています。",""))</f>
        <v/>
      </c>
      <c r="AN216" s="1139"/>
      <c r="AO216" s="1146" t="str">
        <f>IF(K216&lt;&gt;"","Q列に色付け","")</f>
        <v/>
      </c>
      <c r="AP216" s="1152" t="str">
        <f>IF(AND(AE216&lt;&gt;0,AE216&lt;&gt;""),IF(AF216="○","入力済","未入力"),"")</f>
        <v/>
      </c>
      <c r="AQ216" s="889" t="str">
        <f>IFERROR((VLOOKUP(N216,'【参考】数式用３'!$BE$5:$BE$13,1,FALSE)),"対象外")</f>
        <v>対象外</v>
      </c>
      <c r="AR216" s="880" t="str">
        <f>IF(AG216&lt;&gt;"",IF(AH216="○","入力済","未入力"),"")</f>
        <v/>
      </c>
      <c r="AS216" s="880" t="str">
        <f>IF(AND(P216&lt;&gt;"",AI216=""),"未入力","入力済")</f>
        <v>入力済</v>
      </c>
      <c r="AT216" s="880" t="str">
        <f>IF(AND(P216&lt;&gt;"",P216&lt;&gt;"処遇改善加算Ⅳ",AJ216=""),"未入力","入力済")</f>
        <v>入力済</v>
      </c>
      <c r="AU216" s="880" t="str">
        <f>IFERROR(VLOOKUP(K216,'【参考】数式用３'!$BB$5:$BC$48,2,FALSE),"")</f>
        <v/>
      </c>
      <c r="AV216" s="880" t="str">
        <f>IF(AND(P216&lt;&gt;"処遇改善加算Ⅲ",P216&lt;&gt;"処遇改善加算Ⅳ",P216&lt;&gt;"",AU216&lt;&gt;"対象外"),1,"")</f>
        <v/>
      </c>
      <c r="AW216" s="880" t="str">
        <f>IFERROR("_"&amp;VLOOKUP(K216,'【参考】数式用３'!$AG$2:$AH$48,2,FALSE),"")</f>
        <v/>
      </c>
      <c r="AX216" s="1159" t="str">
        <f>IF(AND(P216="処遇改善加算Ⅰ",AL216=""),"未入力","入力済")</f>
        <v>入力済</v>
      </c>
      <c r="AY216" s="1146" t="str">
        <f>G216</f>
        <v/>
      </c>
      <c r="AZ216" s="879"/>
      <c r="BA216" s="879"/>
      <c r="BB216" s="879"/>
      <c r="BC216" s="879"/>
      <c r="BD216" s="879"/>
      <c r="BE216" s="879"/>
      <c r="BF216" s="879"/>
      <c r="BG216" s="879"/>
    </row>
    <row r="217" spans="1:59" ht="14.4" customHeight="1">
      <c r="A217" s="923"/>
      <c r="B217" s="944"/>
      <c r="C217" s="961"/>
      <c r="D217" s="961"/>
      <c r="E217" s="961"/>
      <c r="F217" s="971"/>
      <c r="G217" s="983"/>
      <c r="H217" s="983"/>
      <c r="I217" s="983"/>
      <c r="J217" s="983"/>
      <c r="K217" s="983"/>
      <c r="L217" s="1006"/>
      <c r="M217" s="1022"/>
      <c r="N217" s="1032"/>
      <c r="O217" s="1037"/>
      <c r="P217" s="1045"/>
      <c r="Q217" s="1051"/>
      <c r="R217" s="1056"/>
      <c r="S217" s="1062"/>
      <c r="T217" s="915"/>
      <c r="U217" s="1062"/>
      <c r="V217" s="915"/>
      <c r="W217" s="1062"/>
      <c r="X217" s="915"/>
      <c r="Y217" s="1062"/>
      <c r="Z217" s="915"/>
      <c r="AA217" s="915"/>
      <c r="AB217" s="915"/>
      <c r="AC217" s="1069"/>
      <c r="AD217" s="1076"/>
      <c r="AE217" s="1084"/>
      <c r="AF217" s="1093"/>
      <c r="AG217" s="1076"/>
      <c r="AH217" s="1102"/>
      <c r="AI217" s="1093"/>
      <c r="AJ217" s="1093"/>
      <c r="AK217" s="1116"/>
      <c r="AL217" s="1125"/>
      <c r="AM217" s="1132" t="str">
        <f>IF(AND(P216&lt;&gt;"",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1139"/>
      <c r="AO217" s="1147"/>
      <c r="AP217" s="1152"/>
      <c r="AQ217" s="890"/>
      <c r="AR217" s="880"/>
      <c r="AS217" s="880"/>
      <c r="AT217" s="880"/>
      <c r="AU217" s="880"/>
      <c r="AV217" s="880"/>
      <c r="AW217" s="880"/>
      <c r="AX217" s="1159"/>
      <c r="AY217" s="1147"/>
      <c r="AZ217" s="879"/>
      <c r="BA217" s="879"/>
      <c r="BB217" s="879"/>
      <c r="BC217" s="879"/>
      <c r="BD217" s="879"/>
      <c r="BE217" s="879"/>
      <c r="BF217" s="879"/>
      <c r="BG217" s="879"/>
    </row>
    <row r="218" spans="1:59" ht="14.4" customHeight="1">
      <c r="A218" s="924"/>
      <c r="B218" s="944"/>
      <c r="C218" s="961"/>
      <c r="D218" s="961"/>
      <c r="E218" s="961"/>
      <c r="F218" s="971"/>
      <c r="G218" s="983"/>
      <c r="H218" s="983"/>
      <c r="I218" s="983"/>
      <c r="J218" s="983"/>
      <c r="K218" s="983"/>
      <c r="L218" s="1006"/>
      <c r="M218" s="1022"/>
      <c r="N218" s="1032"/>
      <c r="O218" s="1037"/>
      <c r="P218" s="1045"/>
      <c r="Q218" s="1051"/>
      <c r="R218" s="1056"/>
      <c r="S218" s="1062"/>
      <c r="T218" s="915"/>
      <c r="U218" s="1062"/>
      <c r="V218" s="915"/>
      <c r="W218" s="1062"/>
      <c r="X218" s="915"/>
      <c r="Y218" s="1062"/>
      <c r="Z218" s="915"/>
      <c r="AA218" s="915"/>
      <c r="AB218" s="915"/>
      <c r="AC218" s="1069"/>
      <c r="AD218" s="1076"/>
      <c r="AE218" s="1084"/>
      <c r="AF218" s="1093"/>
      <c r="AG218" s="1076"/>
      <c r="AH218" s="1102"/>
      <c r="AI218" s="1093"/>
      <c r="AJ218" s="1093"/>
      <c r="AK218" s="1116"/>
      <c r="AL218" s="1125"/>
      <c r="AM218" s="1133"/>
      <c r="AN218" s="1139"/>
      <c r="AO218" s="1147"/>
      <c r="AP218" s="1152"/>
      <c r="AQ218" s="890"/>
      <c r="AR218" s="880"/>
      <c r="AS218" s="880"/>
      <c r="AT218" s="880"/>
      <c r="AU218" s="880"/>
      <c r="AV218" s="880"/>
      <c r="AW218" s="880"/>
      <c r="AX218" s="1159"/>
      <c r="AY218" s="1147"/>
      <c r="AZ218" s="879"/>
      <c r="BA218" s="879"/>
      <c r="BB218" s="879"/>
      <c r="BC218" s="879"/>
      <c r="BD218" s="879"/>
      <c r="BE218" s="879"/>
      <c r="BF218" s="879"/>
      <c r="BG218" s="879"/>
    </row>
    <row r="219" spans="1:59" ht="30" customHeight="1">
      <c r="A219" s="925"/>
      <c r="B219" s="945"/>
      <c r="C219" s="962"/>
      <c r="D219" s="962"/>
      <c r="E219" s="962"/>
      <c r="F219" s="972"/>
      <c r="G219" s="984"/>
      <c r="H219" s="984"/>
      <c r="I219" s="984"/>
      <c r="J219" s="984"/>
      <c r="K219" s="984"/>
      <c r="L219" s="1007"/>
      <c r="M219" s="1023"/>
      <c r="N219" s="1033"/>
      <c r="O219" s="1038"/>
      <c r="P219" s="1046"/>
      <c r="Q219" s="1052"/>
      <c r="R219" s="1057"/>
      <c r="S219" s="1063"/>
      <c r="T219" s="1065"/>
      <c r="U219" s="1063"/>
      <c r="V219" s="1065"/>
      <c r="W219" s="1063"/>
      <c r="X219" s="1065"/>
      <c r="Y219" s="1063"/>
      <c r="Z219" s="1065"/>
      <c r="AA219" s="1065"/>
      <c r="AB219" s="1065"/>
      <c r="AC219" s="1070"/>
      <c r="AD219" s="1077"/>
      <c r="AE219" s="1085"/>
      <c r="AF219" s="1094"/>
      <c r="AG219" s="1077"/>
      <c r="AH219" s="1103"/>
      <c r="AI219" s="1094"/>
      <c r="AJ219" s="1094"/>
      <c r="AK219" s="1117"/>
      <c r="AL219" s="1126"/>
      <c r="AM219" s="1134"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139"/>
      <c r="AO219" s="1148"/>
      <c r="AP219" s="1152"/>
      <c r="AQ219" s="891"/>
      <c r="AR219" s="880"/>
      <c r="AS219" s="880"/>
      <c r="AT219" s="880"/>
      <c r="AU219" s="880"/>
      <c r="AV219" s="880"/>
      <c r="AW219" s="880"/>
      <c r="AX219" s="1159"/>
      <c r="AY219" s="1148"/>
      <c r="AZ219" s="879"/>
      <c r="BA219" s="879"/>
      <c r="BB219" s="879"/>
      <c r="BC219" s="879"/>
      <c r="BD219" s="879"/>
      <c r="BE219" s="879"/>
      <c r="BF219" s="879"/>
      <c r="BG219" s="879"/>
    </row>
    <row r="220" spans="1:59" ht="30" customHeight="1">
      <c r="A220" s="922">
        <v>53</v>
      </c>
      <c r="B220" s="946" t="str">
        <f>IF(基本情報入力シート!B447="","",基本情報入力シート!B447)</f>
        <v/>
      </c>
      <c r="C220" s="963"/>
      <c r="D220" s="963"/>
      <c r="E220" s="963"/>
      <c r="F220" s="973"/>
      <c r="G220" s="985" t="str">
        <f>IF(基本情報入力シート!L447="","",基本情報入力シート!L447)</f>
        <v/>
      </c>
      <c r="H220" s="985" t="str">
        <f>IF(基本情報入力シート!Q447="","",基本情報入力シート!Q447)</f>
        <v/>
      </c>
      <c r="I220" s="985" t="str">
        <f>IF(基本情報入力シート!V447="","",基本情報入力シート!V447)</f>
        <v/>
      </c>
      <c r="J220" s="985" t="str">
        <f>IF(基本情報入力シート!W447="","",基本情報入力シート!W447)</f>
        <v/>
      </c>
      <c r="K220" s="985" t="str">
        <f>IF(基本情報入力シート!X447="","",基本情報入力シート!X447)</f>
        <v/>
      </c>
      <c r="L220" s="1008" t="str">
        <f>IF(基本情報入力シート!AC447=0,"",基本情報入力シート!AC447)</f>
        <v/>
      </c>
      <c r="M220" s="1021" t="str">
        <f>IF(基本情報入力シート!AD447="","",基本情報入力シート!AD447)</f>
        <v/>
      </c>
      <c r="N220" s="1031"/>
      <c r="O220" s="1036" t="str">
        <f>IFERROR(VLOOKUP(K220,'【参考】数式用３'!$A$2:$AD$48,MATCH(N220,'【参考】数式用３'!$C$4:$AD$4,0)+2,0),"")</f>
        <v/>
      </c>
      <c r="P220" s="1044"/>
      <c r="Q220" s="1050" t="str">
        <f>IFERROR(VLOOKUP(K220,'【参考】数式用３'!$A$2:$AC$48,MATCH(P220,'【参考】数式用３'!$C$4:$AC$4,0)+2,0),"")</f>
        <v/>
      </c>
      <c r="R220" s="1055" t="s">
        <v>712</v>
      </c>
      <c r="S220" s="1061"/>
      <c r="T220" s="1064" t="s">
        <v>5</v>
      </c>
      <c r="U220" s="1061"/>
      <c r="V220" s="1064" t="s">
        <v>861</v>
      </c>
      <c r="W220" s="1061"/>
      <c r="X220" s="1064" t="s">
        <v>5</v>
      </c>
      <c r="Y220" s="1061"/>
      <c r="Z220" s="1064" t="s">
        <v>130</v>
      </c>
      <c r="AA220" s="1064" t="s">
        <v>508</v>
      </c>
      <c r="AB220" s="1064" t="str">
        <f>IF(S220&gt;=1,(W220*12+Y220)-(S220*12+U220)+1,"")</f>
        <v/>
      </c>
      <c r="AC220" s="1068" t="s">
        <v>136</v>
      </c>
      <c r="AD220" s="1075" t="str">
        <f>IFERROR(ROUNDDOWN(ROUND(L220*Q220,0)*M220,0)*AB220,"")</f>
        <v/>
      </c>
      <c r="AE220" s="1083" t="str">
        <f>IFERROR(ROUNDDOWN(ROUNDDOWN(ROUND(L220*VLOOKUP(K220,'【参考】数式用３'!$A$2:$AC$48,MATCH("処遇改善加算Ⅳ",'【参考】数式用３'!$C$4:$O$4,0)+2,0),0)*M220,0)*AB220*0.5,0),"")</f>
        <v/>
      </c>
      <c r="AF220" s="1092"/>
      <c r="AG220" s="1075" t="str">
        <f>IF(AND(AQ220&lt;&gt;"対象外",P220&lt;&gt;""),ROUNDDOWN(ROUND(L220*VLOOKUP(K220,'【参考】数式用３'!$A$2:$K$48,MATCH("ベア加算あり",'【参考】数式用３'!$C$4:$K$4,0)+2,0),0)*M220,0)*AB220,"")</f>
        <v/>
      </c>
      <c r="AH220" s="1101"/>
      <c r="AI220" s="1092"/>
      <c r="AJ220" s="1092"/>
      <c r="AK220" s="1115"/>
      <c r="AL220" s="1124"/>
      <c r="AM220" s="1131" t="str">
        <f>IF(Q220="","",IF(Q220&lt;O220,"！加算の要件上は問題ありませんが、令和６年度末の加算率と比較して、令和７年度の加算率が低くなっています。",""))</f>
        <v/>
      </c>
      <c r="AN220" s="1139"/>
      <c r="AO220" s="1147" t="str">
        <f>IF(K220&lt;&gt;"","Q列に色付け","")</f>
        <v/>
      </c>
      <c r="AP220" s="1152" t="str">
        <f>IF(AND(AE220&lt;&gt;0,AE220&lt;&gt;""),IF(AF220="○","入力済","未入力"),"")</f>
        <v/>
      </c>
      <c r="AQ220" s="889" t="str">
        <f>IFERROR((VLOOKUP(N220,'【参考】数式用３'!$BE$5:$BE$13,1,FALSE)),"対象外")</f>
        <v>対象外</v>
      </c>
      <c r="AR220" s="880" t="str">
        <f>IF(AG220&lt;&gt;"",IF(AH220="○","入力済","未入力"),"")</f>
        <v/>
      </c>
      <c r="AS220" s="880" t="str">
        <f>IF(AND(P220&lt;&gt;"",AI220=""),"未入力","入力済")</f>
        <v>入力済</v>
      </c>
      <c r="AT220" s="880" t="str">
        <f>IF(AND(P220&lt;&gt;"",P220&lt;&gt;"処遇改善加算Ⅳ",AJ220=""),"未入力","入力済")</f>
        <v>入力済</v>
      </c>
      <c r="AU220" s="880" t="str">
        <f>IFERROR(VLOOKUP(K220,'【参考】数式用３'!$BB$5:$BC$48,2,FALSE),"")</f>
        <v/>
      </c>
      <c r="AV220" s="880" t="str">
        <f>IF(AND(P220&lt;&gt;"処遇改善加算Ⅲ",P220&lt;&gt;"処遇改善加算Ⅳ",P220&lt;&gt;"",AU220&lt;&gt;"対象外"),1,"")</f>
        <v/>
      </c>
      <c r="AW220" s="880" t="str">
        <f>IFERROR("_"&amp;VLOOKUP(K220,'【参考】数式用３'!$AG$2:$AH$48,2,FALSE),"")</f>
        <v/>
      </c>
      <c r="AX220" s="1159" t="str">
        <f>IF(AND(P220="処遇改善加算Ⅰ",AL220=""),"未入力","入力済")</f>
        <v>入力済</v>
      </c>
      <c r="AY220" s="1146" t="str">
        <f>G220</f>
        <v/>
      </c>
      <c r="AZ220" s="879"/>
      <c r="BA220" s="879"/>
      <c r="BB220" s="879"/>
      <c r="BC220" s="879"/>
      <c r="BD220" s="879"/>
      <c r="BE220" s="879"/>
      <c r="BF220" s="879"/>
      <c r="BG220" s="879"/>
    </row>
    <row r="221" spans="1:59" ht="14.4" customHeight="1">
      <c r="A221" s="923"/>
      <c r="B221" s="944"/>
      <c r="C221" s="961"/>
      <c r="D221" s="961"/>
      <c r="E221" s="961"/>
      <c r="F221" s="971"/>
      <c r="G221" s="983"/>
      <c r="H221" s="983"/>
      <c r="I221" s="983"/>
      <c r="J221" s="983"/>
      <c r="K221" s="983"/>
      <c r="L221" s="1006"/>
      <c r="M221" s="1022"/>
      <c r="N221" s="1032"/>
      <c r="O221" s="1037"/>
      <c r="P221" s="1045"/>
      <c r="Q221" s="1051"/>
      <c r="R221" s="1056"/>
      <c r="S221" s="1062"/>
      <c r="T221" s="915"/>
      <c r="U221" s="1062"/>
      <c r="V221" s="915"/>
      <c r="W221" s="1062"/>
      <c r="X221" s="915"/>
      <c r="Y221" s="1062"/>
      <c r="Z221" s="915"/>
      <c r="AA221" s="915"/>
      <c r="AB221" s="915"/>
      <c r="AC221" s="1069"/>
      <c r="AD221" s="1076"/>
      <c r="AE221" s="1084"/>
      <c r="AF221" s="1093"/>
      <c r="AG221" s="1076"/>
      <c r="AH221" s="1102"/>
      <c r="AI221" s="1093"/>
      <c r="AJ221" s="1093"/>
      <c r="AK221" s="1116"/>
      <c r="AL221" s="1125"/>
      <c r="AM221" s="1132" t="str">
        <f>IF(AND(P220&lt;&gt;"",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1139"/>
      <c r="AO221" s="1147"/>
      <c r="AP221" s="1152"/>
      <c r="AQ221" s="890"/>
      <c r="AR221" s="880"/>
      <c r="AS221" s="880"/>
      <c r="AT221" s="880"/>
      <c r="AU221" s="880"/>
      <c r="AV221" s="880"/>
      <c r="AW221" s="880"/>
      <c r="AX221" s="1159"/>
      <c r="AY221" s="1147"/>
      <c r="AZ221" s="879"/>
      <c r="BA221" s="879"/>
      <c r="BB221" s="879"/>
      <c r="BC221" s="879"/>
      <c r="BD221" s="879"/>
      <c r="BE221" s="879"/>
      <c r="BF221" s="879"/>
      <c r="BG221" s="879"/>
    </row>
    <row r="222" spans="1:59" ht="14.4" customHeight="1">
      <c r="A222" s="924"/>
      <c r="B222" s="944"/>
      <c r="C222" s="961"/>
      <c r="D222" s="961"/>
      <c r="E222" s="961"/>
      <c r="F222" s="971"/>
      <c r="G222" s="983"/>
      <c r="H222" s="983"/>
      <c r="I222" s="983"/>
      <c r="J222" s="983"/>
      <c r="K222" s="983"/>
      <c r="L222" s="1006"/>
      <c r="M222" s="1022"/>
      <c r="N222" s="1032"/>
      <c r="O222" s="1037"/>
      <c r="P222" s="1045"/>
      <c r="Q222" s="1051"/>
      <c r="R222" s="1056"/>
      <c r="S222" s="1062"/>
      <c r="T222" s="915"/>
      <c r="U222" s="1062"/>
      <c r="V222" s="915"/>
      <c r="W222" s="1062"/>
      <c r="X222" s="915"/>
      <c r="Y222" s="1062"/>
      <c r="Z222" s="915"/>
      <c r="AA222" s="915"/>
      <c r="AB222" s="915"/>
      <c r="AC222" s="1069"/>
      <c r="AD222" s="1076"/>
      <c r="AE222" s="1084"/>
      <c r="AF222" s="1093"/>
      <c r="AG222" s="1076"/>
      <c r="AH222" s="1102"/>
      <c r="AI222" s="1093"/>
      <c r="AJ222" s="1093"/>
      <c r="AK222" s="1116"/>
      <c r="AL222" s="1125"/>
      <c r="AM222" s="1133"/>
      <c r="AN222" s="1139"/>
      <c r="AO222" s="1147"/>
      <c r="AP222" s="1152"/>
      <c r="AQ222" s="890"/>
      <c r="AR222" s="880"/>
      <c r="AS222" s="880"/>
      <c r="AT222" s="880"/>
      <c r="AU222" s="880"/>
      <c r="AV222" s="880"/>
      <c r="AW222" s="880"/>
      <c r="AX222" s="1159"/>
      <c r="AY222" s="1147"/>
      <c r="AZ222" s="879"/>
      <c r="BA222" s="879"/>
      <c r="BB222" s="879"/>
      <c r="BC222" s="879"/>
      <c r="BD222" s="879"/>
      <c r="BE222" s="879"/>
      <c r="BF222" s="879"/>
      <c r="BG222" s="879"/>
    </row>
    <row r="223" spans="1:59" ht="30" customHeight="1">
      <c r="A223" s="925"/>
      <c r="B223" s="945"/>
      <c r="C223" s="962"/>
      <c r="D223" s="962"/>
      <c r="E223" s="962"/>
      <c r="F223" s="972"/>
      <c r="G223" s="984"/>
      <c r="H223" s="984"/>
      <c r="I223" s="984"/>
      <c r="J223" s="984"/>
      <c r="K223" s="984"/>
      <c r="L223" s="1007"/>
      <c r="M223" s="1023"/>
      <c r="N223" s="1033"/>
      <c r="O223" s="1038"/>
      <c r="P223" s="1046"/>
      <c r="Q223" s="1052"/>
      <c r="R223" s="1057"/>
      <c r="S223" s="1063"/>
      <c r="T223" s="1065"/>
      <c r="U223" s="1063"/>
      <c r="V223" s="1065"/>
      <c r="W223" s="1063"/>
      <c r="X223" s="1065"/>
      <c r="Y223" s="1063"/>
      <c r="Z223" s="1065"/>
      <c r="AA223" s="1065"/>
      <c r="AB223" s="1065"/>
      <c r="AC223" s="1070"/>
      <c r="AD223" s="1077"/>
      <c r="AE223" s="1085"/>
      <c r="AF223" s="1094"/>
      <c r="AG223" s="1077"/>
      <c r="AH223" s="1103"/>
      <c r="AI223" s="1094"/>
      <c r="AJ223" s="1094"/>
      <c r="AK223" s="1117"/>
      <c r="AL223" s="1126"/>
      <c r="AM223" s="1134"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139"/>
      <c r="AO223" s="1148"/>
      <c r="AP223" s="1152"/>
      <c r="AQ223" s="891"/>
      <c r="AR223" s="880"/>
      <c r="AS223" s="880"/>
      <c r="AT223" s="880"/>
      <c r="AU223" s="880"/>
      <c r="AV223" s="880"/>
      <c r="AW223" s="880"/>
      <c r="AX223" s="1159"/>
      <c r="AY223" s="1148"/>
      <c r="AZ223" s="879"/>
      <c r="BA223" s="879"/>
      <c r="BB223" s="879"/>
      <c r="BC223" s="879"/>
      <c r="BD223" s="879"/>
      <c r="BE223" s="879"/>
      <c r="BF223" s="879"/>
      <c r="BG223" s="879"/>
    </row>
    <row r="224" spans="1:59" ht="30" customHeight="1">
      <c r="A224" s="922">
        <v>54</v>
      </c>
      <c r="B224" s="946" t="str">
        <f>IF(基本情報入力シート!B448="","",基本情報入力シート!B448)</f>
        <v/>
      </c>
      <c r="C224" s="963"/>
      <c r="D224" s="963"/>
      <c r="E224" s="963"/>
      <c r="F224" s="973"/>
      <c r="G224" s="985" t="str">
        <f>IF(基本情報入力シート!L448="","",基本情報入力シート!L448)</f>
        <v/>
      </c>
      <c r="H224" s="985" t="str">
        <f>IF(基本情報入力シート!Q448="","",基本情報入力シート!Q448)</f>
        <v/>
      </c>
      <c r="I224" s="985" t="str">
        <f>IF(基本情報入力シート!V448="","",基本情報入力シート!V448)</f>
        <v/>
      </c>
      <c r="J224" s="985" t="str">
        <f>IF(基本情報入力シート!W448="","",基本情報入力シート!W448)</f>
        <v/>
      </c>
      <c r="K224" s="985" t="str">
        <f>IF(基本情報入力シート!X448="","",基本情報入力シート!X448)</f>
        <v/>
      </c>
      <c r="L224" s="1008" t="str">
        <f>IF(基本情報入力シート!AC448=0,"",基本情報入力シート!AC448)</f>
        <v/>
      </c>
      <c r="M224" s="1021" t="str">
        <f>IF(基本情報入力シート!AD448="","",基本情報入力シート!AD448)</f>
        <v/>
      </c>
      <c r="N224" s="1031"/>
      <c r="O224" s="1036" t="str">
        <f>IFERROR(VLOOKUP(K224,'【参考】数式用３'!$A$2:$AD$48,MATCH(N224,'【参考】数式用３'!$C$4:$AD$4,0)+2,0),"")</f>
        <v/>
      </c>
      <c r="P224" s="1044"/>
      <c r="Q224" s="1050" t="str">
        <f>IFERROR(VLOOKUP(K224,'【参考】数式用３'!$A$2:$AC$48,MATCH(P224,'【参考】数式用３'!$C$4:$AC$4,0)+2,0),"")</f>
        <v/>
      </c>
      <c r="R224" s="1055" t="s">
        <v>712</v>
      </c>
      <c r="S224" s="1061"/>
      <c r="T224" s="1064" t="s">
        <v>5</v>
      </c>
      <c r="U224" s="1061"/>
      <c r="V224" s="1064" t="s">
        <v>861</v>
      </c>
      <c r="W224" s="1061"/>
      <c r="X224" s="1064" t="s">
        <v>5</v>
      </c>
      <c r="Y224" s="1061"/>
      <c r="Z224" s="1064" t="s">
        <v>130</v>
      </c>
      <c r="AA224" s="1064" t="s">
        <v>508</v>
      </c>
      <c r="AB224" s="1064" t="str">
        <f>IF(S224&gt;=1,(W224*12+Y224)-(S224*12+U224)+1,"")</f>
        <v/>
      </c>
      <c r="AC224" s="1068" t="s">
        <v>136</v>
      </c>
      <c r="AD224" s="1075" t="str">
        <f>IFERROR(ROUNDDOWN(ROUND(L224*Q224,0)*M224,0)*AB224,"")</f>
        <v/>
      </c>
      <c r="AE224" s="1083" t="str">
        <f>IFERROR(ROUNDDOWN(ROUNDDOWN(ROUND(L224*VLOOKUP(K224,'【参考】数式用３'!$A$2:$AC$48,MATCH("処遇改善加算Ⅳ",'【参考】数式用３'!$C$4:$O$4,0)+2,0),0)*M224,0)*AB224*0.5,0),"")</f>
        <v/>
      </c>
      <c r="AF224" s="1092"/>
      <c r="AG224" s="1075" t="str">
        <f>IF(AND(AQ224&lt;&gt;"対象外",P224&lt;&gt;""),ROUNDDOWN(ROUND(L224*VLOOKUP(K224,'【参考】数式用３'!$A$2:$K$48,MATCH("ベア加算あり",'【参考】数式用３'!$C$4:$K$4,0)+2,0),0)*M224,0)*AB224,"")</f>
        <v/>
      </c>
      <c r="AH224" s="1101"/>
      <c r="AI224" s="1092"/>
      <c r="AJ224" s="1092"/>
      <c r="AK224" s="1115"/>
      <c r="AL224" s="1124"/>
      <c r="AM224" s="1131" t="str">
        <f>IF(Q224="","",IF(Q224&lt;O224,"！加算の要件上は問題ありませんが、令和６年度末の加算率と比較して、令和７年度の加算率が低くなっています。",""))</f>
        <v/>
      </c>
      <c r="AN224" s="1139"/>
      <c r="AO224" s="1146" t="str">
        <f>IF(K224&lt;&gt;"","Q列に色付け","")</f>
        <v/>
      </c>
      <c r="AP224" s="1152" t="str">
        <f>IF(AND(AE224&lt;&gt;0,AE224&lt;&gt;""),IF(AF224="○","入力済","未入力"),"")</f>
        <v/>
      </c>
      <c r="AQ224" s="889" t="str">
        <f>IFERROR((VLOOKUP(N224,'【参考】数式用３'!$BE$5:$BE$13,1,FALSE)),"対象外")</f>
        <v>対象外</v>
      </c>
      <c r="AR224" s="880" t="str">
        <f>IF(AG224&lt;&gt;"",IF(AH224="○","入力済","未入力"),"")</f>
        <v/>
      </c>
      <c r="AS224" s="880" t="str">
        <f>IF(AND(P224&lt;&gt;"",AI224=""),"未入力","入力済")</f>
        <v>入力済</v>
      </c>
      <c r="AT224" s="880" t="str">
        <f>IF(AND(P224&lt;&gt;"",P224&lt;&gt;"処遇改善加算Ⅳ",AJ224=""),"未入力","入力済")</f>
        <v>入力済</v>
      </c>
      <c r="AU224" s="880" t="str">
        <f>IFERROR(VLOOKUP(K224,'【参考】数式用３'!$BB$5:$BC$48,2,FALSE),"")</f>
        <v/>
      </c>
      <c r="AV224" s="880" t="str">
        <f>IF(AND(P224&lt;&gt;"処遇改善加算Ⅲ",P224&lt;&gt;"処遇改善加算Ⅳ",P224&lt;&gt;"",AU224&lt;&gt;"対象外"),1,"")</f>
        <v/>
      </c>
      <c r="AW224" s="880" t="str">
        <f>IFERROR("_"&amp;VLOOKUP(K224,'【参考】数式用３'!$AG$2:$AH$48,2,FALSE),"")</f>
        <v/>
      </c>
      <c r="AX224" s="1159" t="str">
        <f>IF(AND(P224="処遇改善加算Ⅰ",AL224=""),"未入力","入力済")</f>
        <v>入力済</v>
      </c>
      <c r="AY224" s="1146" t="str">
        <f>G224</f>
        <v/>
      </c>
      <c r="AZ224" s="879"/>
      <c r="BA224" s="879"/>
      <c r="BB224" s="879"/>
      <c r="BC224" s="879"/>
      <c r="BD224" s="879"/>
      <c r="BE224" s="879"/>
      <c r="BF224" s="879"/>
      <c r="BG224" s="879"/>
    </row>
    <row r="225" spans="1:59" ht="14.4" customHeight="1">
      <c r="A225" s="923"/>
      <c r="B225" s="944"/>
      <c r="C225" s="961"/>
      <c r="D225" s="961"/>
      <c r="E225" s="961"/>
      <c r="F225" s="971"/>
      <c r="G225" s="983"/>
      <c r="H225" s="983"/>
      <c r="I225" s="983"/>
      <c r="J225" s="983"/>
      <c r="K225" s="983"/>
      <c r="L225" s="1006"/>
      <c r="M225" s="1022"/>
      <c r="N225" s="1032"/>
      <c r="O225" s="1037"/>
      <c r="P225" s="1045"/>
      <c r="Q225" s="1051"/>
      <c r="R225" s="1056"/>
      <c r="S225" s="1062"/>
      <c r="T225" s="915"/>
      <c r="U225" s="1062"/>
      <c r="V225" s="915"/>
      <c r="W225" s="1062"/>
      <c r="X225" s="915"/>
      <c r="Y225" s="1062"/>
      <c r="Z225" s="915"/>
      <c r="AA225" s="915"/>
      <c r="AB225" s="915"/>
      <c r="AC225" s="1069"/>
      <c r="AD225" s="1076"/>
      <c r="AE225" s="1084"/>
      <c r="AF225" s="1093"/>
      <c r="AG225" s="1076"/>
      <c r="AH225" s="1102"/>
      <c r="AI225" s="1093"/>
      <c r="AJ225" s="1093"/>
      <c r="AK225" s="1116"/>
      <c r="AL225" s="1125"/>
      <c r="AM225" s="1132" t="str">
        <f>IF(AND(P224&lt;&gt;"",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1139"/>
      <c r="AO225" s="1147"/>
      <c r="AP225" s="1152"/>
      <c r="AQ225" s="890"/>
      <c r="AR225" s="880"/>
      <c r="AS225" s="880"/>
      <c r="AT225" s="880"/>
      <c r="AU225" s="880"/>
      <c r="AV225" s="880"/>
      <c r="AW225" s="880"/>
      <c r="AX225" s="1159"/>
      <c r="AY225" s="1147"/>
      <c r="AZ225" s="879"/>
      <c r="BA225" s="879"/>
      <c r="BB225" s="879"/>
      <c r="BC225" s="879"/>
      <c r="BD225" s="879"/>
      <c r="BE225" s="879"/>
      <c r="BF225" s="879"/>
      <c r="BG225" s="879"/>
    </row>
    <row r="226" spans="1:59" ht="14.4" customHeight="1">
      <c r="A226" s="924"/>
      <c r="B226" s="944"/>
      <c r="C226" s="961"/>
      <c r="D226" s="961"/>
      <c r="E226" s="961"/>
      <c r="F226" s="971"/>
      <c r="G226" s="983"/>
      <c r="H226" s="983"/>
      <c r="I226" s="983"/>
      <c r="J226" s="983"/>
      <c r="K226" s="983"/>
      <c r="L226" s="1006"/>
      <c r="M226" s="1022"/>
      <c r="N226" s="1032"/>
      <c r="O226" s="1037"/>
      <c r="P226" s="1045"/>
      <c r="Q226" s="1051"/>
      <c r="R226" s="1056"/>
      <c r="S226" s="1062"/>
      <c r="T226" s="915"/>
      <c r="U226" s="1062"/>
      <c r="V226" s="915"/>
      <c r="W226" s="1062"/>
      <c r="X226" s="915"/>
      <c r="Y226" s="1062"/>
      <c r="Z226" s="915"/>
      <c r="AA226" s="915"/>
      <c r="AB226" s="915"/>
      <c r="AC226" s="1069"/>
      <c r="AD226" s="1076"/>
      <c r="AE226" s="1084"/>
      <c r="AF226" s="1093"/>
      <c r="AG226" s="1076"/>
      <c r="AH226" s="1102"/>
      <c r="AI226" s="1093"/>
      <c r="AJ226" s="1093"/>
      <c r="AK226" s="1116"/>
      <c r="AL226" s="1125"/>
      <c r="AM226" s="1133"/>
      <c r="AN226" s="1139"/>
      <c r="AO226" s="1147"/>
      <c r="AP226" s="1152"/>
      <c r="AQ226" s="890"/>
      <c r="AR226" s="880"/>
      <c r="AS226" s="880"/>
      <c r="AT226" s="880"/>
      <c r="AU226" s="880"/>
      <c r="AV226" s="880"/>
      <c r="AW226" s="880"/>
      <c r="AX226" s="1159"/>
      <c r="AY226" s="1147"/>
      <c r="AZ226" s="879"/>
      <c r="BA226" s="879"/>
      <c r="BB226" s="879"/>
      <c r="BC226" s="879"/>
      <c r="BD226" s="879"/>
      <c r="BE226" s="879"/>
      <c r="BF226" s="879"/>
      <c r="BG226" s="879"/>
    </row>
    <row r="227" spans="1:59" ht="30" customHeight="1">
      <c r="A227" s="925"/>
      <c r="B227" s="945"/>
      <c r="C227" s="962"/>
      <c r="D227" s="962"/>
      <c r="E227" s="962"/>
      <c r="F227" s="972"/>
      <c r="G227" s="984"/>
      <c r="H227" s="984"/>
      <c r="I227" s="984"/>
      <c r="J227" s="984"/>
      <c r="K227" s="984"/>
      <c r="L227" s="1007"/>
      <c r="M227" s="1023"/>
      <c r="N227" s="1033"/>
      <c r="O227" s="1038"/>
      <c r="P227" s="1046"/>
      <c r="Q227" s="1052"/>
      <c r="R227" s="1057"/>
      <c r="S227" s="1063"/>
      <c r="T227" s="1065"/>
      <c r="U227" s="1063"/>
      <c r="V227" s="1065"/>
      <c r="W227" s="1063"/>
      <c r="X227" s="1065"/>
      <c r="Y227" s="1063"/>
      <c r="Z227" s="1065"/>
      <c r="AA227" s="1065"/>
      <c r="AB227" s="1065"/>
      <c r="AC227" s="1070"/>
      <c r="AD227" s="1077"/>
      <c r="AE227" s="1085"/>
      <c r="AF227" s="1094"/>
      <c r="AG227" s="1077"/>
      <c r="AH227" s="1103"/>
      <c r="AI227" s="1094"/>
      <c r="AJ227" s="1094"/>
      <c r="AK227" s="1117"/>
      <c r="AL227" s="1126"/>
      <c r="AM227" s="1134"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139"/>
      <c r="AO227" s="1148"/>
      <c r="AP227" s="1152"/>
      <c r="AQ227" s="891"/>
      <c r="AR227" s="880"/>
      <c r="AS227" s="880"/>
      <c r="AT227" s="880"/>
      <c r="AU227" s="880"/>
      <c r="AV227" s="880"/>
      <c r="AW227" s="880"/>
      <c r="AX227" s="1159"/>
      <c r="AY227" s="1148"/>
      <c r="AZ227" s="879"/>
      <c r="BA227" s="879"/>
      <c r="BB227" s="879"/>
      <c r="BC227" s="879"/>
      <c r="BD227" s="879"/>
      <c r="BE227" s="879"/>
      <c r="BF227" s="879"/>
      <c r="BG227" s="879"/>
    </row>
    <row r="228" spans="1:59" ht="30" customHeight="1">
      <c r="A228" s="922">
        <v>55</v>
      </c>
      <c r="B228" s="946" t="str">
        <f>IF(基本情報入力シート!B494="","",基本情報入力シート!B494)</f>
        <v/>
      </c>
      <c r="C228" s="963"/>
      <c r="D228" s="963"/>
      <c r="E228" s="963"/>
      <c r="F228" s="973"/>
      <c r="G228" s="985" t="str">
        <f>IF(基本情報入力シート!L494="","",基本情報入力シート!L494)</f>
        <v/>
      </c>
      <c r="H228" s="985" t="str">
        <f>IF(基本情報入力シート!Q494="","",基本情報入力シート!Q494)</f>
        <v/>
      </c>
      <c r="I228" s="985" t="str">
        <f>IF(基本情報入力シート!V494="","",基本情報入力シート!V494)</f>
        <v/>
      </c>
      <c r="J228" s="985" t="str">
        <f>IF(基本情報入力シート!W494="","",基本情報入力シート!W494)</f>
        <v/>
      </c>
      <c r="K228" s="985" t="str">
        <f>IF(基本情報入力シート!X494="","",基本情報入力シート!X494)</f>
        <v/>
      </c>
      <c r="L228" s="1008" t="str">
        <f>IF(基本情報入力シート!AC494=0,"",基本情報入力シート!AC494)</f>
        <v/>
      </c>
      <c r="M228" s="1021" t="str">
        <f>IF(基本情報入力シート!AD494="","",基本情報入力シート!AD494)</f>
        <v/>
      </c>
      <c r="N228" s="1031"/>
      <c r="O228" s="1036" t="str">
        <f>IFERROR(VLOOKUP(K228,'【参考】数式用３'!$A$2:$AD$48,MATCH(N228,'【参考】数式用３'!$C$4:$AD$4,0)+2,0),"")</f>
        <v/>
      </c>
      <c r="P228" s="1044"/>
      <c r="Q228" s="1050" t="str">
        <f>IFERROR(VLOOKUP(K228,'【参考】数式用３'!$A$2:$AC$48,MATCH(P228,'【参考】数式用３'!$C$4:$AC$4,0)+2,0),"")</f>
        <v/>
      </c>
      <c r="R228" s="1055" t="s">
        <v>712</v>
      </c>
      <c r="S228" s="1061"/>
      <c r="T228" s="1064" t="s">
        <v>5</v>
      </c>
      <c r="U228" s="1061"/>
      <c r="V228" s="1064" t="s">
        <v>861</v>
      </c>
      <c r="W228" s="1061"/>
      <c r="X228" s="1064" t="s">
        <v>5</v>
      </c>
      <c r="Y228" s="1061"/>
      <c r="Z228" s="1064" t="s">
        <v>130</v>
      </c>
      <c r="AA228" s="1064" t="s">
        <v>508</v>
      </c>
      <c r="AB228" s="1064" t="str">
        <f>IF(S228&gt;=1,(W228*12+Y228)-(S228*12+U228)+1,"")</f>
        <v/>
      </c>
      <c r="AC228" s="1068" t="s">
        <v>136</v>
      </c>
      <c r="AD228" s="1075" t="str">
        <f>IFERROR(ROUNDDOWN(ROUND(L228*Q228,0)*M228,0)*AB228,"")</f>
        <v/>
      </c>
      <c r="AE228" s="1083" t="str">
        <f>IFERROR(ROUNDDOWN(ROUNDDOWN(ROUND(L228*VLOOKUP(K228,'【参考】数式用３'!$A$2:$AC$48,MATCH("処遇改善加算Ⅳ",'【参考】数式用３'!$C$4:$O$4,0)+2,0),0)*M228,0)*AB228*0.5,0),"")</f>
        <v/>
      </c>
      <c r="AF228" s="1092"/>
      <c r="AG228" s="1075" t="str">
        <f>IF(AND(AQ228&lt;&gt;"対象外",P228&lt;&gt;""),ROUNDDOWN(ROUND(L228*VLOOKUP(K228,'【参考】数式用３'!$A$2:$K$48,MATCH("ベア加算あり",'【参考】数式用３'!$C$4:$K$4,0)+2,0),0)*M228,0)*AB228,"")</f>
        <v/>
      </c>
      <c r="AH228" s="1101"/>
      <c r="AI228" s="1092"/>
      <c r="AJ228" s="1092"/>
      <c r="AK228" s="1115"/>
      <c r="AL228" s="1124"/>
      <c r="AM228" s="1131" t="str">
        <f>IF(Q228="","",IF(Q228&lt;O228,"！加算の要件上は問題ありませんが、令和６年度末の加算率と比較して、令和７年度の加算率が低くなっています。",""))</f>
        <v/>
      </c>
      <c r="AN228" s="1139"/>
      <c r="AO228" s="1146" t="str">
        <f>IF(K228&lt;&gt;"","Q列に色付け","")</f>
        <v/>
      </c>
      <c r="AP228" s="1152" t="str">
        <f>IF(AND(AE228&lt;&gt;0,AE228&lt;&gt;""),IF(AF228="○","入力済","未入力"),"")</f>
        <v/>
      </c>
      <c r="AQ228" s="889" t="str">
        <f>IFERROR((VLOOKUP(N228,'【参考】数式用３'!$BE$5:$BE$13,1,FALSE)),"対象外")</f>
        <v>対象外</v>
      </c>
      <c r="AR228" s="880" t="str">
        <f>IF(AG228&lt;&gt;"",IF(AH228="○","入力済","未入力"),"")</f>
        <v/>
      </c>
      <c r="AS228" s="880" t="str">
        <f>IF(AND(P228&lt;&gt;"",AI228=""),"未入力","入力済")</f>
        <v>入力済</v>
      </c>
      <c r="AT228" s="880" t="str">
        <f>IF(AND(P228&lt;&gt;"",P228&lt;&gt;"処遇改善加算Ⅳ",AJ228=""),"未入力","入力済")</f>
        <v>入力済</v>
      </c>
      <c r="AU228" s="880" t="str">
        <f>IFERROR(VLOOKUP(K228,'【参考】数式用３'!$BB$5:$BC$48,2,FALSE),"")</f>
        <v/>
      </c>
      <c r="AV228" s="880" t="str">
        <f>IF(AND(P228&lt;&gt;"処遇改善加算Ⅲ",P228&lt;&gt;"処遇改善加算Ⅳ",P228&lt;&gt;"",AU228&lt;&gt;"対象外"),1,"")</f>
        <v/>
      </c>
      <c r="AW228" s="880" t="str">
        <f>IFERROR("_"&amp;VLOOKUP(K228,'【参考】数式用３'!$AG$2:$AH$48,2,FALSE),"")</f>
        <v/>
      </c>
      <c r="AX228" s="1159" t="str">
        <f>IF(AND(P228="処遇改善加算Ⅰ",AL228=""),"未入力","入力済")</f>
        <v>入力済</v>
      </c>
      <c r="AY228" s="1146" t="str">
        <f>G228</f>
        <v/>
      </c>
      <c r="AZ228" s="879"/>
      <c r="BA228" s="879"/>
      <c r="BB228" s="879"/>
      <c r="BC228" s="879"/>
      <c r="BD228" s="879"/>
      <c r="BE228" s="879"/>
      <c r="BF228" s="879"/>
      <c r="BG228" s="879"/>
    </row>
    <row r="229" spans="1:59" ht="14.4" customHeight="1">
      <c r="A229" s="923"/>
      <c r="B229" s="944"/>
      <c r="C229" s="961"/>
      <c r="D229" s="961"/>
      <c r="E229" s="961"/>
      <c r="F229" s="971"/>
      <c r="G229" s="983"/>
      <c r="H229" s="983"/>
      <c r="I229" s="983"/>
      <c r="J229" s="983"/>
      <c r="K229" s="983"/>
      <c r="L229" s="1006"/>
      <c r="M229" s="1022"/>
      <c r="N229" s="1032"/>
      <c r="O229" s="1037"/>
      <c r="P229" s="1045"/>
      <c r="Q229" s="1051"/>
      <c r="R229" s="1056"/>
      <c r="S229" s="1062"/>
      <c r="T229" s="915"/>
      <c r="U229" s="1062"/>
      <c r="V229" s="915"/>
      <c r="W229" s="1062"/>
      <c r="X229" s="915"/>
      <c r="Y229" s="1062"/>
      <c r="Z229" s="915"/>
      <c r="AA229" s="915"/>
      <c r="AB229" s="915"/>
      <c r="AC229" s="1069"/>
      <c r="AD229" s="1076"/>
      <c r="AE229" s="1084"/>
      <c r="AF229" s="1093"/>
      <c r="AG229" s="1076"/>
      <c r="AH229" s="1102"/>
      <c r="AI229" s="1093"/>
      <c r="AJ229" s="1093"/>
      <c r="AK229" s="1116"/>
      <c r="AL229" s="1125"/>
      <c r="AM229" s="1132" t="str">
        <f>IF(AND(P228&lt;&gt;"",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1139"/>
      <c r="AO229" s="1147"/>
      <c r="AP229" s="1152"/>
      <c r="AQ229" s="890"/>
      <c r="AR229" s="880"/>
      <c r="AS229" s="880"/>
      <c r="AT229" s="880"/>
      <c r="AU229" s="880"/>
      <c r="AV229" s="880"/>
      <c r="AW229" s="880"/>
      <c r="AX229" s="1159"/>
      <c r="AY229" s="1147"/>
      <c r="AZ229" s="879"/>
      <c r="BA229" s="879"/>
      <c r="BB229" s="879"/>
      <c r="BC229" s="879"/>
      <c r="BD229" s="879"/>
      <c r="BE229" s="879"/>
      <c r="BF229" s="879"/>
      <c r="BG229" s="879"/>
    </row>
    <row r="230" spans="1:59" ht="14.4" customHeight="1">
      <c r="A230" s="924"/>
      <c r="B230" s="944"/>
      <c r="C230" s="961"/>
      <c r="D230" s="961"/>
      <c r="E230" s="961"/>
      <c r="F230" s="971"/>
      <c r="G230" s="983"/>
      <c r="H230" s="983"/>
      <c r="I230" s="983"/>
      <c r="J230" s="983"/>
      <c r="K230" s="983"/>
      <c r="L230" s="1006"/>
      <c r="M230" s="1022"/>
      <c r="N230" s="1032"/>
      <c r="O230" s="1037"/>
      <c r="P230" s="1045"/>
      <c r="Q230" s="1051"/>
      <c r="R230" s="1056"/>
      <c r="S230" s="1062"/>
      <c r="T230" s="915"/>
      <c r="U230" s="1062"/>
      <c r="V230" s="915"/>
      <c r="W230" s="1062"/>
      <c r="X230" s="915"/>
      <c r="Y230" s="1062"/>
      <c r="Z230" s="915"/>
      <c r="AA230" s="915"/>
      <c r="AB230" s="915"/>
      <c r="AC230" s="1069"/>
      <c r="AD230" s="1076"/>
      <c r="AE230" s="1084"/>
      <c r="AF230" s="1093"/>
      <c r="AG230" s="1076"/>
      <c r="AH230" s="1102"/>
      <c r="AI230" s="1093"/>
      <c r="AJ230" s="1093"/>
      <c r="AK230" s="1116"/>
      <c r="AL230" s="1125"/>
      <c r="AM230" s="1133"/>
      <c r="AN230" s="1139"/>
      <c r="AO230" s="1147"/>
      <c r="AP230" s="1152"/>
      <c r="AQ230" s="890"/>
      <c r="AR230" s="880"/>
      <c r="AS230" s="880"/>
      <c r="AT230" s="880"/>
      <c r="AU230" s="880"/>
      <c r="AV230" s="880"/>
      <c r="AW230" s="880"/>
      <c r="AX230" s="1159"/>
      <c r="AY230" s="1147"/>
      <c r="AZ230" s="879"/>
      <c r="BA230" s="879"/>
      <c r="BB230" s="879"/>
      <c r="BC230" s="879"/>
      <c r="BD230" s="879"/>
      <c r="BE230" s="879"/>
      <c r="BF230" s="879"/>
      <c r="BG230" s="879"/>
    </row>
    <row r="231" spans="1:59" ht="30" customHeight="1">
      <c r="A231" s="925"/>
      <c r="B231" s="945"/>
      <c r="C231" s="962"/>
      <c r="D231" s="962"/>
      <c r="E231" s="962"/>
      <c r="F231" s="972"/>
      <c r="G231" s="984"/>
      <c r="H231" s="984"/>
      <c r="I231" s="984"/>
      <c r="J231" s="984"/>
      <c r="K231" s="984"/>
      <c r="L231" s="1007"/>
      <c r="M231" s="1023"/>
      <c r="N231" s="1033"/>
      <c r="O231" s="1038"/>
      <c r="P231" s="1046"/>
      <c r="Q231" s="1052"/>
      <c r="R231" s="1057"/>
      <c r="S231" s="1063"/>
      <c r="T231" s="1065"/>
      <c r="U231" s="1063"/>
      <c r="V231" s="1065"/>
      <c r="W231" s="1063"/>
      <c r="X231" s="1065"/>
      <c r="Y231" s="1063"/>
      <c r="Z231" s="1065"/>
      <c r="AA231" s="1065"/>
      <c r="AB231" s="1065"/>
      <c r="AC231" s="1070"/>
      <c r="AD231" s="1077"/>
      <c r="AE231" s="1085"/>
      <c r="AF231" s="1094"/>
      <c r="AG231" s="1077"/>
      <c r="AH231" s="1103"/>
      <c r="AI231" s="1094"/>
      <c r="AJ231" s="1094"/>
      <c r="AK231" s="1117"/>
      <c r="AL231" s="1126"/>
      <c r="AM231" s="1134"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139"/>
      <c r="AO231" s="1148"/>
      <c r="AP231" s="1152"/>
      <c r="AQ231" s="891"/>
      <c r="AR231" s="880"/>
      <c r="AS231" s="880"/>
      <c r="AT231" s="880"/>
      <c r="AU231" s="880"/>
      <c r="AV231" s="880"/>
      <c r="AW231" s="880"/>
      <c r="AX231" s="1159"/>
      <c r="AY231" s="1148"/>
      <c r="AZ231" s="879"/>
      <c r="BA231" s="879"/>
      <c r="BB231" s="879"/>
      <c r="BC231" s="879"/>
      <c r="BD231" s="879"/>
      <c r="BE231" s="879"/>
      <c r="BF231" s="879"/>
      <c r="BG231" s="879"/>
    </row>
    <row r="232" spans="1:59" ht="30" customHeight="1">
      <c r="A232" s="922">
        <v>56</v>
      </c>
      <c r="B232" s="946" t="str">
        <f>IF(基本情報入力シート!B495="","",基本情報入力シート!B495)</f>
        <v/>
      </c>
      <c r="C232" s="963"/>
      <c r="D232" s="963"/>
      <c r="E232" s="963"/>
      <c r="F232" s="973"/>
      <c r="G232" s="985" t="str">
        <f>IF(基本情報入力シート!L495="","",基本情報入力シート!L495)</f>
        <v/>
      </c>
      <c r="H232" s="985" t="str">
        <f>IF(基本情報入力シート!Q495="","",基本情報入力シート!Q495)</f>
        <v/>
      </c>
      <c r="I232" s="985" t="str">
        <f>IF(基本情報入力シート!V495="","",基本情報入力シート!V495)</f>
        <v/>
      </c>
      <c r="J232" s="985" t="str">
        <f>IF(基本情報入力シート!W495="","",基本情報入力シート!W495)</f>
        <v/>
      </c>
      <c r="K232" s="985" t="str">
        <f>IF(基本情報入力シート!X495="","",基本情報入力シート!X495)</f>
        <v/>
      </c>
      <c r="L232" s="1008" t="str">
        <f>IF(基本情報入力シート!AC495=0,"",基本情報入力シート!AC495)</f>
        <v/>
      </c>
      <c r="M232" s="1021" t="str">
        <f>IF(基本情報入力シート!AD495="","",基本情報入力シート!AD495)</f>
        <v/>
      </c>
      <c r="N232" s="1031"/>
      <c r="O232" s="1036" t="str">
        <f>IFERROR(VLOOKUP(K232,'【参考】数式用３'!$A$2:$AD$48,MATCH(N232,'【参考】数式用３'!$C$4:$AD$4,0)+2,0),"")</f>
        <v/>
      </c>
      <c r="P232" s="1044"/>
      <c r="Q232" s="1050" t="str">
        <f>IFERROR(VLOOKUP(K232,'【参考】数式用３'!$A$2:$AC$48,MATCH(P232,'【参考】数式用３'!$C$4:$AC$4,0)+2,0),"")</f>
        <v/>
      </c>
      <c r="R232" s="1055" t="s">
        <v>712</v>
      </c>
      <c r="S232" s="1061"/>
      <c r="T232" s="1064" t="s">
        <v>5</v>
      </c>
      <c r="U232" s="1061"/>
      <c r="V232" s="1064" t="s">
        <v>861</v>
      </c>
      <c r="W232" s="1061"/>
      <c r="X232" s="1064" t="s">
        <v>5</v>
      </c>
      <c r="Y232" s="1061"/>
      <c r="Z232" s="1064" t="s">
        <v>130</v>
      </c>
      <c r="AA232" s="1064" t="s">
        <v>508</v>
      </c>
      <c r="AB232" s="1064" t="str">
        <f>IF(S232&gt;=1,(W232*12+Y232)-(S232*12+U232)+1,"")</f>
        <v/>
      </c>
      <c r="AC232" s="1068" t="s">
        <v>136</v>
      </c>
      <c r="AD232" s="1075" t="str">
        <f>IFERROR(ROUNDDOWN(ROUND(L232*Q232,0)*M232,0)*AB232,"")</f>
        <v/>
      </c>
      <c r="AE232" s="1083" t="str">
        <f>IFERROR(ROUNDDOWN(ROUNDDOWN(ROUND(L232*VLOOKUP(K232,'【参考】数式用３'!$A$2:$AC$48,MATCH("処遇改善加算Ⅳ",'【参考】数式用３'!$C$4:$O$4,0)+2,0),0)*M232,0)*AB232*0.5,0),"")</f>
        <v/>
      </c>
      <c r="AF232" s="1092"/>
      <c r="AG232" s="1075" t="str">
        <f>IF(AND(AQ232&lt;&gt;"対象外",P232&lt;&gt;""),ROUNDDOWN(ROUND(L232*VLOOKUP(K232,'【参考】数式用３'!$A$2:$K$48,MATCH("ベア加算あり",'【参考】数式用３'!$C$4:$K$4,0)+2,0),0)*M232,0)*AB232,"")</f>
        <v/>
      </c>
      <c r="AH232" s="1101"/>
      <c r="AI232" s="1092"/>
      <c r="AJ232" s="1092"/>
      <c r="AK232" s="1115"/>
      <c r="AL232" s="1124"/>
      <c r="AM232" s="1131" t="str">
        <f>IF(Q232="","",IF(Q232&lt;O232,"！加算の要件上は問題ありませんが、令和６年度末の加算率と比較して、令和７年度の加算率が低くなっています。",""))</f>
        <v/>
      </c>
      <c r="AN232" s="1139"/>
      <c r="AO232" s="1147" t="str">
        <f>IF(K232&lt;&gt;"","Q列に色付け","")</f>
        <v/>
      </c>
      <c r="AP232" s="1152" t="str">
        <f>IF(AND(AE232&lt;&gt;0,AE232&lt;&gt;""),IF(AF232="○","入力済","未入力"),"")</f>
        <v/>
      </c>
      <c r="AQ232" s="889" t="str">
        <f>IFERROR((VLOOKUP(N232,'【参考】数式用３'!$BE$5:$BE$13,1,FALSE)),"対象外")</f>
        <v>対象外</v>
      </c>
      <c r="AR232" s="880" t="str">
        <f>IF(AG232&lt;&gt;"",IF(AH232="○","入力済","未入力"),"")</f>
        <v/>
      </c>
      <c r="AS232" s="880" t="str">
        <f>IF(AND(P232&lt;&gt;"",AI232=""),"未入力","入力済")</f>
        <v>入力済</v>
      </c>
      <c r="AT232" s="880" t="str">
        <f>IF(AND(P232&lt;&gt;"",P232&lt;&gt;"処遇改善加算Ⅳ",AJ232=""),"未入力","入力済")</f>
        <v>入力済</v>
      </c>
      <c r="AU232" s="880" t="str">
        <f>IFERROR(VLOOKUP(K232,'【参考】数式用３'!$BB$5:$BC$48,2,FALSE),"")</f>
        <v/>
      </c>
      <c r="AV232" s="880" t="str">
        <f>IF(AND(P232&lt;&gt;"処遇改善加算Ⅲ",P232&lt;&gt;"処遇改善加算Ⅳ",P232&lt;&gt;"",AU232&lt;&gt;"対象外"),1,"")</f>
        <v/>
      </c>
      <c r="AW232" s="880" t="str">
        <f>IFERROR("_"&amp;VLOOKUP(K232,'【参考】数式用３'!$AG$2:$AH$48,2,FALSE),"")</f>
        <v/>
      </c>
      <c r="AX232" s="1159" t="str">
        <f>IF(AND(P232="処遇改善加算Ⅰ",AL232=""),"未入力","入力済")</f>
        <v>入力済</v>
      </c>
      <c r="AY232" s="1146" t="str">
        <f>G232</f>
        <v/>
      </c>
      <c r="AZ232" s="879"/>
      <c r="BA232" s="879"/>
      <c r="BB232" s="879"/>
      <c r="BC232" s="879"/>
      <c r="BD232" s="879"/>
      <c r="BE232" s="879"/>
      <c r="BF232" s="879"/>
      <c r="BG232" s="879"/>
    </row>
    <row r="233" spans="1:59" ht="14.4" customHeight="1">
      <c r="A233" s="923"/>
      <c r="B233" s="944"/>
      <c r="C233" s="961"/>
      <c r="D233" s="961"/>
      <c r="E233" s="961"/>
      <c r="F233" s="971"/>
      <c r="G233" s="983"/>
      <c r="H233" s="983"/>
      <c r="I233" s="983"/>
      <c r="J233" s="983"/>
      <c r="K233" s="983"/>
      <c r="L233" s="1006"/>
      <c r="M233" s="1022"/>
      <c r="N233" s="1032"/>
      <c r="O233" s="1037"/>
      <c r="P233" s="1045"/>
      <c r="Q233" s="1051"/>
      <c r="R233" s="1056"/>
      <c r="S233" s="1062"/>
      <c r="T233" s="915"/>
      <c r="U233" s="1062"/>
      <c r="V233" s="915"/>
      <c r="W233" s="1062"/>
      <c r="X233" s="915"/>
      <c r="Y233" s="1062"/>
      <c r="Z233" s="915"/>
      <c r="AA233" s="915"/>
      <c r="AB233" s="915"/>
      <c r="AC233" s="1069"/>
      <c r="AD233" s="1076"/>
      <c r="AE233" s="1084"/>
      <c r="AF233" s="1093"/>
      <c r="AG233" s="1076"/>
      <c r="AH233" s="1102"/>
      <c r="AI233" s="1093"/>
      <c r="AJ233" s="1093"/>
      <c r="AK233" s="1116"/>
      <c r="AL233" s="1125"/>
      <c r="AM233" s="1132" t="str">
        <f>IF(AND(P232&lt;&gt;"",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1139"/>
      <c r="AO233" s="1147"/>
      <c r="AP233" s="1152"/>
      <c r="AQ233" s="890"/>
      <c r="AR233" s="880"/>
      <c r="AS233" s="880"/>
      <c r="AT233" s="880"/>
      <c r="AU233" s="880"/>
      <c r="AV233" s="880"/>
      <c r="AW233" s="880"/>
      <c r="AX233" s="1159"/>
      <c r="AY233" s="1147"/>
      <c r="AZ233" s="879"/>
      <c r="BA233" s="879"/>
      <c r="BB233" s="879"/>
      <c r="BC233" s="879"/>
      <c r="BD233" s="879"/>
      <c r="BE233" s="879"/>
      <c r="BF233" s="879"/>
      <c r="BG233" s="879"/>
    </row>
    <row r="234" spans="1:59" ht="14.4" customHeight="1">
      <c r="A234" s="924"/>
      <c r="B234" s="944"/>
      <c r="C234" s="961"/>
      <c r="D234" s="961"/>
      <c r="E234" s="961"/>
      <c r="F234" s="971"/>
      <c r="G234" s="983"/>
      <c r="H234" s="983"/>
      <c r="I234" s="983"/>
      <c r="J234" s="983"/>
      <c r="K234" s="983"/>
      <c r="L234" s="1006"/>
      <c r="M234" s="1022"/>
      <c r="N234" s="1032"/>
      <c r="O234" s="1037"/>
      <c r="P234" s="1045"/>
      <c r="Q234" s="1051"/>
      <c r="R234" s="1056"/>
      <c r="S234" s="1062"/>
      <c r="T234" s="915"/>
      <c r="U234" s="1062"/>
      <c r="V234" s="915"/>
      <c r="W234" s="1062"/>
      <c r="X234" s="915"/>
      <c r="Y234" s="1062"/>
      <c r="Z234" s="915"/>
      <c r="AA234" s="915"/>
      <c r="AB234" s="915"/>
      <c r="AC234" s="1069"/>
      <c r="AD234" s="1076"/>
      <c r="AE234" s="1084"/>
      <c r="AF234" s="1093"/>
      <c r="AG234" s="1076"/>
      <c r="AH234" s="1102"/>
      <c r="AI234" s="1093"/>
      <c r="AJ234" s="1093"/>
      <c r="AK234" s="1116"/>
      <c r="AL234" s="1125"/>
      <c r="AM234" s="1133"/>
      <c r="AN234" s="1139"/>
      <c r="AO234" s="1147"/>
      <c r="AP234" s="1152"/>
      <c r="AQ234" s="890"/>
      <c r="AR234" s="880"/>
      <c r="AS234" s="880"/>
      <c r="AT234" s="880"/>
      <c r="AU234" s="880"/>
      <c r="AV234" s="880"/>
      <c r="AW234" s="880"/>
      <c r="AX234" s="1159"/>
      <c r="AY234" s="1147"/>
      <c r="AZ234" s="879"/>
      <c r="BA234" s="879"/>
      <c r="BB234" s="879"/>
      <c r="BC234" s="879"/>
      <c r="BD234" s="879"/>
      <c r="BE234" s="879"/>
      <c r="BF234" s="879"/>
      <c r="BG234" s="879"/>
    </row>
    <row r="235" spans="1:59" ht="30" customHeight="1">
      <c r="A235" s="925"/>
      <c r="B235" s="945"/>
      <c r="C235" s="962"/>
      <c r="D235" s="962"/>
      <c r="E235" s="962"/>
      <c r="F235" s="972"/>
      <c r="G235" s="984"/>
      <c r="H235" s="984"/>
      <c r="I235" s="984"/>
      <c r="J235" s="984"/>
      <c r="K235" s="984"/>
      <c r="L235" s="1007"/>
      <c r="M235" s="1023"/>
      <c r="N235" s="1033"/>
      <c r="O235" s="1038"/>
      <c r="P235" s="1046"/>
      <c r="Q235" s="1052"/>
      <c r="R235" s="1057"/>
      <c r="S235" s="1063"/>
      <c r="T235" s="1065"/>
      <c r="U235" s="1063"/>
      <c r="V235" s="1065"/>
      <c r="W235" s="1063"/>
      <c r="X235" s="1065"/>
      <c r="Y235" s="1063"/>
      <c r="Z235" s="1065"/>
      <c r="AA235" s="1065"/>
      <c r="AB235" s="1065"/>
      <c r="AC235" s="1070"/>
      <c r="AD235" s="1077"/>
      <c r="AE235" s="1085"/>
      <c r="AF235" s="1094"/>
      <c r="AG235" s="1077"/>
      <c r="AH235" s="1103"/>
      <c r="AI235" s="1094"/>
      <c r="AJ235" s="1094"/>
      <c r="AK235" s="1117"/>
      <c r="AL235" s="1126"/>
      <c r="AM235" s="1134"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139"/>
      <c r="AO235" s="1148"/>
      <c r="AP235" s="1152"/>
      <c r="AQ235" s="891"/>
      <c r="AR235" s="880"/>
      <c r="AS235" s="880"/>
      <c r="AT235" s="880"/>
      <c r="AU235" s="880"/>
      <c r="AV235" s="880"/>
      <c r="AW235" s="880"/>
      <c r="AX235" s="1159"/>
      <c r="AY235" s="1148"/>
      <c r="AZ235" s="879"/>
      <c r="BA235" s="879"/>
      <c r="BB235" s="879"/>
      <c r="BC235" s="879"/>
      <c r="BD235" s="879"/>
      <c r="BE235" s="879"/>
      <c r="BF235" s="879"/>
      <c r="BG235" s="879"/>
    </row>
    <row r="236" spans="1:59" ht="30" customHeight="1">
      <c r="A236" s="922">
        <v>57</v>
      </c>
      <c r="B236" s="946" t="str">
        <f>IF(基本情報入力シート!B496="","",基本情報入力シート!B496)</f>
        <v/>
      </c>
      <c r="C236" s="963"/>
      <c r="D236" s="963"/>
      <c r="E236" s="963"/>
      <c r="F236" s="973"/>
      <c r="G236" s="985" t="str">
        <f>IF(基本情報入力シート!L496="","",基本情報入力シート!L496)</f>
        <v/>
      </c>
      <c r="H236" s="985" t="str">
        <f>IF(基本情報入力シート!Q496="","",基本情報入力シート!Q496)</f>
        <v/>
      </c>
      <c r="I236" s="985" t="str">
        <f>IF(基本情報入力シート!V496="","",基本情報入力シート!V496)</f>
        <v/>
      </c>
      <c r="J236" s="985" t="str">
        <f>IF(基本情報入力シート!W496="","",基本情報入力シート!W496)</f>
        <v/>
      </c>
      <c r="K236" s="985" t="str">
        <f>IF(基本情報入力シート!X496="","",基本情報入力シート!X496)</f>
        <v/>
      </c>
      <c r="L236" s="1008" t="str">
        <f>IF(基本情報入力シート!AC496=0,"",基本情報入力シート!AC496)</f>
        <v/>
      </c>
      <c r="M236" s="1021" t="str">
        <f>IF(基本情報入力シート!AD496="","",基本情報入力シート!AD496)</f>
        <v/>
      </c>
      <c r="N236" s="1031"/>
      <c r="O236" s="1036" t="str">
        <f>IFERROR(VLOOKUP(K236,'【参考】数式用３'!$A$2:$AD$48,MATCH(N236,'【参考】数式用３'!$C$4:$AD$4,0)+2,0),"")</f>
        <v/>
      </c>
      <c r="P236" s="1044"/>
      <c r="Q236" s="1050" t="str">
        <f>IFERROR(VLOOKUP(K236,'【参考】数式用３'!$A$2:$AC$48,MATCH(P236,'【参考】数式用３'!$C$4:$AC$4,0)+2,0),"")</f>
        <v/>
      </c>
      <c r="R236" s="1055" t="s">
        <v>712</v>
      </c>
      <c r="S236" s="1061"/>
      <c r="T236" s="1064" t="s">
        <v>5</v>
      </c>
      <c r="U236" s="1061"/>
      <c r="V236" s="1064" t="s">
        <v>861</v>
      </c>
      <c r="W236" s="1061"/>
      <c r="X236" s="1064" t="s">
        <v>5</v>
      </c>
      <c r="Y236" s="1061"/>
      <c r="Z236" s="1064" t="s">
        <v>130</v>
      </c>
      <c r="AA236" s="1064" t="s">
        <v>508</v>
      </c>
      <c r="AB236" s="1064" t="str">
        <f>IF(S236&gt;=1,(W236*12+Y236)-(S236*12+U236)+1,"")</f>
        <v/>
      </c>
      <c r="AC236" s="1068" t="s">
        <v>136</v>
      </c>
      <c r="AD236" s="1075" t="str">
        <f>IFERROR(ROUNDDOWN(ROUND(L236*Q236,0)*M236,0)*AB236,"")</f>
        <v/>
      </c>
      <c r="AE236" s="1083" t="str">
        <f>IFERROR(ROUNDDOWN(ROUNDDOWN(ROUND(L236*VLOOKUP(K236,'【参考】数式用３'!$A$2:$AC$48,MATCH("処遇改善加算Ⅳ",'【参考】数式用３'!$C$4:$O$4,0)+2,0),0)*M236,0)*AB236*0.5,0),"")</f>
        <v/>
      </c>
      <c r="AF236" s="1092"/>
      <c r="AG236" s="1075" t="str">
        <f>IF(AND(AQ236&lt;&gt;"対象外",P236&lt;&gt;""),ROUNDDOWN(ROUND(L236*VLOOKUP(K236,'【参考】数式用３'!$A$2:$K$48,MATCH("ベア加算あり",'【参考】数式用３'!$C$4:$K$4,0)+2,0),0)*M236,0)*AB236,"")</f>
        <v/>
      </c>
      <c r="AH236" s="1101"/>
      <c r="AI236" s="1092"/>
      <c r="AJ236" s="1092"/>
      <c r="AK236" s="1115"/>
      <c r="AL236" s="1124"/>
      <c r="AM236" s="1131" t="str">
        <f>IF(Q236="","",IF(Q236&lt;O236,"！加算の要件上は問題ありませんが、令和６年度末の加算率と比較して、令和７年度の加算率が低くなっています。",""))</f>
        <v/>
      </c>
      <c r="AN236" s="1139"/>
      <c r="AO236" s="1146" t="str">
        <f>IF(K236&lt;&gt;"","Q列に色付け","")</f>
        <v/>
      </c>
      <c r="AP236" s="1152" t="str">
        <f>IF(AND(AE236&lt;&gt;0,AE236&lt;&gt;""),IF(AF236="○","入力済","未入力"),"")</f>
        <v/>
      </c>
      <c r="AQ236" s="889" t="str">
        <f>IFERROR((VLOOKUP(N236,'【参考】数式用３'!$BE$5:$BE$13,1,FALSE)),"対象外")</f>
        <v>対象外</v>
      </c>
      <c r="AR236" s="880" t="str">
        <f>IF(AG236&lt;&gt;"",IF(AH236="○","入力済","未入力"),"")</f>
        <v/>
      </c>
      <c r="AS236" s="880" t="str">
        <f>IF(AND(P236&lt;&gt;"",AI236=""),"未入力","入力済")</f>
        <v>入力済</v>
      </c>
      <c r="AT236" s="880" t="str">
        <f>IF(AND(P236&lt;&gt;"",P236&lt;&gt;"処遇改善加算Ⅳ",AJ236=""),"未入力","入力済")</f>
        <v>入力済</v>
      </c>
      <c r="AU236" s="880" t="str">
        <f>IFERROR(VLOOKUP(K236,'【参考】数式用３'!$BB$5:$BC$48,2,FALSE),"")</f>
        <v/>
      </c>
      <c r="AV236" s="880" t="str">
        <f>IF(AND(P236&lt;&gt;"処遇改善加算Ⅲ",P236&lt;&gt;"処遇改善加算Ⅳ",P236&lt;&gt;"",AU236&lt;&gt;"対象外"),1,"")</f>
        <v/>
      </c>
      <c r="AW236" s="880" t="str">
        <f>IFERROR("_"&amp;VLOOKUP(K236,'【参考】数式用３'!$AG$2:$AH$48,2,FALSE),"")</f>
        <v/>
      </c>
      <c r="AX236" s="1159" t="str">
        <f>IF(AND(P236="処遇改善加算Ⅰ",AL236=""),"未入力","入力済")</f>
        <v>入力済</v>
      </c>
      <c r="AY236" s="1146" t="str">
        <f>G236</f>
        <v/>
      </c>
      <c r="AZ236" s="879"/>
      <c r="BA236" s="879"/>
      <c r="BB236" s="879"/>
      <c r="BC236" s="879"/>
      <c r="BD236" s="879"/>
      <c r="BE236" s="879"/>
      <c r="BF236" s="879"/>
      <c r="BG236" s="879"/>
    </row>
    <row r="237" spans="1:59" ht="14.4" customHeight="1">
      <c r="A237" s="923"/>
      <c r="B237" s="944"/>
      <c r="C237" s="961"/>
      <c r="D237" s="961"/>
      <c r="E237" s="961"/>
      <c r="F237" s="971"/>
      <c r="G237" s="983"/>
      <c r="H237" s="983"/>
      <c r="I237" s="983"/>
      <c r="J237" s="983"/>
      <c r="K237" s="983"/>
      <c r="L237" s="1006"/>
      <c r="M237" s="1022"/>
      <c r="N237" s="1032"/>
      <c r="O237" s="1037"/>
      <c r="P237" s="1045"/>
      <c r="Q237" s="1051"/>
      <c r="R237" s="1056"/>
      <c r="S237" s="1062"/>
      <c r="T237" s="915"/>
      <c r="U237" s="1062"/>
      <c r="V237" s="915"/>
      <c r="W237" s="1062"/>
      <c r="X237" s="915"/>
      <c r="Y237" s="1062"/>
      <c r="Z237" s="915"/>
      <c r="AA237" s="915"/>
      <c r="AB237" s="915"/>
      <c r="AC237" s="1069"/>
      <c r="AD237" s="1076"/>
      <c r="AE237" s="1084"/>
      <c r="AF237" s="1093"/>
      <c r="AG237" s="1076"/>
      <c r="AH237" s="1102"/>
      <c r="AI237" s="1093"/>
      <c r="AJ237" s="1093"/>
      <c r="AK237" s="1116"/>
      <c r="AL237" s="1125"/>
      <c r="AM237" s="1132" t="str">
        <f>IF(AND(P236&lt;&gt;"",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1139"/>
      <c r="AO237" s="1147"/>
      <c r="AP237" s="1152"/>
      <c r="AQ237" s="890"/>
      <c r="AR237" s="880"/>
      <c r="AS237" s="880"/>
      <c r="AT237" s="880"/>
      <c r="AU237" s="880"/>
      <c r="AV237" s="880"/>
      <c r="AW237" s="880"/>
      <c r="AX237" s="1159"/>
      <c r="AY237" s="1147"/>
      <c r="AZ237" s="879"/>
      <c r="BA237" s="879"/>
      <c r="BB237" s="879"/>
      <c r="BC237" s="879"/>
      <c r="BD237" s="879"/>
      <c r="BE237" s="879"/>
      <c r="BF237" s="879"/>
      <c r="BG237" s="879"/>
    </row>
    <row r="238" spans="1:59" ht="14.4" customHeight="1">
      <c r="A238" s="924"/>
      <c r="B238" s="944"/>
      <c r="C238" s="961"/>
      <c r="D238" s="961"/>
      <c r="E238" s="961"/>
      <c r="F238" s="971"/>
      <c r="G238" s="983"/>
      <c r="H238" s="983"/>
      <c r="I238" s="983"/>
      <c r="J238" s="983"/>
      <c r="K238" s="983"/>
      <c r="L238" s="1006"/>
      <c r="M238" s="1022"/>
      <c r="N238" s="1032"/>
      <c r="O238" s="1037"/>
      <c r="P238" s="1045"/>
      <c r="Q238" s="1051"/>
      <c r="R238" s="1056"/>
      <c r="S238" s="1062"/>
      <c r="T238" s="915"/>
      <c r="U238" s="1062"/>
      <c r="V238" s="915"/>
      <c r="W238" s="1062"/>
      <c r="X238" s="915"/>
      <c r="Y238" s="1062"/>
      <c r="Z238" s="915"/>
      <c r="AA238" s="915"/>
      <c r="AB238" s="915"/>
      <c r="AC238" s="1069"/>
      <c r="AD238" s="1076"/>
      <c r="AE238" s="1084"/>
      <c r="AF238" s="1093"/>
      <c r="AG238" s="1076"/>
      <c r="AH238" s="1102"/>
      <c r="AI238" s="1093"/>
      <c r="AJ238" s="1093"/>
      <c r="AK238" s="1116"/>
      <c r="AL238" s="1125"/>
      <c r="AM238" s="1133"/>
      <c r="AN238" s="1139"/>
      <c r="AO238" s="1147"/>
      <c r="AP238" s="1152"/>
      <c r="AQ238" s="890"/>
      <c r="AR238" s="880"/>
      <c r="AS238" s="880"/>
      <c r="AT238" s="880"/>
      <c r="AU238" s="880"/>
      <c r="AV238" s="880"/>
      <c r="AW238" s="880"/>
      <c r="AX238" s="1159"/>
      <c r="AY238" s="1147"/>
      <c r="AZ238" s="879"/>
      <c r="BA238" s="879"/>
      <c r="BB238" s="879"/>
      <c r="BC238" s="879"/>
      <c r="BD238" s="879"/>
      <c r="BE238" s="879"/>
      <c r="BF238" s="879"/>
      <c r="BG238" s="879"/>
    </row>
    <row r="239" spans="1:59" ht="30" customHeight="1">
      <c r="A239" s="925"/>
      <c r="B239" s="945"/>
      <c r="C239" s="962"/>
      <c r="D239" s="962"/>
      <c r="E239" s="962"/>
      <c r="F239" s="972"/>
      <c r="G239" s="984"/>
      <c r="H239" s="984"/>
      <c r="I239" s="984"/>
      <c r="J239" s="984"/>
      <c r="K239" s="984"/>
      <c r="L239" s="1007"/>
      <c r="M239" s="1023"/>
      <c r="N239" s="1033"/>
      <c r="O239" s="1038"/>
      <c r="P239" s="1046"/>
      <c r="Q239" s="1052"/>
      <c r="R239" s="1057"/>
      <c r="S239" s="1063"/>
      <c r="T239" s="1065"/>
      <c r="U239" s="1063"/>
      <c r="V239" s="1065"/>
      <c r="W239" s="1063"/>
      <c r="X239" s="1065"/>
      <c r="Y239" s="1063"/>
      <c r="Z239" s="1065"/>
      <c r="AA239" s="1065"/>
      <c r="AB239" s="1065"/>
      <c r="AC239" s="1070"/>
      <c r="AD239" s="1077"/>
      <c r="AE239" s="1085"/>
      <c r="AF239" s="1094"/>
      <c r="AG239" s="1077"/>
      <c r="AH239" s="1103"/>
      <c r="AI239" s="1094"/>
      <c r="AJ239" s="1094"/>
      <c r="AK239" s="1117"/>
      <c r="AL239" s="1126"/>
      <c r="AM239" s="1134"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139"/>
      <c r="AO239" s="1147"/>
      <c r="AP239" s="1152"/>
      <c r="AQ239" s="891"/>
      <c r="AR239" s="880"/>
      <c r="AS239" s="880"/>
      <c r="AT239" s="880"/>
      <c r="AU239" s="880"/>
      <c r="AV239" s="880"/>
      <c r="AW239" s="880"/>
      <c r="AX239" s="1159"/>
      <c r="AY239" s="1148"/>
      <c r="AZ239" s="879"/>
      <c r="BA239" s="879"/>
      <c r="BB239" s="879"/>
      <c r="BC239" s="879"/>
      <c r="BD239" s="879"/>
      <c r="BE239" s="879"/>
      <c r="BF239" s="879"/>
      <c r="BG239" s="879"/>
    </row>
    <row r="240" spans="1:59" ht="30" customHeight="1">
      <c r="A240" s="922">
        <v>58</v>
      </c>
      <c r="B240" s="946" t="str">
        <f>IF(基本情報入力シート!B497="","",基本情報入力シート!B497)</f>
        <v/>
      </c>
      <c r="C240" s="963"/>
      <c r="D240" s="963"/>
      <c r="E240" s="963"/>
      <c r="F240" s="973"/>
      <c r="G240" s="985" t="str">
        <f>IF(基本情報入力シート!L497="","",基本情報入力シート!L497)</f>
        <v/>
      </c>
      <c r="H240" s="985" t="str">
        <f>IF(基本情報入力シート!Q497="","",基本情報入力シート!Q497)</f>
        <v/>
      </c>
      <c r="I240" s="985" t="str">
        <f>IF(基本情報入力シート!V497="","",基本情報入力シート!V497)</f>
        <v/>
      </c>
      <c r="J240" s="985" t="str">
        <f>IF(基本情報入力シート!W497="","",基本情報入力シート!W497)</f>
        <v/>
      </c>
      <c r="K240" s="985" t="str">
        <f>IF(基本情報入力シート!X497="","",基本情報入力シート!X497)</f>
        <v/>
      </c>
      <c r="L240" s="1008" t="str">
        <f>IF(基本情報入力シート!AC497=0,"",基本情報入力シート!AC497)</f>
        <v/>
      </c>
      <c r="M240" s="1021" t="str">
        <f>IF(基本情報入力シート!AD497="","",基本情報入力シート!AD497)</f>
        <v/>
      </c>
      <c r="N240" s="1031"/>
      <c r="O240" s="1036" t="str">
        <f>IFERROR(VLOOKUP(K240,'【参考】数式用３'!$A$2:$AD$48,MATCH(N240,'【参考】数式用３'!$C$4:$AD$4,0)+2,0),"")</f>
        <v/>
      </c>
      <c r="P240" s="1044"/>
      <c r="Q240" s="1050" t="str">
        <f>IFERROR(VLOOKUP(K240,'【参考】数式用３'!$A$2:$AC$48,MATCH(P240,'【参考】数式用３'!$C$4:$AC$4,0)+2,0),"")</f>
        <v/>
      </c>
      <c r="R240" s="1055" t="s">
        <v>712</v>
      </c>
      <c r="S240" s="1061"/>
      <c r="T240" s="1064" t="s">
        <v>5</v>
      </c>
      <c r="U240" s="1061"/>
      <c r="V240" s="1064" t="s">
        <v>861</v>
      </c>
      <c r="W240" s="1061"/>
      <c r="X240" s="1064" t="s">
        <v>5</v>
      </c>
      <c r="Y240" s="1061"/>
      <c r="Z240" s="1064" t="s">
        <v>130</v>
      </c>
      <c r="AA240" s="1064" t="s">
        <v>508</v>
      </c>
      <c r="AB240" s="1064" t="str">
        <f>IF(S240&gt;=1,(W240*12+Y240)-(S240*12+U240)+1,"")</f>
        <v/>
      </c>
      <c r="AC240" s="1068" t="s">
        <v>136</v>
      </c>
      <c r="AD240" s="1075" t="str">
        <f>IFERROR(ROUNDDOWN(ROUND(L240*Q240,0)*M240,0)*AB240,"")</f>
        <v/>
      </c>
      <c r="AE240" s="1083" t="str">
        <f>IFERROR(ROUNDDOWN(ROUNDDOWN(ROUND(L240*VLOOKUP(K240,'【参考】数式用３'!$A$2:$AC$48,MATCH("処遇改善加算Ⅳ",'【参考】数式用３'!$C$4:$O$4,0)+2,0),0)*M240,0)*AB240*0.5,0),"")</f>
        <v/>
      </c>
      <c r="AF240" s="1092"/>
      <c r="AG240" s="1075" t="str">
        <f>IF(AND(AQ240&lt;&gt;"対象外",P240&lt;&gt;""),ROUNDDOWN(ROUND(L240*VLOOKUP(K240,'【参考】数式用３'!$A$2:$K$48,MATCH("ベア加算あり",'【参考】数式用３'!$C$4:$K$4,0)+2,0),0)*M240,0)*AB240,"")</f>
        <v/>
      </c>
      <c r="AH240" s="1101"/>
      <c r="AI240" s="1092"/>
      <c r="AJ240" s="1092"/>
      <c r="AK240" s="1115"/>
      <c r="AL240" s="1124"/>
      <c r="AM240" s="1131" t="str">
        <f>IF(Q240="","",IF(Q240&lt;O240,"！加算の要件上は問題ありませんが、令和６年度末の加算率と比較して、令和７年度の加算率が低くなっています。",""))</f>
        <v/>
      </c>
      <c r="AN240" s="1139"/>
      <c r="AO240" s="1146" t="str">
        <f>IF(K240&lt;&gt;"","Q列に色付け","")</f>
        <v/>
      </c>
      <c r="AP240" s="1152" t="str">
        <f>IF(AND(AE240&lt;&gt;0,AE240&lt;&gt;""),IF(AF240="○","入力済","未入力"),"")</f>
        <v/>
      </c>
      <c r="AQ240" s="889" t="str">
        <f>IFERROR((VLOOKUP(N240,'【参考】数式用３'!$BE$5:$BE$13,1,FALSE)),"対象外")</f>
        <v>対象外</v>
      </c>
      <c r="AR240" s="880" t="str">
        <f>IF(AG240&lt;&gt;"",IF(AH240="○","入力済","未入力"),"")</f>
        <v/>
      </c>
      <c r="AS240" s="880" t="str">
        <f>IF(AND(P240&lt;&gt;"",AI240=""),"未入力","入力済")</f>
        <v>入力済</v>
      </c>
      <c r="AT240" s="880" t="str">
        <f>IF(AND(P240&lt;&gt;"",P240&lt;&gt;"処遇改善加算Ⅳ",AJ240=""),"未入力","入力済")</f>
        <v>入力済</v>
      </c>
      <c r="AU240" s="880" t="str">
        <f>IFERROR(VLOOKUP(K240,'【参考】数式用３'!$BB$5:$BC$48,2,FALSE),"")</f>
        <v/>
      </c>
      <c r="AV240" s="880" t="str">
        <f>IF(AND(P240&lt;&gt;"処遇改善加算Ⅲ",P240&lt;&gt;"処遇改善加算Ⅳ",P240&lt;&gt;"",AU240&lt;&gt;"対象外"),1,"")</f>
        <v/>
      </c>
      <c r="AW240" s="880" t="str">
        <f>IFERROR("_"&amp;VLOOKUP(K240,'【参考】数式用３'!$AG$2:$AH$48,2,FALSE),"")</f>
        <v/>
      </c>
      <c r="AX240" s="1159" t="str">
        <f>IF(AND(P240="処遇改善加算Ⅰ",AL240=""),"未入力","入力済")</f>
        <v>入力済</v>
      </c>
      <c r="AY240" s="1146" t="str">
        <f>G240</f>
        <v/>
      </c>
      <c r="AZ240" s="879"/>
      <c r="BA240" s="879"/>
      <c r="BB240" s="879"/>
      <c r="BC240" s="879"/>
      <c r="BD240" s="879"/>
      <c r="BE240" s="879"/>
      <c r="BF240" s="879"/>
      <c r="BG240" s="879"/>
    </row>
    <row r="241" spans="1:59" ht="14.4" customHeight="1">
      <c r="A241" s="923"/>
      <c r="B241" s="944"/>
      <c r="C241" s="961"/>
      <c r="D241" s="961"/>
      <c r="E241" s="961"/>
      <c r="F241" s="971"/>
      <c r="G241" s="983"/>
      <c r="H241" s="983"/>
      <c r="I241" s="983"/>
      <c r="J241" s="983"/>
      <c r="K241" s="983"/>
      <c r="L241" s="1006"/>
      <c r="M241" s="1022"/>
      <c r="N241" s="1032"/>
      <c r="O241" s="1037"/>
      <c r="P241" s="1045"/>
      <c r="Q241" s="1051"/>
      <c r="R241" s="1056"/>
      <c r="S241" s="1062"/>
      <c r="T241" s="915"/>
      <c r="U241" s="1062"/>
      <c r="V241" s="915"/>
      <c r="W241" s="1062"/>
      <c r="X241" s="915"/>
      <c r="Y241" s="1062"/>
      <c r="Z241" s="915"/>
      <c r="AA241" s="915"/>
      <c r="AB241" s="915"/>
      <c r="AC241" s="1069"/>
      <c r="AD241" s="1076"/>
      <c r="AE241" s="1084"/>
      <c r="AF241" s="1093"/>
      <c r="AG241" s="1076"/>
      <c r="AH241" s="1102"/>
      <c r="AI241" s="1093"/>
      <c r="AJ241" s="1093"/>
      <c r="AK241" s="1116"/>
      <c r="AL241" s="1125"/>
      <c r="AM241" s="1132" t="str">
        <f>IF(AND(P240&lt;&gt;"",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1139"/>
      <c r="AO241" s="1147"/>
      <c r="AP241" s="1152"/>
      <c r="AQ241" s="890"/>
      <c r="AR241" s="880"/>
      <c r="AS241" s="880"/>
      <c r="AT241" s="880"/>
      <c r="AU241" s="880"/>
      <c r="AV241" s="880"/>
      <c r="AW241" s="880"/>
      <c r="AX241" s="1159"/>
      <c r="AY241" s="1147"/>
      <c r="AZ241" s="879"/>
      <c r="BA241" s="879"/>
      <c r="BB241" s="879"/>
      <c r="BC241" s="879"/>
      <c r="BD241" s="879"/>
      <c r="BE241" s="879"/>
      <c r="BF241" s="879"/>
      <c r="BG241" s="879"/>
    </row>
    <row r="242" spans="1:59" ht="14.4" customHeight="1">
      <c r="A242" s="924"/>
      <c r="B242" s="944"/>
      <c r="C242" s="961"/>
      <c r="D242" s="961"/>
      <c r="E242" s="961"/>
      <c r="F242" s="971"/>
      <c r="G242" s="983"/>
      <c r="H242" s="983"/>
      <c r="I242" s="983"/>
      <c r="J242" s="983"/>
      <c r="K242" s="983"/>
      <c r="L242" s="1006"/>
      <c r="M242" s="1022"/>
      <c r="N242" s="1032"/>
      <c r="O242" s="1037"/>
      <c r="P242" s="1045"/>
      <c r="Q242" s="1051"/>
      <c r="R242" s="1056"/>
      <c r="S242" s="1062"/>
      <c r="T242" s="915"/>
      <c r="U242" s="1062"/>
      <c r="V242" s="915"/>
      <c r="W242" s="1062"/>
      <c r="X242" s="915"/>
      <c r="Y242" s="1062"/>
      <c r="Z242" s="915"/>
      <c r="AA242" s="915"/>
      <c r="AB242" s="915"/>
      <c r="AC242" s="1069"/>
      <c r="AD242" s="1076"/>
      <c r="AE242" s="1084"/>
      <c r="AF242" s="1093"/>
      <c r="AG242" s="1076"/>
      <c r="AH242" s="1102"/>
      <c r="AI242" s="1093"/>
      <c r="AJ242" s="1093"/>
      <c r="AK242" s="1116"/>
      <c r="AL242" s="1125"/>
      <c r="AM242" s="1133"/>
      <c r="AN242" s="1139"/>
      <c r="AO242" s="1147"/>
      <c r="AP242" s="1152"/>
      <c r="AQ242" s="890"/>
      <c r="AR242" s="880"/>
      <c r="AS242" s="880"/>
      <c r="AT242" s="880"/>
      <c r="AU242" s="880"/>
      <c r="AV242" s="880"/>
      <c r="AW242" s="880"/>
      <c r="AX242" s="1159"/>
      <c r="AY242" s="1147"/>
      <c r="AZ242" s="879"/>
      <c r="BA242" s="879"/>
      <c r="BB242" s="879"/>
      <c r="BC242" s="879"/>
      <c r="BD242" s="879"/>
      <c r="BE242" s="879"/>
      <c r="BF242" s="879"/>
      <c r="BG242" s="879"/>
    </row>
    <row r="243" spans="1:59" ht="30" customHeight="1">
      <c r="A243" s="925"/>
      <c r="B243" s="945"/>
      <c r="C243" s="962"/>
      <c r="D243" s="962"/>
      <c r="E243" s="962"/>
      <c r="F243" s="972"/>
      <c r="G243" s="984"/>
      <c r="H243" s="984"/>
      <c r="I243" s="984"/>
      <c r="J243" s="984"/>
      <c r="K243" s="984"/>
      <c r="L243" s="1007"/>
      <c r="M243" s="1023"/>
      <c r="N243" s="1033"/>
      <c r="O243" s="1038"/>
      <c r="P243" s="1046"/>
      <c r="Q243" s="1052"/>
      <c r="R243" s="1057"/>
      <c r="S243" s="1063"/>
      <c r="T243" s="1065"/>
      <c r="U243" s="1063"/>
      <c r="V243" s="1065"/>
      <c r="W243" s="1063"/>
      <c r="X243" s="1065"/>
      <c r="Y243" s="1063"/>
      <c r="Z243" s="1065"/>
      <c r="AA243" s="1065"/>
      <c r="AB243" s="1065"/>
      <c r="AC243" s="1070"/>
      <c r="AD243" s="1077"/>
      <c r="AE243" s="1085"/>
      <c r="AF243" s="1094"/>
      <c r="AG243" s="1077"/>
      <c r="AH243" s="1103"/>
      <c r="AI243" s="1094"/>
      <c r="AJ243" s="1094"/>
      <c r="AK243" s="1117"/>
      <c r="AL243" s="1126"/>
      <c r="AM243" s="1134"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139"/>
      <c r="AO243" s="1148"/>
      <c r="AP243" s="1152"/>
      <c r="AQ243" s="891"/>
      <c r="AR243" s="880"/>
      <c r="AS243" s="880"/>
      <c r="AT243" s="880"/>
      <c r="AU243" s="880"/>
      <c r="AV243" s="880"/>
      <c r="AW243" s="880"/>
      <c r="AX243" s="1159"/>
      <c r="AY243" s="1148"/>
      <c r="AZ243" s="879"/>
      <c r="BA243" s="879"/>
      <c r="BB243" s="879"/>
      <c r="BC243" s="879"/>
      <c r="BD243" s="879"/>
      <c r="BE243" s="879"/>
      <c r="BF243" s="879"/>
      <c r="BG243" s="879"/>
    </row>
    <row r="244" spans="1:59" ht="30" customHeight="1">
      <c r="A244" s="922">
        <v>59</v>
      </c>
      <c r="B244" s="946" t="str">
        <f>IF(基本情報入力シート!B498="","",基本情報入力シート!B498)</f>
        <v/>
      </c>
      <c r="C244" s="963"/>
      <c r="D244" s="963"/>
      <c r="E244" s="963"/>
      <c r="F244" s="973"/>
      <c r="G244" s="985" t="str">
        <f>IF(基本情報入力シート!L498="","",基本情報入力シート!L498)</f>
        <v/>
      </c>
      <c r="H244" s="985" t="str">
        <f>IF(基本情報入力シート!Q498="","",基本情報入力シート!Q498)</f>
        <v/>
      </c>
      <c r="I244" s="985" t="str">
        <f>IF(基本情報入力シート!V498="","",基本情報入力シート!V498)</f>
        <v/>
      </c>
      <c r="J244" s="985" t="str">
        <f>IF(基本情報入力シート!W498="","",基本情報入力シート!W498)</f>
        <v/>
      </c>
      <c r="K244" s="985" t="str">
        <f>IF(基本情報入力シート!X498="","",基本情報入力シート!X498)</f>
        <v/>
      </c>
      <c r="L244" s="1008" t="str">
        <f>IF(基本情報入力シート!AC498=0,"",基本情報入力シート!AC498)</f>
        <v/>
      </c>
      <c r="M244" s="1021" t="str">
        <f>IF(基本情報入力シート!AD498="","",基本情報入力シート!AD498)</f>
        <v/>
      </c>
      <c r="N244" s="1031"/>
      <c r="O244" s="1036" t="str">
        <f>IFERROR(VLOOKUP(K244,'【参考】数式用３'!$A$2:$AD$48,MATCH(N244,'【参考】数式用３'!$C$4:$AD$4,0)+2,0),"")</f>
        <v/>
      </c>
      <c r="P244" s="1044"/>
      <c r="Q244" s="1050" t="str">
        <f>IFERROR(VLOOKUP(K244,'【参考】数式用３'!$A$2:$AC$48,MATCH(P244,'【参考】数式用３'!$C$4:$AC$4,0)+2,0),"")</f>
        <v/>
      </c>
      <c r="R244" s="1055" t="s">
        <v>712</v>
      </c>
      <c r="S244" s="1061"/>
      <c r="T244" s="1064" t="s">
        <v>5</v>
      </c>
      <c r="U244" s="1061"/>
      <c r="V244" s="1064" t="s">
        <v>861</v>
      </c>
      <c r="W244" s="1061"/>
      <c r="X244" s="1064" t="s">
        <v>5</v>
      </c>
      <c r="Y244" s="1061"/>
      <c r="Z244" s="1064" t="s">
        <v>130</v>
      </c>
      <c r="AA244" s="1064" t="s">
        <v>508</v>
      </c>
      <c r="AB244" s="1064" t="str">
        <f>IF(S244&gt;=1,(W244*12+Y244)-(S244*12+U244)+1,"")</f>
        <v/>
      </c>
      <c r="AC244" s="1068" t="s">
        <v>136</v>
      </c>
      <c r="AD244" s="1075" t="str">
        <f>IFERROR(ROUNDDOWN(ROUND(L244*Q244,0)*M244,0)*AB244,"")</f>
        <v/>
      </c>
      <c r="AE244" s="1083" t="str">
        <f>IFERROR(ROUNDDOWN(ROUNDDOWN(ROUND(L244*VLOOKUP(K244,'【参考】数式用３'!$A$2:$AC$48,MATCH("処遇改善加算Ⅳ",'【参考】数式用３'!$C$4:$O$4,0)+2,0),0)*M244,0)*AB244*0.5,0),"")</f>
        <v/>
      </c>
      <c r="AF244" s="1092"/>
      <c r="AG244" s="1075" t="str">
        <f>IF(AND(AQ244&lt;&gt;"対象外",P244&lt;&gt;""),ROUNDDOWN(ROUND(L244*VLOOKUP(K244,'【参考】数式用３'!$A$2:$K$48,MATCH("ベア加算あり",'【参考】数式用３'!$C$4:$K$4,0)+2,0),0)*M244,0)*AB244,"")</f>
        <v/>
      </c>
      <c r="AH244" s="1101"/>
      <c r="AI244" s="1092"/>
      <c r="AJ244" s="1092"/>
      <c r="AK244" s="1115"/>
      <c r="AL244" s="1124"/>
      <c r="AM244" s="1131" t="str">
        <f>IF(Q244="","",IF(Q244&lt;O244,"！加算の要件上は問題ありませんが、令和６年度末の加算率と比較して、令和７年度の加算率が低くなっています。",""))</f>
        <v/>
      </c>
      <c r="AN244" s="1139"/>
      <c r="AO244" s="1147" t="str">
        <f>IF(K244&lt;&gt;"","Q列に色付け","")</f>
        <v/>
      </c>
      <c r="AP244" s="1152" t="str">
        <f>IF(AND(AE244&lt;&gt;0,AE244&lt;&gt;""),IF(AF244="○","入力済","未入力"),"")</f>
        <v/>
      </c>
      <c r="AQ244" s="889" t="str">
        <f>IFERROR((VLOOKUP(N244,'【参考】数式用３'!$BE$5:$BE$13,1,FALSE)),"対象外")</f>
        <v>対象外</v>
      </c>
      <c r="AR244" s="880" t="str">
        <f>IF(AG244&lt;&gt;"",IF(AH244="○","入力済","未入力"),"")</f>
        <v/>
      </c>
      <c r="AS244" s="880" t="str">
        <f>IF(AND(P244&lt;&gt;"",AI244=""),"未入力","入力済")</f>
        <v>入力済</v>
      </c>
      <c r="AT244" s="880" t="str">
        <f>IF(AND(P244&lt;&gt;"",P244&lt;&gt;"処遇改善加算Ⅳ",AJ244=""),"未入力","入力済")</f>
        <v>入力済</v>
      </c>
      <c r="AU244" s="880" t="str">
        <f>IFERROR(VLOOKUP(K244,'【参考】数式用３'!$BB$5:$BC$48,2,FALSE),"")</f>
        <v/>
      </c>
      <c r="AV244" s="880" t="str">
        <f>IF(AND(P244&lt;&gt;"処遇改善加算Ⅲ",P244&lt;&gt;"処遇改善加算Ⅳ",P244&lt;&gt;"",AU244&lt;&gt;"対象外"),1,"")</f>
        <v/>
      </c>
      <c r="AW244" s="880" t="str">
        <f>IFERROR("_"&amp;VLOOKUP(K244,'【参考】数式用３'!$AG$2:$AH$48,2,FALSE),"")</f>
        <v/>
      </c>
      <c r="AX244" s="1159" t="str">
        <f>IF(AND(P244="処遇改善加算Ⅰ",AL244=""),"未入力","入力済")</f>
        <v>入力済</v>
      </c>
      <c r="AY244" s="1146" t="str">
        <f>G244</f>
        <v/>
      </c>
      <c r="AZ244" s="879"/>
      <c r="BA244" s="879"/>
      <c r="BB244" s="879"/>
      <c r="BC244" s="879"/>
      <c r="BD244" s="879"/>
      <c r="BE244" s="879"/>
      <c r="BF244" s="879"/>
      <c r="BG244" s="879"/>
    </row>
    <row r="245" spans="1:59" ht="14.4" customHeight="1">
      <c r="A245" s="923"/>
      <c r="B245" s="944"/>
      <c r="C245" s="961"/>
      <c r="D245" s="961"/>
      <c r="E245" s="961"/>
      <c r="F245" s="971"/>
      <c r="G245" s="983"/>
      <c r="H245" s="983"/>
      <c r="I245" s="983"/>
      <c r="J245" s="983"/>
      <c r="K245" s="983"/>
      <c r="L245" s="1006"/>
      <c r="M245" s="1022"/>
      <c r="N245" s="1032"/>
      <c r="O245" s="1037"/>
      <c r="P245" s="1045"/>
      <c r="Q245" s="1051"/>
      <c r="R245" s="1056"/>
      <c r="S245" s="1062"/>
      <c r="T245" s="915"/>
      <c r="U245" s="1062"/>
      <c r="V245" s="915"/>
      <c r="W245" s="1062"/>
      <c r="X245" s="915"/>
      <c r="Y245" s="1062"/>
      <c r="Z245" s="915"/>
      <c r="AA245" s="915"/>
      <c r="AB245" s="915"/>
      <c r="AC245" s="1069"/>
      <c r="AD245" s="1076"/>
      <c r="AE245" s="1084"/>
      <c r="AF245" s="1093"/>
      <c r="AG245" s="1076"/>
      <c r="AH245" s="1102"/>
      <c r="AI245" s="1093"/>
      <c r="AJ245" s="1093"/>
      <c r="AK245" s="1116"/>
      <c r="AL245" s="1125"/>
      <c r="AM245" s="1132" t="str">
        <f>IF(AND(P244&lt;&gt;"",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1139"/>
      <c r="AO245" s="1147"/>
      <c r="AP245" s="1152"/>
      <c r="AQ245" s="890"/>
      <c r="AR245" s="880"/>
      <c r="AS245" s="880"/>
      <c r="AT245" s="880"/>
      <c r="AU245" s="880"/>
      <c r="AV245" s="880"/>
      <c r="AW245" s="880"/>
      <c r="AX245" s="1159"/>
      <c r="AY245" s="1147"/>
      <c r="AZ245" s="879"/>
      <c r="BA245" s="879"/>
      <c r="BB245" s="879"/>
      <c r="BC245" s="879"/>
      <c r="BD245" s="879"/>
      <c r="BE245" s="879"/>
      <c r="BF245" s="879"/>
      <c r="BG245" s="879"/>
    </row>
    <row r="246" spans="1:59" ht="14.4" customHeight="1">
      <c r="A246" s="924"/>
      <c r="B246" s="944"/>
      <c r="C246" s="961"/>
      <c r="D246" s="961"/>
      <c r="E246" s="961"/>
      <c r="F246" s="971"/>
      <c r="G246" s="983"/>
      <c r="H246" s="983"/>
      <c r="I246" s="983"/>
      <c r="J246" s="983"/>
      <c r="K246" s="983"/>
      <c r="L246" s="1006"/>
      <c r="M246" s="1022"/>
      <c r="N246" s="1032"/>
      <c r="O246" s="1037"/>
      <c r="P246" s="1045"/>
      <c r="Q246" s="1051"/>
      <c r="R246" s="1056"/>
      <c r="S246" s="1062"/>
      <c r="T246" s="915"/>
      <c r="U246" s="1062"/>
      <c r="V246" s="915"/>
      <c r="W246" s="1062"/>
      <c r="X246" s="915"/>
      <c r="Y246" s="1062"/>
      <c r="Z246" s="915"/>
      <c r="AA246" s="915"/>
      <c r="AB246" s="915"/>
      <c r="AC246" s="1069"/>
      <c r="AD246" s="1076"/>
      <c r="AE246" s="1084"/>
      <c r="AF246" s="1093"/>
      <c r="AG246" s="1076"/>
      <c r="AH246" s="1102"/>
      <c r="AI246" s="1093"/>
      <c r="AJ246" s="1093"/>
      <c r="AK246" s="1116"/>
      <c r="AL246" s="1125"/>
      <c r="AM246" s="1133"/>
      <c r="AN246" s="1139"/>
      <c r="AO246" s="1147"/>
      <c r="AP246" s="1152"/>
      <c r="AQ246" s="890"/>
      <c r="AR246" s="880"/>
      <c r="AS246" s="880"/>
      <c r="AT246" s="880"/>
      <c r="AU246" s="880"/>
      <c r="AV246" s="880"/>
      <c r="AW246" s="880"/>
      <c r="AX246" s="1159"/>
      <c r="AY246" s="1147"/>
      <c r="AZ246" s="879"/>
      <c r="BA246" s="879"/>
      <c r="BB246" s="879"/>
      <c r="BC246" s="879"/>
      <c r="BD246" s="879"/>
      <c r="BE246" s="879"/>
      <c r="BF246" s="879"/>
      <c r="BG246" s="879"/>
    </row>
    <row r="247" spans="1:59" ht="30" customHeight="1">
      <c r="A247" s="925"/>
      <c r="B247" s="945"/>
      <c r="C247" s="962"/>
      <c r="D247" s="962"/>
      <c r="E247" s="962"/>
      <c r="F247" s="972"/>
      <c r="G247" s="984"/>
      <c r="H247" s="984"/>
      <c r="I247" s="984"/>
      <c r="J247" s="984"/>
      <c r="K247" s="984"/>
      <c r="L247" s="1007"/>
      <c r="M247" s="1023"/>
      <c r="N247" s="1033"/>
      <c r="O247" s="1038"/>
      <c r="P247" s="1046"/>
      <c r="Q247" s="1052"/>
      <c r="R247" s="1057"/>
      <c r="S247" s="1063"/>
      <c r="T247" s="1065"/>
      <c r="U247" s="1063"/>
      <c r="V247" s="1065"/>
      <c r="W247" s="1063"/>
      <c r="X247" s="1065"/>
      <c r="Y247" s="1063"/>
      <c r="Z247" s="1065"/>
      <c r="AA247" s="1065"/>
      <c r="AB247" s="1065"/>
      <c r="AC247" s="1070"/>
      <c r="AD247" s="1077"/>
      <c r="AE247" s="1085"/>
      <c r="AF247" s="1094"/>
      <c r="AG247" s="1077"/>
      <c r="AH247" s="1103"/>
      <c r="AI247" s="1094"/>
      <c r="AJ247" s="1094"/>
      <c r="AK247" s="1117"/>
      <c r="AL247" s="1126"/>
      <c r="AM247" s="1134"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139"/>
      <c r="AO247" s="1147"/>
      <c r="AP247" s="1152"/>
      <c r="AQ247" s="891"/>
      <c r="AR247" s="880"/>
      <c r="AS247" s="880"/>
      <c r="AT247" s="880"/>
      <c r="AU247" s="880"/>
      <c r="AV247" s="880"/>
      <c r="AW247" s="880"/>
      <c r="AX247" s="1159"/>
      <c r="AY247" s="1148"/>
      <c r="AZ247" s="879"/>
      <c r="BA247" s="879"/>
      <c r="BB247" s="879"/>
      <c r="BC247" s="879"/>
      <c r="BD247" s="879"/>
      <c r="BE247" s="879"/>
      <c r="BF247" s="879"/>
      <c r="BG247" s="879"/>
    </row>
    <row r="248" spans="1:59" ht="30" customHeight="1">
      <c r="A248" s="922">
        <v>60</v>
      </c>
      <c r="B248" s="946" t="str">
        <f>IF(基本情報入力シート!B499="","",基本情報入力シート!B499)</f>
        <v/>
      </c>
      <c r="C248" s="963"/>
      <c r="D248" s="963"/>
      <c r="E248" s="963"/>
      <c r="F248" s="973"/>
      <c r="G248" s="985" t="str">
        <f>IF(基本情報入力シート!L499="","",基本情報入力シート!L499)</f>
        <v/>
      </c>
      <c r="H248" s="985" t="str">
        <f>IF(基本情報入力シート!Q499="","",基本情報入力シート!Q499)</f>
        <v/>
      </c>
      <c r="I248" s="985" t="str">
        <f>IF(基本情報入力シート!V499="","",基本情報入力シート!V499)</f>
        <v/>
      </c>
      <c r="J248" s="985" t="str">
        <f>IF(基本情報入力シート!W499="","",基本情報入力シート!W499)</f>
        <v/>
      </c>
      <c r="K248" s="985" t="str">
        <f>IF(基本情報入力シート!X499="","",基本情報入力シート!X499)</f>
        <v/>
      </c>
      <c r="L248" s="1008" t="str">
        <f>IF(基本情報入力シート!AC499=0,"",基本情報入力シート!AC499)</f>
        <v/>
      </c>
      <c r="M248" s="1021" t="str">
        <f>IF(基本情報入力シート!AD499="","",基本情報入力シート!AD499)</f>
        <v/>
      </c>
      <c r="N248" s="1031"/>
      <c r="O248" s="1036" t="str">
        <f>IFERROR(VLOOKUP(K248,'【参考】数式用３'!$A$2:$AD$48,MATCH(N248,'【参考】数式用３'!$C$4:$AD$4,0)+2,0),"")</f>
        <v/>
      </c>
      <c r="P248" s="1044"/>
      <c r="Q248" s="1050" t="str">
        <f>IFERROR(VLOOKUP(K248,'【参考】数式用３'!$A$2:$AC$48,MATCH(P248,'【参考】数式用３'!$C$4:$AC$4,0)+2,0),"")</f>
        <v/>
      </c>
      <c r="R248" s="1055" t="s">
        <v>712</v>
      </c>
      <c r="S248" s="1061"/>
      <c r="T248" s="1064" t="s">
        <v>5</v>
      </c>
      <c r="U248" s="1061"/>
      <c r="V248" s="1064" t="s">
        <v>861</v>
      </c>
      <c r="W248" s="1061"/>
      <c r="X248" s="1064" t="s">
        <v>5</v>
      </c>
      <c r="Y248" s="1061"/>
      <c r="Z248" s="1064" t="s">
        <v>130</v>
      </c>
      <c r="AA248" s="1064" t="s">
        <v>508</v>
      </c>
      <c r="AB248" s="1064" t="str">
        <f>IF(S248&gt;=1,(W248*12+Y248)-(S248*12+U248)+1,"")</f>
        <v/>
      </c>
      <c r="AC248" s="1068" t="s">
        <v>136</v>
      </c>
      <c r="AD248" s="1075" t="str">
        <f>IFERROR(ROUNDDOWN(ROUND(L248*Q248,0)*M248,0)*AB248,"")</f>
        <v/>
      </c>
      <c r="AE248" s="1083" t="str">
        <f>IFERROR(ROUNDDOWN(ROUNDDOWN(ROUND(L248*VLOOKUP(K248,'【参考】数式用３'!$A$2:$AC$48,MATCH("処遇改善加算Ⅳ",'【参考】数式用３'!$C$4:$O$4,0)+2,0),0)*M248,0)*AB248*0.5,0),"")</f>
        <v/>
      </c>
      <c r="AF248" s="1092"/>
      <c r="AG248" s="1075" t="str">
        <f>IF(AND(AQ248&lt;&gt;"対象外",P248&lt;&gt;""),ROUNDDOWN(ROUND(L248*VLOOKUP(K248,'【参考】数式用３'!$A$2:$K$48,MATCH("ベア加算あり",'【参考】数式用３'!$C$4:$K$4,0)+2,0),0)*M248,0)*AB248,"")</f>
        <v/>
      </c>
      <c r="AH248" s="1101"/>
      <c r="AI248" s="1092"/>
      <c r="AJ248" s="1092"/>
      <c r="AK248" s="1115"/>
      <c r="AL248" s="1124"/>
      <c r="AM248" s="1131" t="str">
        <f>IF(Q248="","",IF(Q248&lt;O248,"！加算の要件上は問題ありませんが、令和６年度末の加算率と比較して、令和７年度の加算率が低くなっています。",""))</f>
        <v/>
      </c>
      <c r="AN248" s="1139"/>
      <c r="AO248" s="1146" t="str">
        <f>IF(K248&lt;&gt;"","Q列に色付け","")</f>
        <v/>
      </c>
      <c r="AP248" s="1152" t="str">
        <f>IF(AND(AE248&lt;&gt;0,AE248&lt;&gt;""),IF(AF248="○","入力済","未入力"),"")</f>
        <v/>
      </c>
      <c r="AQ248" s="889" t="str">
        <f>IFERROR((VLOOKUP(N248,'【参考】数式用３'!$BE$5:$BE$13,1,FALSE)),"対象外")</f>
        <v>対象外</v>
      </c>
      <c r="AR248" s="880" t="str">
        <f>IF(AG248&lt;&gt;"",IF(AH248="○","入力済","未入力"),"")</f>
        <v/>
      </c>
      <c r="AS248" s="880" t="str">
        <f>IF(AND(P248&lt;&gt;"",AI248=""),"未入力","入力済")</f>
        <v>入力済</v>
      </c>
      <c r="AT248" s="880" t="str">
        <f>IF(AND(P248&lt;&gt;"",P248&lt;&gt;"処遇改善加算Ⅳ",AJ248=""),"未入力","入力済")</f>
        <v>入力済</v>
      </c>
      <c r="AU248" s="880" t="str">
        <f>IFERROR(VLOOKUP(K248,'【参考】数式用３'!$BB$5:$BC$48,2,FALSE),"")</f>
        <v/>
      </c>
      <c r="AV248" s="880" t="str">
        <f>IF(AND(P248&lt;&gt;"処遇改善加算Ⅲ",P248&lt;&gt;"処遇改善加算Ⅳ",P248&lt;&gt;"",AU248&lt;&gt;"対象外"),1,"")</f>
        <v/>
      </c>
      <c r="AW248" s="880" t="str">
        <f>IFERROR("_"&amp;VLOOKUP(K248,'【参考】数式用３'!$AG$2:$AH$48,2,FALSE),"")</f>
        <v/>
      </c>
      <c r="AX248" s="1159" t="str">
        <f>IF(AND(P248="処遇改善加算Ⅰ",AL248=""),"未入力","入力済")</f>
        <v>入力済</v>
      </c>
      <c r="AY248" s="1146" t="str">
        <f>G248</f>
        <v/>
      </c>
      <c r="AZ248" s="879"/>
      <c r="BA248" s="879"/>
      <c r="BB248" s="879"/>
      <c r="BC248" s="879"/>
      <c r="BD248" s="879"/>
      <c r="BE248" s="879"/>
      <c r="BF248" s="879"/>
      <c r="BG248" s="879"/>
    </row>
    <row r="249" spans="1:59" ht="14.4" customHeight="1">
      <c r="A249" s="923"/>
      <c r="B249" s="944"/>
      <c r="C249" s="961"/>
      <c r="D249" s="961"/>
      <c r="E249" s="961"/>
      <c r="F249" s="971"/>
      <c r="G249" s="983"/>
      <c r="H249" s="983"/>
      <c r="I249" s="983"/>
      <c r="J249" s="983"/>
      <c r="K249" s="983"/>
      <c r="L249" s="1006"/>
      <c r="M249" s="1022"/>
      <c r="N249" s="1032"/>
      <c r="O249" s="1037"/>
      <c r="P249" s="1045"/>
      <c r="Q249" s="1051"/>
      <c r="R249" s="1056"/>
      <c r="S249" s="1062"/>
      <c r="T249" s="915"/>
      <c r="U249" s="1062"/>
      <c r="V249" s="915"/>
      <c r="W249" s="1062"/>
      <c r="X249" s="915"/>
      <c r="Y249" s="1062"/>
      <c r="Z249" s="915"/>
      <c r="AA249" s="915"/>
      <c r="AB249" s="915"/>
      <c r="AC249" s="1069"/>
      <c r="AD249" s="1076"/>
      <c r="AE249" s="1084"/>
      <c r="AF249" s="1093"/>
      <c r="AG249" s="1076"/>
      <c r="AH249" s="1102"/>
      <c r="AI249" s="1093"/>
      <c r="AJ249" s="1093"/>
      <c r="AK249" s="1116"/>
      <c r="AL249" s="1125"/>
      <c r="AM249" s="1132" t="str">
        <f>IF(AND(P248&lt;&gt;"",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1139"/>
      <c r="AO249" s="1147"/>
      <c r="AP249" s="1152"/>
      <c r="AQ249" s="890"/>
      <c r="AR249" s="880"/>
      <c r="AS249" s="880"/>
      <c r="AT249" s="880"/>
      <c r="AU249" s="880"/>
      <c r="AV249" s="880"/>
      <c r="AW249" s="880"/>
      <c r="AX249" s="1159"/>
      <c r="AY249" s="1147"/>
      <c r="AZ249" s="879"/>
      <c r="BA249" s="879"/>
      <c r="BB249" s="879"/>
      <c r="BC249" s="879"/>
      <c r="BD249" s="879"/>
      <c r="BE249" s="879"/>
      <c r="BF249" s="879"/>
      <c r="BG249" s="879"/>
    </row>
    <row r="250" spans="1:59" ht="14.4" customHeight="1">
      <c r="A250" s="924"/>
      <c r="B250" s="944"/>
      <c r="C250" s="961"/>
      <c r="D250" s="961"/>
      <c r="E250" s="961"/>
      <c r="F250" s="971"/>
      <c r="G250" s="983"/>
      <c r="H250" s="983"/>
      <c r="I250" s="983"/>
      <c r="J250" s="983"/>
      <c r="K250" s="983"/>
      <c r="L250" s="1006"/>
      <c r="M250" s="1022"/>
      <c r="N250" s="1032"/>
      <c r="O250" s="1037"/>
      <c r="P250" s="1045"/>
      <c r="Q250" s="1051"/>
      <c r="R250" s="1056"/>
      <c r="S250" s="1062"/>
      <c r="T250" s="915"/>
      <c r="U250" s="1062"/>
      <c r="V250" s="915"/>
      <c r="W250" s="1062"/>
      <c r="X250" s="915"/>
      <c r="Y250" s="1062"/>
      <c r="Z250" s="915"/>
      <c r="AA250" s="915"/>
      <c r="AB250" s="915"/>
      <c r="AC250" s="1069"/>
      <c r="AD250" s="1076"/>
      <c r="AE250" s="1084"/>
      <c r="AF250" s="1093"/>
      <c r="AG250" s="1076"/>
      <c r="AH250" s="1102"/>
      <c r="AI250" s="1093"/>
      <c r="AJ250" s="1093"/>
      <c r="AK250" s="1116"/>
      <c r="AL250" s="1125"/>
      <c r="AM250" s="1133"/>
      <c r="AN250" s="1139"/>
      <c r="AO250" s="1147"/>
      <c r="AP250" s="1152"/>
      <c r="AQ250" s="890"/>
      <c r="AR250" s="880"/>
      <c r="AS250" s="880"/>
      <c r="AT250" s="880"/>
      <c r="AU250" s="880"/>
      <c r="AV250" s="880"/>
      <c r="AW250" s="880"/>
      <c r="AX250" s="1159"/>
      <c r="AY250" s="1147"/>
      <c r="AZ250" s="879"/>
      <c r="BA250" s="879"/>
      <c r="BB250" s="879"/>
      <c r="BC250" s="879"/>
      <c r="BD250" s="879"/>
      <c r="BE250" s="879"/>
      <c r="BF250" s="879"/>
      <c r="BG250" s="879"/>
    </row>
    <row r="251" spans="1:59" ht="30" customHeight="1">
      <c r="A251" s="925"/>
      <c r="B251" s="945"/>
      <c r="C251" s="962"/>
      <c r="D251" s="962"/>
      <c r="E251" s="962"/>
      <c r="F251" s="972"/>
      <c r="G251" s="984"/>
      <c r="H251" s="984"/>
      <c r="I251" s="984"/>
      <c r="J251" s="984"/>
      <c r="K251" s="984"/>
      <c r="L251" s="1007"/>
      <c r="M251" s="1023"/>
      <c r="N251" s="1033"/>
      <c r="O251" s="1038"/>
      <c r="P251" s="1046"/>
      <c r="Q251" s="1052"/>
      <c r="R251" s="1057"/>
      <c r="S251" s="1063"/>
      <c r="T251" s="1065"/>
      <c r="U251" s="1063"/>
      <c r="V251" s="1065"/>
      <c r="W251" s="1063"/>
      <c r="X251" s="1065"/>
      <c r="Y251" s="1063"/>
      <c r="Z251" s="1065"/>
      <c r="AA251" s="1065"/>
      <c r="AB251" s="1065"/>
      <c r="AC251" s="1070"/>
      <c r="AD251" s="1077"/>
      <c r="AE251" s="1085"/>
      <c r="AF251" s="1094"/>
      <c r="AG251" s="1077"/>
      <c r="AH251" s="1103"/>
      <c r="AI251" s="1094"/>
      <c r="AJ251" s="1094"/>
      <c r="AK251" s="1117"/>
      <c r="AL251" s="1126"/>
      <c r="AM251" s="1134"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139"/>
      <c r="AO251" s="1148"/>
      <c r="AP251" s="1152"/>
      <c r="AQ251" s="891"/>
      <c r="AR251" s="880"/>
      <c r="AS251" s="880"/>
      <c r="AT251" s="880"/>
      <c r="AU251" s="880"/>
      <c r="AV251" s="880"/>
      <c r="AW251" s="880"/>
      <c r="AX251" s="1159"/>
      <c r="AY251" s="1148"/>
      <c r="AZ251" s="879"/>
      <c r="BA251" s="879"/>
      <c r="BB251" s="879"/>
      <c r="BC251" s="879"/>
      <c r="BD251" s="879"/>
      <c r="BE251" s="879"/>
      <c r="BF251" s="879"/>
      <c r="BG251" s="879"/>
    </row>
    <row r="252" spans="1:59" ht="30" customHeight="1">
      <c r="A252" s="922">
        <v>61</v>
      </c>
      <c r="B252" s="946" t="str">
        <f>IF(基本情報入力シート!B500="","",基本情報入力シート!B500)</f>
        <v/>
      </c>
      <c r="C252" s="963"/>
      <c r="D252" s="963"/>
      <c r="E252" s="963"/>
      <c r="F252" s="973"/>
      <c r="G252" s="985" t="str">
        <f>IF(基本情報入力シート!L500="","",基本情報入力シート!L500)</f>
        <v/>
      </c>
      <c r="H252" s="985" t="str">
        <f>IF(基本情報入力シート!Q500="","",基本情報入力シート!Q500)</f>
        <v/>
      </c>
      <c r="I252" s="985" t="str">
        <f>IF(基本情報入力シート!V500="","",基本情報入力シート!V500)</f>
        <v/>
      </c>
      <c r="J252" s="985" t="str">
        <f>IF(基本情報入力シート!W500="","",基本情報入力シート!W500)</f>
        <v/>
      </c>
      <c r="K252" s="985" t="str">
        <f>IF(基本情報入力シート!X500="","",基本情報入力シート!X500)</f>
        <v/>
      </c>
      <c r="L252" s="1008" t="str">
        <f>IF(基本情報入力シート!AC500=0,"",基本情報入力シート!AC500)</f>
        <v/>
      </c>
      <c r="M252" s="1021" t="str">
        <f>IF(基本情報入力シート!AD500="","",基本情報入力シート!AD500)</f>
        <v/>
      </c>
      <c r="N252" s="1031"/>
      <c r="O252" s="1036" t="str">
        <f>IFERROR(VLOOKUP(K252,'【参考】数式用３'!$A$2:$AD$48,MATCH(N252,'【参考】数式用３'!$C$4:$AD$4,0)+2,0),"")</f>
        <v/>
      </c>
      <c r="P252" s="1044"/>
      <c r="Q252" s="1050" t="str">
        <f>IFERROR(VLOOKUP(K252,'【参考】数式用３'!$A$2:$AC$48,MATCH(P252,'【参考】数式用３'!$C$4:$AC$4,0)+2,0),"")</f>
        <v/>
      </c>
      <c r="R252" s="1055" t="s">
        <v>712</v>
      </c>
      <c r="S252" s="1061"/>
      <c r="T252" s="1064" t="s">
        <v>5</v>
      </c>
      <c r="U252" s="1061"/>
      <c r="V252" s="1064" t="s">
        <v>861</v>
      </c>
      <c r="W252" s="1061"/>
      <c r="X252" s="1064" t="s">
        <v>5</v>
      </c>
      <c r="Y252" s="1061"/>
      <c r="Z252" s="1064" t="s">
        <v>130</v>
      </c>
      <c r="AA252" s="1064" t="s">
        <v>508</v>
      </c>
      <c r="AB252" s="1064" t="str">
        <f>IF(S252&gt;=1,(W252*12+Y252)-(S252*12+U252)+1,"")</f>
        <v/>
      </c>
      <c r="AC252" s="1068" t="s">
        <v>136</v>
      </c>
      <c r="AD252" s="1075" t="str">
        <f>IFERROR(ROUNDDOWN(ROUND(L252*Q252,0)*M252,0)*AB252,"")</f>
        <v/>
      </c>
      <c r="AE252" s="1083" t="str">
        <f>IFERROR(ROUNDDOWN(ROUNDDOWN(ROUND(L252*VLOOKUP(K252,'【参考】数式用３'!$A$2:$AC$48,MATCH("処遇改善加算Ⅳ",'【参考】数式用３'!$C$4:$O$4,0)+2,0),0)*M252,0)*AB252*0.5,0),"")</f>
        <v/>
      </c>
      <c r="AF252" s="1092"/>
      <c r="AG252" s="1075" t="str">
        <f>IF(AND(AQ252&lt;&gt;"対象外",P252&lt;&gt;""),ROUNDDOWN(ROUND(L252*VLOOKUP(K252,'【参考】数式用３'!$A$2:$K$48,MATCH("ベア加算あり",'【参考】数式用３'!$C$4:$K$4,0)+2,0),0)*M252,0)*AB252,"")</f>
        <v/>
      </c>
      <c r="AH252" s="1101"/>
      <c r="AI252" s="1092"/>
      <c r="AJ252" s="1092"/>
      <c r="AK252" s="1115"/>
      <c r="AL252" s="1124"/>
      <c r="AM252" s="1131" t="str">
        <f>IF(Q252="","",IF(Q252&lt;O252,"！加算の要件上は問題ありませんが、令和６年度末の加算率と比較して、令和７年度の加算率が低くなっています。",""))</f>
        <v/>
      </c>
      <c r="AN252" s="1139"/>
      <c r="AO252" s="1147" t="str">
        <f>IF(K252&lt;&gt;"","Q列に色付け","")</f>
        <v/>
      </c>
      <c r="AP252" s="1152" t="str">
        <f>IF(AND(AE252&lt;&gt;0,AE252&lt;&gt;""),IF(AF252="○","入力済","未入力"),"")</f>
        <v/>
      </c>
      <c r="AQ252" s="889" t="str">
        <f>IFERROR((VLOOKUP(N252,'【参考】数式用３'!$BE$5:$BE$13,1,FALSE)),"対象外")</f>
        <v>対象外</v>
      </c>
      <c r="AR252" s="880" t="str">
        <f>IF(AG252&lt;&gt;"",IF(AH252="○","入力済","未入力"),"")</f>
        <v/>
      </c>
      <c r="AS252" s="880" t="str">
        <f>IF(AND(P252&lt;&gt;"",AI252=""),"未入力","入力済")</f>
        <v>入力済</v>
      </c>
      <c r="AT252" s="880" t="str">
        <f>IF(AND(P252&lt;&gt;"",P252&lt;&gt;"処遇改善加算Ⅳ",AJ252=""),"未入力","入力済")</f>
        <v>入力済</v>
      </c>
      <c r="AU252" s="880" t="str">
        <f>IFERROR(VLOOKUP(K252,'【参考】数式用３'!$BB$5:$BC$48,2,FALSE),"")</f>
        <v/>
      </c>
      <c r="AV252" s="880" t="str">
        <f>IF(AND(P252&lt;&gt;"処遇改善加算Ⅲ",P252&lt;&gt;"処遇改善加算Ⅳ",P252&lt;&gt;"",AU252&lt;&gt;"対象外"),1,"")</f>
        <v/>
      </c>
      <c r="AW252" s="880" t="str">
        <f>IFERROR("_"&amp;VLOOKUP(K252,'【参考】数式用３'!$AG$2:$AH$48,2,FALSE),"")</f>
        <v/>
      </c>
      <c r="AX252" s="1159" t="str">
        <f>IF(AND(P252="処遇改善加算Ⅰ",AL252=""),"未入力","入力済")</f>
        <v>入力済</v>
      </c>
      <c r="AY252" s="1146" t="str">
        <f>G252</f>
        <v/>
      </c>
      <c r="AZ252" s="879"/>
      <c r="BA252" s="879"/>
      <c r="BB252" s="879"/>
      <c r="BC252" s="879"/>
      <c r="BD252" s="879"/>
      <c r="BE252" s="879"/>
      <c r="BF252" s="879"/>
      <c r="BG252" s="879"/>
    </row>
    <row r="253" spans="1:59" ht="14.4" customHeight="1">
      <c r="A253" s="923"/>
      <c r="B253" s="944"/>
      <c r="C253" s="961"/>
      <c r="D253" s="961"/>
      <c r="E253" s="961"/>
      <c r="F253" s="971"/>
      <c r="G253" s="983"/>
      <c r="H253" s="983"/>
      <c r="I253" s="983"/>
      <c r="J253" s="983"/>
      <c r="K253" s="983"/>
      <c r="L253" s="1006"/>
      <c r="M253" s="1022"/>
      <c r="N253" s="1032"/>
      <c r="O253" s="1037"/>
      <c r="P253" s="1045"/>
      <c r="Q253" s="1051"/>
      <c r="R253" s="1056"/>
      <c r="S253" s="1062"/>
      <c r="T253" s="915"/>
      <c r="U253" s="1062"/>
      <c r="V253" s="915"/>
      <c r="W253" s="1062"/>
      <c r="X253" s="915"/>
      <c r="Y253" s="1062"/>
      <c r="Z253" s="915"/>
      <c r="AA253" s="915"/>
      <c r="AB253" s="915"/>
      <c r="AC253" s="1069"/>
      <c r="AD253" s="1076"/>
      <c r="AE253" s="1084"/>
      <c r="AF253" s="1093"/>
      <c r="AG253" s="1076"/>
      <c r="AH253" s="1102"/>
      <c r="AI253" s="1093"/>
      <c r="AJ253" s="1093"/>
      <c r="AK253" s="1116"/>
      <c r="AL253" s="1125"/>
      <c r="AM253" s="1132" t="str">
        <f>IF(AND(P252&lt;&gt;"",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1139"/>
      <c r="AO253" s="1147"/>
      <c r="AP253" s="1152"/>
      <c r="AQ253" s="890"/>
      <c r="AR253" s="880"/>
      <c r="AS253" s="880"/>
      <c r="AT253" s="880"/>
      <c r="AU253" s="880"/>
      <c r="AV253" s="880"/>
      <c r="AW253" s="880"/>
      <c r="AX253" s="1159"/>
      <c r="AY253" s="1147"/>
      <c r="AZ253" s="879"/>
      <c r="BA253" s="879"/>
      <c r="BB253" s="879"/>
      <c r="BC253" s="879"/>
      <c r="BD253" s="879"/>
      <c r="BE253" s="879"/>
      <c r="BF253" s="879"/>
      <c r="BG253" s="879"/>
    </row>
    <row r="254" spans="1:59" ht="14.4" customHeight="1">
      <c r="A254" s="924"/>
      <c r="B254" s="944"/>
      <c r="C254" s="961"/>
      <c r="D254" s="961"/>
      <c r="E254" s="961"/>
      <c r="F254" s="971"/>
      <c r="G254" s="983"/>
      <c r="H254" s="983"/>
      <c r="I254" s="983"/>
      <c r="J254" s="983"/>
      <c r="K254" s="983"/>
      <c r="L254" s="1006"/>
      <c r="M254" s="1022"/>
      <c r="N254" s="1032"/>
      <c r="O254" s="1037"/>
      <c r="P254" s="1045"/>
      <c r="Q254" s="1051"/>
      <c r="R254" s="1056"/>
      <c r="S254" s="1062"/>
      <c r="T254" s="915"/>
      <c r="U254" s="1062"/>
      <c r="V254" s="915"/>
      <c r="W254" s="1062"/>
      <c r="X254" s="915"/>
      <c r="Y254" s="1062"/>
      <c r="Z254" s="915"/>
      <c r="AA254" s="915"/>
      <c r="AB254" s="915"/>
      <c r="AC254" s="1069"/>
      <c r="AD254" s="1076"/>
      <c r="AE254" s="1084"/>
      <c r="AF254" s="1093"/>
      <c r="AG254" s="1076"/>
      <c r="AH254" s="1102"/>
      <c r="AI254" s="1093"/>
      <c r="AJ254" s="1093"/>
      <c r="AK254" s="1116"/>
      <c r="AL254" s="1125"/>
      <c r="AM254" s="1133"/>
      <c r="AN254" s="1139"/>
      <c r="AO254" s="1147"/>
      <c r="AP254" s="1152"/>
      <c r="AQ254" s="890"/>
      <c r="AR254" s="880"/>
      <c r="AS254" s="880"/>
      <c r="AT254" s="880"/>
      <c r="AU254" s="880"/>
      <c r="AV254" s="880"/>
      <c r="AW254" s="880"/>
      <c r="AX254" s="1159"/>
      <c r="AY254" s="1147"/>
      <c r="AZ254" s="879"/>
      <c r="BA254" s="879"/>
      <c r="BB254" s="879"/>
      <c r="BC254" s="879"/>
      <c r="BD254" s="879"/>
      <c r="BE254" s="879"/>
      <c r="BF254" s="879"/>
      <c r="BG254" s="879"/>
    </row>
    <row r="255" spans="1:59" ht="30" customHeight="1">
      <c r="A255" s="925"/>
      <c r="B255" s="945"/>
      <c r="C255" s="962"/>
      <c r="D255" s="962"/>
      <c r="E255" s="962"/>
      <c r="F255" s="972"/>
      <c r="G255" s="984"/>
      <c r="H255" s="984"/>
      <c r="I255" s="984"/>
      <c r="J255" s="984"/>
      <c r="K255" s="984"/>
      <c r="L255" s="1007"/>
      <c r="M255" s="1023"/>
      <c r="N255" s="1033"/>
      <c r="O255" s="1038"/>
      <c r="P255" s="1046"/>
      <c r="Q255" s="1052"/>
      <c r="R255" s="1057"/>
      <c r="S255" s="1063"/>
      <c r="T255" s="1065"/>
      <c r="U255" s="1063"/>
      <c r="V255" s="1065"/>
      <c r="W255" s="1063"/>
      <c r="X255" s="1065"/>
      <c r="Y255" s="1063"/>
      <c r="Z255" s="1065"/>
      <c r="AA255" s="1065"/>
      <c r="AB255" s="1065"/>
      <c r="AC255" s="1070"/>
      <c r="AD255" s="1077"/>
      <c r="AE255" s="1085"/>
      <c r="AF255" s="1094"/>
      <c r="AG255" s="1077"/>
      <c r="AH255" s="1103"/>
      <c r="AI255" s="1094"/>
      <c r="AJ255" s="1094"/>
      <c r="AK255" s="1117"/>
      <c r="AL255" s="1126"/>
      <c r="AM255" s="1134"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139"/>
      <c r="AO255" s="1148"/>
      <c r="AP255" s="1152"/>
      <c r="AQ255" s="891"/>
      <c r="AR255" s="880"/>
      <c r="AS255" s="880"/>
      <c r="AT255" s="880"/>
      <c r="AU255" s="880"/>
      <c r="AV255" s="880"/>
      <c r="AW255" s="880"/>
      <c r="AX255" s="1159"/>
      <c r="AY255" s="1148"/>
      <c r="AZ255" s="879"/>
      <c r="BA255" s="879"/>
      <c r="BB255" s="879"/>
      <c r="BC255" s="879"/>
      <c r="BD255" s="879"/>
      <c r="BE255" s="879"/>
      <c r="BF255" s="879"/>
      <c r="BG255" s="879"/>
    </row>
    <row r="256" spans="1:59" ht="30" customHeight="1">
      <c r="A256" s="922">
        <v>62</v>
      </c>
      <c r="B256" s="946" t="str">
        <f>IF(基本情報入力シート!B501="","",基本情報入力シート!B501)</f>
        <v/>
      </c>
      <c r="C256" s="963"/>
      <c r="D256" s="963"/>
      <c r="E256" s="963"/>
      <c r="F256" s="973"/>
      <c r="G256" s="985" t="str">
        <f>IF(基本情報入力シート!L501="","",基本情報入力シート!L501)</f>
        <v/>
      </c>
      <c r="H256" s="985" t="str">
        <f>IF(基本情報入力シート!Q501="","",基本情報入力シート!Q501)</f>
        <v/>
      </c>
      <c r="I256" s="985" t="str">
        <f>IF(基本情報入力シート!V501="","",基本情報入力シート!V501)</f>
        <v/>
      </c>
      <c r="J256" s="985" t="str">
        <f>IF(基本情報入力シート!W501="","",基本情報入力シート!W501)</f>
        <v/>
      </c>
      <c r="K256" s="985" t="str">
        <f>IF(基本情報入力シート!X501="","",基本情報入力シート!X501)</f>
        <v/>
      </c>
      <c r="L256" s="1008" t="str">
        <f>IF(基本情報入力シート!AC501=0,"",基本情報入力シート!AC501)</f>
        <v/>
      </c>
      <c r="M256" s="1021" t="str">
        <f>IF(基本情報入力シート!AD501="","",基本情報入力シート!AD501)</f>
        <v/>
      </c>
      <c r="N256" s="1031"/>
      <c r="O256" s="1036" t="str">
        <f>IFERROR(VLOOKUP(K256,'【参考】数式用３'!$A$2:$AD$48,MATCH(N256,'【参考】数式用３'!$C$4:$AD$4,0)+2,0),"")</f>
        <v/>
      </c>
      <c r="P256" s="1044"/>
      <c r="Q256" s="1050" t="str">
        <f>IFERROR(VLOOKUP(K256,'【参考】数式用３'!$A$2:$AC$48,MATCH(P256,'【参考】数式用３'!$C$4:$AC$4,0)+2,0),"")</f>
        <v/>
      </c>
      <c r="R256" s="1055" t="s">
        <v>712</v>
      </c>
      <c r="S256" s="1061"/>
      <c r="T256" s="1064" t="s">
        <v>5</v>
      </c>
      <c r="U256" s="1061"/>
      <c r="V256" s="1064" t="s">
        <v>861</v>
      </c>
      <c r="W256" s="1061"/>
      <c r="X256" s="1064" t="s">
        <v>5</v>
      </c>
      <c r="Y256" s="1061"/>
      <c r="Z256" s="1064" t="s">
        <v>130</v>
      </c>
      <c r="AA256" s="1064" t="s">
        <v>508</v>
      </c>
      <c r="AB256" s="1064" t="str">
        <f>IF(S256&gt;=1,(W256*12+Y256)-(S256*12+U256)+1,"")</f>
        <v/>
      </c>
      <c r="AC256" s="1068" t="s">
        <v>136</v>
      </c>
      <c r="AD256" s="1075" t="str">
        <f>IFERROR(ROUNDDOWN(ROUND(L256*Q256,0)*M256,0)*AB256,"")</f>
        <v/>
      </c>
      <c r="AE256" s="1083" t="str">
        <f>IFERROR(ROUNDDOWN(ROUNDDOWN(ROUND(L256*VLOOKUP(K256,'【参考】数式用３'!$A$2:$AC$48,MATCH("処遇改善加算Ⅳ",'【参考】数式用３'!$C$4:$O$4,0)+2,0),0)*M256,0)*AB256*0.5,0),"")</f>
        <v/>
      </c>
      <c r="AF256" s="1092"/>
      <c r="AG256" s="1075" t="str">
        <f>IF(AND(AQ256&lt;&gt;"対象外",P256&lt;&gt;""),ROUNDDOWN(ROUND(L256*VLOOKUP(K256,'【参考】数式用３'!$A$2:$K$48,MATCH("ベア加算あり",'【参考】数式用３'!$C$4:$K$4,0)+2,0),0)*M256,0)*AB256,"")</f>
        <v/>
      </c>
      <c r="AH256" s="1101"/>
      <c r="AI256" s="1092"/>
      <c r="AJ256" s="1092"/>
      <c r="AK256" s="1115"/>
      <c r="AL256" s="1124"/>
      <c r="AM256" s="1131" t="str">
        <f>IF(Q256="","",IF(Q256&lt;O256,"！加算の要件上は問題ありませんが、令和６年度末の加算率と比較して、令和７年度の加算率が低くなっています。",""))</f>
        <v/>
      </c>
      <c r="AN256" s="1139"/>
      <c r="AO256" s="1146" t="str">
        <f>IF(K256&lt;&gt;"","Q列に色付け","")</f>
        <v/>
      </c>
      <c r="AP256" s="1152" t="str">
        <f>IF(AND(AE256&lt;&gt;0,AE256&lt;&gt;""),IF(AF256="○","入力済","未入力"),"")</f>
        <v/>
      </c>
      <c r="AQ256" s="889" t="str">
        <f>IFERROR((VLOOKUP(N256,'【参考】数式用３'!$BE$5:$BE$13,1,FALSE)),"対象外")</f>
        <v>対象外</v>
      </c>
      <c r="AR256" s="880" t="str">
        <f>IF(AG256&lt;&gt;"",IF(AH256="○","入力済","未入力"),"")</f>
        <v/>
      </c>
      <c r="AS256" s="880" t="str">
        <f>IF(AND(P256&lt;&gt;"",AI256=""),"未入力","入力済")</f>
        <v>入力済</v>
      </c>
      <c r="AT256" s="880" t="str">
        <f>IF(AND(P256&lt;&gt;"",P256&lt;&gt;"処遇改善加算Ⅳ",AJ256=""),"未入力","入力済")</f>
        <v>入力済</v>
      </c>
      <c r="AU256" s="880" t="str">
        <f>IFERROR(VLOOKUP(K256,'【参考】数式用３'!$BB$5:$BC$48,2,FALSE),"")</f>
        <v/>
      </c>
      <c r="AV256" s="880" t="str">
        <f>IF(AND(P256&lt;&gt;"処遇改善加算Ⅲ",P256&lt;&gt;"処遇改善加算Ⅳ",P256&lt;&gt;"",AU256&lt;&gt;"対象外"),1,"")</f>
        <v/>
      </c>
      <c r="AW256" s="880" t="str">
        <f>IFERROR("_"&amp;VLOOKUP(K256,'【参考】数式用３'!$AG$2:$AH$48,2,FALSE),"")</f>
        <v/>
      </c>
      <c r="AX256" s="1159" t="str">
        <f>IF(AND(P256="処遇改善加算Ⅰ",AL256=""),"未入力","入力済")</f>
        <v>入力済</v>
      </c>
      <c r="AY256" s="1146" t="str">
        <f>G256</f>
        <v/>
      </c>
      <c r="AZ256" s="879"/>
      <c r="BA256" s="879"/>
      <c r="BB256" s="879"/>
      <c r="BC256" s="879"/>
      <c r="BD256" s="879"/>
      <c r="BE256" s="879"/>
      <c r="BF256" s="879"/>
      <c r="BG256" s="879"/>
    </row>
    <row r="257" spans="1:59" ht="14.4" customHeight="1">
      <c r="A257" s="923"/>
      <c r="B257" s="944"/>
      <c r="C257" s="961"/>
      <c r="D257" s="961"/>
      <c r="E257" s="961"/>
      <c r="F257" s="971"/>
      <c r="G257" s="983"/>
      <c r="H257" s="983"/>
      <c r="I257" s="983"/>
      <c r="J257" s="983"/>
      <c r="K257" s="983"/>
      <c r="L257" s="1006"/>
      <c r="M257" s="1022"/>
      <c r="N257" s="1032"/>
      <c r="O257" s="1037"/>
      <c r="P257" s="1045"/>
      <c r="Q257" s="1051"/>
      <c r="R257" s="1056"/>
      <c r="S257" s="1062"/>
      <c r="T257" s="915"/>
      <c r="U257" s="1062"/>
      <c r="V257" s="915"/>
      <c r="W257" s="1062"/>
      <c r="X257" s="915"/>
      <c r="Y257" s="1062"/>
      <c r="Z257" s="915"/>
      <c r="AA257" s="915"/>
      <c r="AB257" s="915"/>
      <c r="AC257" s="1069"/>
      <c r="AD257" s="1076"/>
      <c r="AE257" s="1084"/>
      <c r="AF257" s="1093"/>
      <c r="AG257" s="1076"/>
      <c r="AH257" s="1102"/>
      <c r="AI257" s="1093"/>
      <c r="AJ257" s="1093"/>
      <c r="AK257" s="1116"/>
      <c r="AL257" s="1125"/>
      <c r="AM257" s="1132" t="str">
        <f>IF(AND(P256&lt;&gt;"",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1139"/>
      <c r="AO257" s="1147"/>
      <c r="AP257" s="1152"/>
      <c r="AQ257" s="890"/>
      <c r="AR257" s="880"/>
      <c r="AS257" s="880"/>
      <c r="AT257" s="880"/>
      <c r="AU257" s="880"/>
      <c r="AV257" s="880"/>
      <c r="AW257" s="880"/>
      <c r="AX257" s="1159"/>
      <c r="AY257" s="1147"/>
      <c r="AZ257" s="879"/>
      <c r="BA257" s="879"/>
      <c r="BB257" s="879"/>
      <c r="BC257" s="879"/>
      <c r="BD257" s="879"/>
      <c r="BE257" s="879"/>
      <c r="BF257" s="879"/>
      <c r="BG257" s="879"/>
    </row>
    <row r="258" spans="1:59" ht="14.4" customHeight="1">
      <c r="A258" s="924"/>
      <c r="B258" s="944"/>
      <c r="C258" s="961"/>
      <c r="D258" s="961"/>
      <c r="E258" s="961"/>
      <c r="F258" s="971"/>
      <c r="G258" s="983"/>
      <c r="H258" s="983"/>
      <c r="I258" s="983"/>
      <c r="J258" s="983"/>
      <c r="K258" s="983"/>
      <c r="L258" s="1006"/>
      <c r="M258" s="1022"/>
      <c r="N258" s="1032"/>
      <c r="O258" s="1037"/>
      <c r="P258" s="1045"/>
      <c r="Q258" s="1051"/>
      <c r="R258" s="1056"/>
      <c r="S258" s="1062"/>
      <c r="T258" s="915"/>
      <c r="U258" s="1062"/>
      <c r="V258" s="915"/>
      <c r="W258" s="1062"/>
      <c r="X258" s="915"/>
      <c r="Y258" s="1062"/>
      <c r="Z258" s="915"/>
      <c r="AA258" s="915"/>
      <c r="AB258" s="915"/>
      <c r="AC258" s="1069"/>
      <c r="AD258" s="1076"/>
      <c r="AE258" s="1084"/>
      <c r="AF258" s="1093"/>
      <c r="AG258" s="1076"/>
      <c r="AH258" s="1102"/>
      <c r="AI258" s="1093"/>
      <c r="AJ258" s="1093"/>
      <c r="AK258" s="1116"/>
      <c r="AL258" s="1125"/>
      <c r="AM258" s="1133"/>
      <c r="AN258" s="1139"/>
      <c r="AO258" s="1147"/>
      <c r="AP258" s="1152"/>
      <c r="AQ258" s="890"/>
      <c r="AR258" s="880"/>
      <c r="AS258" s="880"/>
      <c r="AT258" s="880"/>
      <c r="AU258" s="880"/>
      <c r="AV258" s="880"/>
      <c r="AW258" s="880"/>
      <c r="AX258" s="1159"/>
      <c r="AY258" s="1147"/>
      <c r="AZ258" s="879"/>
      <c r="BA258" s="879"/>
      <c r="BB258" s="879"/>
      <c r="BC258" s="879"/>
      <c r="BD258" s="879"/>
      <c r="BE258" s="879"/>
      <c r="BF258" s="879"/>
      <c r="BG258" s="879"/>
    </row>
    <row r="259" spans="1:59" ht="30" customHeight="1">
      <c r="A259" s="925"/>
      <c r="B259" s="945"/>
      <c r="C259" s="962"/>
      <c r="D259" s="962"/>
      <c r="E259" s="962"/>
      <c r="F259" s="972"/>
      <c r="G259" s="984"/>
      <c r="H259" s="984"/>
      <c r="I259" s="984"/>
      <c r="J259" s="984"/>
      <c r="K259" s="984"/>
      <c r="L259" s="1007"/>
      <c r="M259" s="1023"/>
      <c r="N259" s="1033"/>
      <c r="O259" s="1038"/>
      <c r="P259" s="1046"/>
      <c r="Q259" s="1052"/>
      <c r="R259" s="1057"/>
      <c r="S259" s="1063"/>
      <c r="T259" s="1065"/>
      <c r="U259" s="1063"/>
      <c r="V259" s="1065"/>
      <c r="W259" s="1063"/>
      <c r="X259" s="1065"/>
      <c r="Y259" s="1063"/>
      <c r="Z259" s="1065"/>
      <c r="AA259" s="1065"/>
      <c r="AB259" s="1065"/>
      <c r="AC259" s="1070"/>
      <c r="AD259" s="1077"/>
      <c r="AE259" s="1085"/>
      <c r="AF259" s="1094"/>
      <c r="AG259" s="1077"/>
      <c r="AH259" s="1103"/>
      <c r="AI259" s="1094"/>
      <c r="AJ259" s="1094"/>
      <c r="AK259" s="1117"/>
      <c r="AL259" s="1126"/>
      <c r="AM259" s="1134"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139"/>
      <c r="AO259" s="1148"/>
      <c r="AP259" s="1152"/>
      <c r="AQ259" s="891"/>
      <c r="AR259" s="880"/>
      <c r="AS259" s="880"/>
      <c r="AT259" s="880"/>
      <c r="AU259" s="880"/>
      <c r="AV259" s="880"/>
      <c r="AW259" s="880"/>
      <c r="AX259" s="1159"/>
      <c r="AY259" s="1148"/>
      <c r="AZ259" s="879"/>
      <c r="BA259" s="879"/>
      <c r="BB259" s="879"/>
      <c r="BC259" s="879"/>
      <c r="BD259" s="879"/>
      <c r="BE259" s="879"/>
      <c r="BF259" s="879"/>
      <c r="BG259" s="879"/>
    </row>
    <row r="260" spans="1:59" ht="30" customHeight="1">
      <c r="A260" s="922">
        <v>63</v>
      </c>
      <c r="B260" s="946" t="str">
        <f>IF(基本情報入力シート!B502="","",基本情報入力シート!B502)</f>
        <v/>
      </c>
      <c r="C260" s="963"/>
      <c r="D260" s="963"/>
      <c r="E260" s="963"/>
      <c r="F260" s="973"/>
      <c r="G260" s="985" t="str">
        <f>IF(基本情報入力シート!L502="","",基本情報入力シート!L502)</f>
        <v/>
      </c>
      <c r="H260" s="985" t="str">
        <f>IF(基本情報入力シート!Q502="","",基本情報入力シート!Q502)</f>
        <v/>
      </c>
      <c r="I260" s="985" t="str">
        <f>IF(基本情報入力シート!V502="","",基本情報入力シート!V502)</f>
        <v/>
      </c>
      <c r="J260" s="985" t="str">
        <f>IF(基本情報入力シート!W502="","",基本情報入力シート!W502)</f>
        <v/>
      </c>
      <c r="K260" s="985" t="str">
        <f>IF(基本情報入力シート!X502="","",基本情報入力シート!X502)</f>
        <v/>
      </c>
      <c r="L260" s="1008" t="str">
        <f>IF(基本情報入力シート!AC502=0,"",基本情報入力シート!AC502)</f>
        <v/>
      </c>
      <c r="M260" s="1021" t="str">
        <f>IF(基本情報入力シート!AD502="","",基本情報入力シート!AD502)</f>
        <v/>
      </c>
      <c r="N260" s="1031"/>
      <c r="O260" s="1036" t="str">
        <f>IFERROR(VLOOKUP(K260,'【参考】数式用３'!$A$2:$AD$48,MATCH(N260,'【参考】数式用３'!$C$4:$AD$4,0)+2,0),"")</f>
        <v/>
      </c>
      <c r="P260" s="1044"/>
      <c r="Q260" s="1050" t="str">
        <f>IFERROR(VLOOKUP(K260,'【参考】数式用３'!$A$2:$AC$48,MATCH(P260,'【参考】数式用３'!$C$4:$AC$4,0)+2,0),"")</f>
        <v/>
      </c>
      <c r="R260" s="1055" t="s">
        <v>712</v>
      </c>
      <c r="S260" s="1061"/>
      <c r="T260" s="1064" t="s">
        <v>5</v>
      </c>
      <c r="U260" s="1061"/>
      <c r="V260" s="1064" t="s">
        <v>861</v>
      </c>
      <c r="W260" s="1061"/>
      <c r="X260" s="1064" t="s">
        <v>5</v>
      </c>
      <c r="Y260" s="1061"/>
      <c r="Z260" s="1064" t="s">
        <v>130</v>
      </c>
      <c r="AA260" s="1064" t="s">
        <v>508</v>
      </c>
      <c r="AB260" s="1064" t="str">
        <f>IF(S260&gt;=1,(W260*12+Y260)-(S260*12+U260)+1,"")</f>
        <v/>
      </c>
      <c r="AC260" s="1068" t="s">
        <v>136</v>
      </c>
      <c r="AD260" s="1075" t="str">
        <f>IFERROR(ROUNDDOWN(ROUND(L260*Q260,0)*M260,0)*AB260,"")</f>
        <v/>
      </c>
      <c r="AE260" s="1083" t="str">
        <f>IFERROR(ROUNDDOWN(ROUNDDOWN(ROUND(L260*VLOOKUP(K260,'【参考】数式用３'!$A$2:$AC$48,MATCH("処遇改善加算Ⅳ",'【参考】数式用３'!$C$4:$O$4,0)+2,0),0)*M260,0)*AB260*0.5,0),"")</f>
        <v/>
      </c>
      <c r="AF260" s="1092"/>
      <c r="AG260" s="1075" t="str">
        <f>IF(AND(AQ260&lt;&gt;"対象外",P260&lt;&gt;""),ROUNDDOWN(ROUND(L260*VLOOKUP(K260,'【参考】数式用３'!$A$2:$K$48,MATCH("ベア加算あり",'【参考】数式用３'!$C$4:$K$4,0)+2,0),0)*M260,0)*AB260,"")</f>
        <v/>
      </c>
      <c r="AH260" s="1101"/>
      <c r="AI260" s="1092"/>
      <c r="AJ260" s="1092"/>
      <c r="AK260" s="1115"/>
      <c r="AL260" s="1124"/>
      <c r="AM260" s="1131" t="str">
        <f>IF(Q260="","",IF(Q260&lt;O260,"！加算の要件上は問題ありませんが、令和６年度末の加算率と比較して、令和７年度の加算率が低くなっています。",""))</f>
        <v/>
      </c>
      <c r="AN260" s="1139"/>
      <c r="AO260" s="1146" t="str">
        <f>IF(K260&lt;&gt;"","Q列に色付け","")</f>
        <v/>
      </c>
      <c r="AP260" s="1152" t="str">
        <f>IF(AND(AE260&lt;&gt;0,AE260&lt;&gt;""),IF(AF260="○","入力済","未入力"),"")</f>
        <v/>
      </c>
      <c r="AQ260" s="889" t="str">
        <f>IFERROR((VLOOKUP(N260,'【参考】数式用３'!$BE$5:$BE$13,1,FALSE)),"対象外")</f>
        <v>対象外</v>
      </c>
      <c r="AR260" s="880" t="str">
        <f>IF(AG260&lt;&gt;"",IF(AH260="○","入力済","未入力"),"")</f>
        <v/>
      </c>
      <c r="AS260" s="880" t="str">
        <f>IF(AND(P260&lt;&gt;"",AI260=""),"未入力","入力済")</f>
        <v>入力済</v>
      </c>
      <c r="AT260" s="880" t="str">
        <f>IF(AND(P260&lt;&gt;"",P260&lt;&gt;"処遇改善加算Ⅳ",AJ260=""),"未入力","入力済")</f>
        <v>入力済</v>
      </c>
      <c r="AU260" s="880" t="str">
        <f>IFERROR(VLOOKUP(K260,'【参考】数式用３'!$BB$5:$BC$48,2,FALSE),"")</f>
        <v/>
      </c>
      <c r="AV260" s="880" t="str">
        <f>IF(AND(P260&lt;&gt;"処遇改善加算Ⅲ",P260&lt;&gt;"処遇改善加算Ⅳ",P260&lt;&gt;"",AU260&lt;&gt;"対象外"),1,"")</f>
        <v/>
      </c>
      <c r="AW260" s="880" t="str">
        <f>IFERROR("_"&amp;VLOOKUP(K260,'【参考】数式用３'!$AG$2:$AH$48,2,FALSE),"")</f>
        <v/>
      </c>
      <c r="AX260" s="1159" t="str">
        <f>IF(AND(P260="処遇改善加算Ⅰ",AL260=""),"未入力","入力済")</f>
        <v>入力済</v>
      </c>
      <c r="AY260" s="1146" t="str">
        <f>G260</f>
        <v/>
      </c>
      <c r="AZ260" s="879"/>
      <c r="BA260" s="879"/>
      <c r="BB260" s="879"/>
      <c r="BC260" s="879"/>
      <c r="BD260" s="879"/>
      <c r="BE260" s="879"/>
      <c r="BF260" s="879"/>
      <c r="BG260" s="879"/>
    </row>
    <row r="261" spans="1:59" ht="14.4" customHeight="1">
      <c r="A261" s="923"/>
      <c r="B261" s="944"/>
      <c r="C261" s="961"/>
      <c r="D261" s="961"/>
      <c r="E261" s="961"/>
      <c r="F261" s="971"/>
      <c r="G261" s="983"/>
      <c r="H261" s="983"/>
      <c r="I261" s="983"/>
      <c r="J261" s="983"/>
      <c r="K261" s="983"/>
      <c r="L261" s="1006"/>
      <c r="M261" s="1022"/>
      <c r="N261" s="1032"/>
      <c r="O261" s="1037"/>
      <c r="P261" s="1045"/>
      <c r="Q261" s="1051"/>
      <c r="R261" s="1056"/>
      <c r="S261" s="1062"/>
      <c r="T261" s="915"/>
      <c r="U261" s="1062"/>
      <c r="V261" s="915"/>
      <c r="W261" s="1062"/>
      <c r="X261" s="915"/>
      <c r="Y261" s="1062"/>
      <c r="Z261" s="915"/>
      <c r="AA261" s="915"/>
      <c r="AB261" s="915"/>
      <c r="AC261" s="1069"/>
      <c r="AD261" s="1076"/>
      <c r="AE261" s="1084"/>
      <c r="AF261" s="1093"/>
      <c r="AG261" s="1076"/>
      <c r="AH261" s="1102"/>
      <c r="AI261" s="1093"/>
      <c r="AJ261" s="1093"/>
      <c r="AK261" s="1116"/>
      <c r="AL261" s="1125"/>
      <c r="AM261" s="1132" t="str">
        <f>IF(AND(P260&lt;&gt;"",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1139"/>
      <c r="AO261" s="1147"/>
      <c r="AP261" s="1152"/>
      <c r="AQ261" s="890"/>
      <c r="AR261" s="880"/>
      <c r="AS261" s="880"/>
      <c r="AT261" s="880"/>
      <c r="AU261" s="880"/>
      <c r="AV261" s="880"/>
      <c r="AW261" s="880"/>
      <c r="AX261" s="1159"/>
      <c r="AY261" s="1147"/>
      <c r="AZ261" s="879"/>
      <c r="BA261" s="879"/>
      <c r="BB261" s="879"/>
      <c r="BC261" s="879"/>
      <c r="BD261" s="879"/>
      <c r="BE261" s="879"/>
      <c r="BF261" s="879"/>
      <c r="BG261" s="879"/>
    </row>
    <row r="262" spans="1:59" ht="14.4" customHeight="1">
      <c r="A262" s="924"/>
      <c r="B262" s="944"/>
      <c r="C262" s="961"/>
      <c r="D262" s="961"/>
      <c r="E262" s="961"/>
      <c r="F262" s="971"/>
      <c r="G262" s="983"/>
      <c r="H262" s="983"/>
      <c r="I262" s="983"/>
      <c r="J262" s="983"/>
      <c r="K262" s="983"/>
      <c r="L262" s="1006"/>
      <c r="M262" s="1022"/>
      <c r="N262" s="1032"/>
      <c r="O262" s="1037"/>
      <c r="P262" s="1045"/>
      <c r="Q262" s="1051"/>
      <c r="R262" s="1056"/>
      <c r="S262" s="1062"/>
      <c r="T262" s="915"/>
      <c r="U262" s="1062"/>
      <c r="V262" s="915"/>
      <c r="W262" s="1062"/>
      <c r="X262" s="915"/>
      <c r="Y262" s="1062"/>
      <c r="Z262" s="915"/>
      <c r="AA262" s="915"/>
      <c r="AB262" s="915"/>
      <c r="AC262" s="1069"/>
      <c r="AD262" s="1076"/>
      <c r="AE262" s="1084"/>
      <c r="AF262" s="1093"/>
      <c r="AG262" s="1076"/>
      <c r="AH262" s="1102"/>
      <c r="AI262" s="1093"/>
      <c r="AJ262" s="1093"/>
      <c r="AK262" s="1116"/>
      <c r="AL262" s="1125"/>
      <c r="AM262" s="1133"/>
      <c r="AN262" s="1139"/>
      <c r="AO262" s="1147"/>
      <c r="AP262" s="1152"/>
      <c r="AQ262" s="890"/>
      <c r="AR262" s="880"/>
      <c r="AS262" s="880"/>
      <c r="AT262" s="880"/>
      <c r="AU262" s="880"/>
      <c r="AV262" s="880"/>
      <c r="AW262" s="880"/>
      <c r="AX262" s="1159"/>
      <c r="AY262" s="1147"/>
      <c r="AZ262" s="879"/>
      <c r="BA262" s="879"/>
      <c r="BB262" s="879"/>
      <c r="BC262" s="879"/>
      <c r="BD262" s="879"/>
      <c r="BE262" s="879"/>
      <c r="BF262" s="879"/>
      <c r="BG262" s="879"/>
    </row>
    <row r="263" spans="1:59" ht="30" customHeight="1">
      <c r="A263" s="925"/>
      <c r="B263" s="945"/>
      <c r="C263" s="962"/>
      <c r="D263" s="962"/>
      <c r="E263" s="962"/>
      <c r="F263" s="972"/>
      <c r="G263" s="984"/>
      <c r="H263" s="984"/>
      <c r="I263" s="984"/>
      <c r="J263" s="984"/>
      <c r="K263" s="984"/>
      <c r="L263" s="1007"/>
      <c r="M263" s="1023"/>
      <c r="N263" s="1033"/>
      <c r="O263" s="1038"/>
      <c r="P263" s="1046"/>
      <c r="Q263" s="1052"/>
      <c r="R263" s="1057"/>
      <c r="S263" s="1063"/>
      <c r="T263" s="1065"/>
      <c r="U263" s="1063"/>
      <c r="V263" s="1065"/>
      <c r="W263" s="1063"/>
      <c r="X263" s="1065"/>
      <c r="Y263" s="1063"/>
      <c r="Z263" s="1065"/>
      <c r="AA263" s="1065"/>
      <c r="AB263" s="1065"/>
      <c r="AC263" s="1070"/>
      <c r="AD263" s="1077"/>
      <c r="AE263" s="1085"/>
      <c r="AF263" s="1094"/>
      <c r="AG263" s="1077"/>
      <c r="AH263" s="1103"/>
      <c r="AI263" s="1094"/>
      <c r="AJ263" s="1094"/>
      <c r="AK263" s="1117"/>
      <c r="AL263" s="1126"/>
      <c r="AM263" s="1134"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139"/>
      <c r="AO263" s="1148"/>
      <c r="AP263" s="1152"/>
      <c r="AQ263" s="891"/>
      <c r="AR263" s="880"/>
      <c r="AS263" s="880"/>
      <c r="AT263" s="880"/>
      <c r="AU263" s="880"/>
      <c r="AV263" s="880"/>
      <c r="AW263" s="880"/>
      <c r="AX263" s="1159"/>
      <c r="AY263" s="1148"/>
      <c r="AZ263" s="879"/>
      <c r="BA263" s="879"/>
      <c r="BB263" s="879"/>
      <c r="BC263" s="879"/>
      <c r="BD263" s="879"/>
      <c r="BE263" s="879"/>
      <c r="BF263" s="879"/>
      <c r="BG263" s="879"/>
    </row>
    <row r="264" spans="1:59" ht="30" customHeight="1">
      <c r="A264" s="922">
        <v>64</v>
      </c>
      <c r="B264" s="946" t="str">
        <f>IF(基本情報入力シート!B503="","",基本情報入力シート!B503)</f>
        <v/>
      </c>
      <c r="C264" s="963"/>
      <c r="D264" s="963"/>
      <c r="E264" s="963"/>
      <c r="F264" s="973"/>
      <c r="G264" s="985" t="str">
        <f>IF(基本情報入力シート!L503="","",基本情報入力シート!L503)</f>
        <v/>
      </c>
      <c r="H264" s="985" t="str">
        <f>IF(基本情報入力シート!Q503="","",基本情報入力シート!Q503)</f>
        <v/>
      </c>
      <c r="I264" s="985" t="str">
        <f>IF(基本情報入力シート!V503="","",基本情報入力シート!V503)</f>
        <v/>
      </c>
      <c r="J264" s="985" t="str">
        <f>IF(基本情報入力シート!W503="","",基本情報入力シート!W503)</f>
        <v/>
      </c>
      <c r="K264" s="985" t="str">
        <f>IF(基本情報入力シート!X503="","",基本情報入力シート!X503)</f>
        <v/>
      </c>
      <c r="L264" s="1008" t="str">
        <f>IF(基本情報入力シート!AC503=0,"",基本情報入力シート!AC503)</f>
        <v/>
      </c>
      <c r="M264" s="1021" t="str">
        <f>IF(基本情報入力シート!AD503="","",基本情報入力シート!AD503)</f>
        <v/>
      </c>
      <c r="N264" s="1031"/>
      <c r="O264" s="1036" t="str">
        <f>IFERROR(VLOOKUP(K264,'【参考】数式用３'!$A$2:$AD$48,MATCH(N264,'【参考】数式用３'!$C$4:$AD$4,0)+2,0),"")</f>
        <v/>
      </c>
      <c r="P264" s="1044"/>
      <c r="Q264" s="1050" t="str">
        <f>IFERROR(VLOOKUP(K264,'【参考】数式用３'!$A$2:$AC$48,MATCH(P264,'【参考】数式用３'!$C$4:$AC$4,0)+2,0),"")</f>
        <v/>
      </c>
      <c r="R264" s="1055" t="s">
        <v>712</v>
      </c>
      <c r="S264" s="1061"/>
      <c r="T264" s="1064" t="s">
        <v>5</v>
      </c>
      <c r="U264" s="1061"/>
      <c r="V264" s="1064" t="s">
        <v>861</v>
      </c>
      <c r="W264" s="1061"/>
      <c r="X264" s="1064" t="s">
        <v>5</v>
      </c>
      <c r="Y264" s="1061"/>
      <c r="Z264" s="1064" t="s">
        <v>130</v>
      </c>
      <c r="AA264" s="1064" t="s">
        <v>508</v>
      </c>
      <c r="AB264" s="1064" t="str">
        <f>IF(S264&gt;=1,(W264*12+Y264)-(S264*12+U264)+1,"")</f>
        <v/>
      </c>
      <c r="AC264" s="1068" t="s">
        <v>136</v>
      </c>
      <c r="AD264" s="1075" t="str">
        <f>IFERROR(ROUNDDOWN(ROUND(L264*Q264,0)*M264,0)*AB264,"")</f>
        <v/>
      </c>
      <c r="AE264" s="1083" t="str">
        <f>IFERROR(ROUNDDOWN(ROUNDDOWN(ROUND(L264*VLOOKUP(K264,'【参考】数式用３'!$A$2:$AC$48,MATCH("処遇改善加算Ⅳ",'【参考】数式用３'!$C$4:$O$4,0)+2,0),0)*M264,0)*AB264*0.5,0),"")</f>
        <v/>
      </c>
      <c r="AF264" s="1092"/>
      <c r="AG264" s="1075" t="str">
        <f>IF(AND(AQ264&lt;&gt;"対象外",P264&lt;&gt;""),ROUNDDOWN(ROUND(L264*VLOOKUP(K264,'【参考】数式用３'!$A$2:$K$48,MATCH("ベア加算あり",'【参考】数式用３'!$C$4:$K$4,0)+2,0),0)*M264,0)*AB264,"")</f>
        <v/>
      </c>
      <c r="AH264" s="1101"/>
      <c r="AI264" s="1092"/>
      <c r="AJ264" s="1092"/>
      <c r="AK264" s="1115"/>
      <c r="AL264" s="1124"/>
      <c r="AM264" s="1131" t="str">
        <f>IF(Q264="","",IF(Q264&lt;O264,"！加算の要件上は問題ありませんが、令和６年度末の加算率と比較して、令和７年度の加算率が低くなっています。",""))</f>
        <v/>
      </c>
      <c r="AN264" s="1139"/>
      <c r="AO264" s="1146" t="str">
        <f>IF(K264&lt;&gt;"","Q列に色付け","")</f>
        <v/>
      </c>
      <c r="AP264" s="1152" t="str">
        <f>IF(AND(AE264&lt;&gt;0,AE264&lt;&gt;""),IF(AF264="○","入力済","未入力"),"")</f>
        <v/>
      </c>
      <c r="AQ264" s="889" t="str">
        <f>IFERROR((VLOOKUP(N264,'【参考】数式用３'!$BE$5:$BE$13,1,FALSE)),"対象外")</f>
        <v>対象外</v>
      </c>
      <c r="AR264" s="880" t="str">
        <f>IF(AG264&lt;&gt;"",IF(AH264="○","入力済","未入力"),"")</f>
        <v/>
      </c>
      <c r="AS264" s="880" t="str">
        <f>IF(AND(P264&lt;&gt;"",AI264=""),"未入力","入力済")</f>
        <v>入力済</v>
      </c>
      <c r="AT264" s="880" t="str">
        <f>IF(AND(P264&lt;&gt;"",P264&lt;&gt;"処遇改善加算Ⅳ",AJ264=""),"未入力","入力済")</f>
        <v>入力済</v>
      </c>
      <c r="AU264" s="880" t="str">
        <f>IFERROR(VLOOKUP(K264,'【参考】数式用３'!$BB$5:$BC$48,2,FALSE),"")</f>
        <v/>
      </c>
      <c r="AV264" s="880" t="str">
        <f>IF(AND(P264&lt;&gt;"処遇改善加算Ⅲ",P264&lt;&gt;"処遇改善加算Ⅳ",P264&lt;&gt;"",AU264&lt;&gt;"対象外"),1,"")</f>
        <v/>
      </c>
      <c r="AW264" s="880" t="str">
        <f>IFERROR("_"&amp;VLOOKUP(K264,'【参考】数式用３'!$AG$2:$AH$48,2,FALSE),"")</f>
        <v/>
      </c>
      <c r="AX264" s="1159" t="str">
        <f>IF(AND(P264="処遇改善加算Ⅰ",AL264=""),"未入力","入力済")</f>
        <v>入力済</v>
      </c>
      <c r="AY264" s="1146" t="str">
        <f>G264</f>
        <v/>
      </c>
      <c r="AZ264" s="879"/>
      <c r="BA264" s="879"/>
      <c r="BB264" s="879"/>
      <c r="BC264" s="879"/>
      <c r="BD264" s="879"/>
      <c r="BE264" s="879"/>
      <c r="BF264" s="879"/>
      <c r="BG264" s="879"/>
    </row>
    <row r="265" spans="1:59" ht="14.4" customHeight="1">
      <c r="A265" s="923"/>
      <c r="B265" s="944"/>
      <c r="C265" s="961"/>
      <c r="D265" s="961"/>
      <c r="E265" s="961"/>
      <c r="F265" s="971"/>
      <c r="G265" s="983"/>
      <c r="H265" s="983"/>
      <c r="I265" s="983"/>
      <c r="J265" s="983"/>
      <c r="K265" s="983"/>
      <c r="L265" s="1006"/>
      <c r="M265" s="1022"/>
      <c r="N265" s="1032"/>
      <c r="O265" s="1037"/>
      <c r="P265" s="1045"/>
      <c r="Q265" s="1051"/>
      <c r="R265" s="1056"/>
      <c r="S265" s="1062"/>
      <c r="T265" s="915"/>
      <c r="U265" s="1062"/>
      <c r="V265" s="915"/>
      <c r="W265" s="1062"/>
      <c r="X265" s="915"/>
      <c r="Y265" s="1062"/>
      <c r="Z265" s="915"/>
      <c r="AA265" s="915"/>
      <c r="AB265" s="915"/>
      <c r="AC265" s="1069"/>
      <c r="AD265" s="1076"/>
      <c r="AE265" s="1084"/>
      <c r="AF265" s="1093"/>
      <c r="AG265" s="1076"/>
      <c r="AH265" s="1102"/>
      <c r="AI265" s="1093"/>
      <c r="AJ265" s="1093"/>
      <c r="AK265" s="1116"/>
      <c r="AL265" s="1125"/>
      <c r="AM265" s="1132" t="str">
        <f>IF(AND(P264&lt;&gt;"",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1139"/>
      <c r="AO265" s="1147"/>
      <c r="AP265" s="1152"/>
      <c r="AQ265" s="890"/>
      <c r="AR265" s="880"/>
      <c r="AS265" s="880"/>
      <c r="AT265" s="880"/>
      <c r="AU265" s="880"/>
      <c r="AV265" s="880"/>
      <c r="AW265" s="880"/>
      <c r="AX265" s="1159"/>
      <c r="AY265" s="1147"/>
      <c r="AZ265" s="879"/>
      <c r="BA265" s="879"/>
      <c r="BB265" s="879"/>
      <c r="BC265" s="879"/>
      <c r="BD265" s="879"/>
      <c r="BE265" s="879"/>
      <c r="BF265" s="879"/>
      <c r="BG265" s="879"/>
    </row>
    <row r="266" spans="1:59" ht="14.4" customHeight="1">
      <c r="A266" s="924"/>
      <c r="B266" s="944"/>
      <c r="C266" s="961"/>
      <c r="D266" s="961"/>
      <c r="E266" s="961"/>
      <c r="F266" s="971"/>
      <c r="G266" s="983"/>
      <c r="H266" s="983"/>
      <c r="I266" s="983"/>
      <c r="J266" s="983"/>
      <c r="K266" s="983"/>
      <c r="L266" s="1006"/>
      <c r="M266" s="1022"/>
      <c r="N266" s="1032"/>
      <c r="O266" s="1037"/>
      <c r="P266" s="1045"/>
      <c r="Q266" s="1051"/>
      <c r="R266" s="1056"/>
      <c r="S266" s="1062"/>
      <c r="T266" s="915"/>
      <c r="U266" s="1062"/>
      <c r="V266" s="915"/>
      <c r="W266" s="1062"/>
      <c r="X266" s="915"/>
      <c r="Y266" s="1062"/>
      <c r="Z266" s="915"/>
      <c r="AA266" s="915"/>
      <c r="AB266" s="915"/>
      <c r="AC266" s="1069"/>
      <c r="AD266" s="1076"/>
      <c r="AE266" s="1084"/>
      <c r="AF266" s="1093"/>
      <c r="AG266" s="1076"/>
      <c r="AH266" s="1102"/>
      <c r="AI266" s="1093"/>
      <c r="AJ266" s="1093"/>
      <c r="AK266" s="1116"/>
      <c r="AL266" s="1125"/>
      <c r="AM266" s="1133"/>
      <c r="AN266" s="1139"/>
      <c r="AO266" s="1147"/>
      <c r="AP266" s="1152"/>
      <c r="AQ266" s="890"/>
      <c r="AR266" s="880"/>
      <c r="AS266" s="880"/>
      <c r="AT266" s="880"/>
      <c r="AU266" s="880"/>
      <c r="AV266" s="880"/>
      <c r="AW266" s="880"/>
      <c r="AX266" s="1159"/>
      <c r="AY266" s="1147"/>
      <c r="AZ266" s="879"/>
      <c r="BA266" s="879"/>
      <c r="BB266" s="879"/>
      <c r="BC266" s="879"/>
      <c r="BD266" s="879"/>
      <c r="BE266" s="879"/>
      <c r="BF266" s="879"/>
      <c r="BG266" s="879"/>
    </row>
    <row r="267" spans="1:59" ht="30" customHeight="1">
      <c r="A267" s="925"/>
      <c r="B267" s="945"/>
      <c r="C267" s="962"/>
      <c r="D267" s="962"/>
      <c r="E267" s="962"/>
      <c r="F267" s="972"/>
      <c r="G267" s="984"/>
      <c r="H267" s="984"/>
      <c r="I267" s="984"/>
      <c r="J267" s="984"/>
      <c r="K267" s="984"/>
      <c r="L267" s="1007"/>
      <c r="M267" s="1023"/>
      <c r="N267" s="1033"/>
      <c r="O267" s="1038"/>
      <c r="P267" s="1046"/>
      <c r="Q267" s="1052"/>
      <c r="R267" s="1057"/>
      <c r="S267" s="1063"/>
      <c r="T267" s="1065"/>
      <c r="U267" s="1063"/>
      <c r="V267" s="1065"/>
      <c r="W267" s="1063"/>
      <c r="X267" s="1065"/>
      <c r="Y267" s="1063"/>
      <c r="Z267" s="1065"/>
      <c r="AA267" s="1065"/>
      <c r="AB267" s="1065"/>
      <c r="AC267" s="1070"/>
      <c r="AD267" s="1077"/>
      <c r="AE267" s="1085"/>
      <c r="AF267" s="1094"/>
      <c r="AG267" s="1077"/>
      <c r="AH267" s="1103"/>
      <c r="AI267" s="1094"/>
      <c r="AJ267" s="1094"/>
      <c r="AK267" s="1117"/>
      <c r="AL267" s="1126"/>
      <c r="AM267" s="1134"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139"/>
      <c r="AO267" s="1148"/>
      <c r="AP267" s="1152"/>
      <c r="AQ267" s="891"/>
      <c r="AR267" s="880"/>
      <c r="AS267" s="880"/>
      <c r="AT267" s="880"/>
      <c r="AU267" s="880"/>
      <c r="AV267" s="880"/>
      <c r="AW267" s="880"/>
      <c r="AX267" s="1159"/>
      <c r="AY267" s="1148"/>
      <c r="AZ267" s="879"/>
      <c r="BA267" s="879"/>
      <c r="BB267" s="879"/>
      <c r="BC267" s="879"/>
      <c r="BD267" s="879"/>
      <c r="BE267" s="879"/>
      <c r="BF267" s="879"/>
      <c r="BG267" s="879"/>
    </row>
    <row r="268" spans="1:59" ht="30" customHeight="1">
      <c r="A268" s="922">
        <v>65</v>
      </c>
      <c r="B268" s="946" t="str">
        <f>IF(基本情報入力シート!B504="","",基本情報入力シート!B504)</f>
        <v/>
      </c>
      <c r="C268" s="963"/>
      <c r="D268" s="963"/>
      <c r="E268" s="963"/>
      <c r="F268" s="973"/>
      <c r="G268" s="985" t="str">
        <f>IF(基本情報入力シート!L504="","",基本情報入力シート!L504)</f>
        <v/>
      </c>
      <c r="H268" s="985" t="str">
        <f>IF(基本情報入力シート!Q504="","",基本情報入力シート!Q504)</f>
        <v/>
      </c>
      <c r="I268" s="985" t="str">
        <f>IF(基本情報入力シート!V504="","",基本情報入力シート!V504)</f>
        <v/>
      </c>
      <c r="J268" s="985" t="str">
        <f>IF(基本情報入力シート!W504="","",基本情報入力シート!W504)</f>
        <v/>
      </c>
      <c r="K268" s="985" t="str">
        <f>IF(基本情報入力シート!X504="","",基本情報入力シート!X504)</f>
        <v/>
      </c>
      <c r="L268" s="1008" t="str">
        <f>IF(基本情報入力シート!AC504=0,"",基本情報入力シート!AC504)</f>
        <v/>
      </c>
      <c r="M268" s="1021" t="str">
        <f>IF(基本情報入力シート!AD504="","",基本情報入力シート!AD504)</f>
        <v/>
      </c>
      <c r="N268" s="1031"/>
      <c r="O268" s="1036" t="str">
        <f>IFERROR(VLOOKUP(K268,'【参考】数式用３'!$A$2:$AD$48,MATCH(N268,'【参考】数式用３'!$C$4:$AD$4,0)+2,0),"")</f>
        <v/>
      </c>
      <c r="P268" s="1044"/>
      <c r="Q268" s="1050" t="str">
        <f>IFERROR(VLOOKUP(K268,'【参考】数式用３'!$A$2:$AC$48,MATCH(P268,'【参考】数式用３'!$C$4:$AC$4,0)+2,0),"")</f>
        <v/>
      </c>
      <c r="R268" s="1055" t="s">
        <v>712</v>
      </c>
      <c r="S268" s="1061"/>
      <c r="T268" s="1064" t="s">
        <v>5</v>
      </c>
      <c r="U268" s="1061"/>
      <c r="V268" s="1064" t="s">
        <v>861</v>
      </c>
      <c r="W268" s="1061"/>
      <c r="X268" s="1064" t="s">
        <v>5</v>
      </c>
      <c r="Y268" s="1061"/>
      <c r="Z268" s="1064" t="s">
        <v>130</v>
      </c>
      <c r="AA268" s="1064" t="s">
        <v>508</v>
      </c>
      <c r="AB268" s="1064" t="str">
        <f>IF(S268&gt;=1,(W268*12+Y268)-(S268*12+U268)+1,"")</f>
        <v/>
      </c>
      <c r="AC268" s="1068" t="s">
        <v>136</v>
      </c>
      <c r="AD268" s="1075" t="str">
        <f>IFERROR(ROUNDDOWN(ROUND(L268*Q268,0)*M268,0)*AB268,"")</f>
        <v/>
      </c>
      <c r="AE268" s="1083" t="str">
        <f>IFERROR(ROUNDDOWN(ROUNDDOWN(ROUND(L268*VLOOKUP(K268,'【参考】数式用３'!$A$2:$AC$48,MATCH("処遇改善加算Ⅳ",'【参考】数式用３'!$C$4:$O$4,0)+2,0),0)*M268,0)*AB268*0.5,0),"")</f>
        <v/>
      </c>
      <c r="AF268" s="1092"/>
      <c r="AG268" s="1075" t="str">
        <f>IF(AND(AQ268&lt;&gt;"対象外",P268&lt;&gt;""),ROUNDDOWN(ROUND(L268*VLOOKUP(K268,'【参考】数式用３'!$A$2:$K$48,MATCH("ベア加算あり",'【参考】数式用３'!$C$4:$K$4,0)+2,0),0)*M268,0)*AB268,"")</f>
        <v/>
      </c>
      <c r="AH268" s="1101"/>
      <c r="AI268" s="1092"/>
      <c r="AJ268" s="1092"/>
      <c r="AK268" s="1115"/>
      <c r="AL268" s="1124"/>
      <c r="AM268" s="1131" t="str">
        <f>IF(Q268="","",IF(Q268&lt;O268,"！加算の要件上は問題ありませんが、令和６年度末の加算率と比較して、令和７年度の加算率が低くなっています。",""))</f>
        <v/>
      </c>
      <c r="AN268" s="1139"/>
      <c r="AO268" s="1146" t="str">
        <f>IF(K268&lt;&gt;"","Q列に色付け","")</f>
        <v/>
      </c>
      <c r="AP268" s="1152" t="str">
        <f>IF(AND(AE268&lt;&gt;0,AE268&lt;&gt;""),IF(AF268="○","入力済","未入力"),"")</f>
        <v/>
      </c>
      <c r="AQ268" s="889" t="str">
        <f>IFERROR((VLOOKUP(N268,'【参考】数式用３'!$BE$5:$BE$13,1,FALSE)),"対象外")</f>
        <v>対象外</v>
      </c>
      <c r="AR268" s="880" t="str">
        <f>IF(AG268&lt;&gt;"",IF(AH268="○","入力済","未入力"),"")</f>
        <v/>
      </c>
      <c r="AS268" s="880" t="str">
        <f>IF(AND(P268&lt;&gt;"",AI268=""),"未入力","入力済")</f>
        <v>入力済</v>
      </c>
      <c r="AT268" s="880" t="str">
        <f>IF(AND(P268&lt;&gt;"",P268&lt;&gt;"処遇改善加算Ⅳ",AJ268=""),"未入力","入力済")</f>
        <v>入力済</v>
      </c>
      <c r="AU268" s="880" t="str">
        <f>IFERROR(VLOOKUP(K268,'【参考】数式用３'!$BB$5:$BC$48,2,FALSE),"")</f>
        <v/>
      </c>
      <c r="AV268" s="880" t="str">
        <f>IF(AND(P268&lt;&gt;"処遇改善加算Ⅲ",P268&lt;&gt;"処遇改善加算Ⅳ",P268&lt;&gt;"",AU268&lt;&gt;"対象外"),1,"")</f>
        <v/>
      </c>
      <c r="AW268" s="880" t="str">
        <f>IFERROR("_"&amp;VLOOKUP(K268,'【参考】数式用３'!$AG$2:$AH$48,2,FALSE),"")</f>
        <v/>
      </c>
      <c r="AX268" s="1159" t="str">
        <f>IF(AND(P268="処遇改善加算Ⅰ",AL268=""),"未入力","入力済")</f>
        <v>入力済</v>
      </c>
      <c r="AY268" s="1146" t="str">
        <f>G268</f>
        <v/>
      </c>
      <c r="AZ268" s="879"/>
      <c r="BA268" s="879"/>
      <c r="BB268" s="879"/>
      <c r="BC268" s="879"/>
      <c r="BD268" s="879"/>
      <c r="BE268" s="879"/>
      <c r="BF268" s="879"/>
      <c r="BG268" s="879"/>
    </row>
    <row r="269" spans="1:59" ht="14.4" customHeight="1">
      <c r="A269" s="923"/>
      <c r="B269" s="944"/>
      <c r="C269" s="961"/>
      <c r="D269" s="961"/>
      <c r="E269" s="961"/>
      <c r="F269" s="971"/>
      <c r="G269" s="983"/>
      <c r="H269" s="983"/>
      <c r="I269" s="983"/>
      <c r="J269" s="983"/>
      <c r="K269" s="983"/>
      <c r="L269" s="1006"/>
      <c r="M269" s="1022"/>
      <c r="N269" s="1032"/>
      <c r="O269" s="1037"/>
      <c r="P269" s="1045"/>
      <c r="Q269" s="1051"/>
      <c r="R269" s="1056"/>
      <c r="S269" s="1062"/>
      <c r="T269" s="915"/>
      <c r="U269" s="1062"/>
      <c r="V269" s="915"/>
      <c r="W269" s="1062"/>
      <c r="X269" s="915"/>
      <c r="Y269" s="1062"/>
      <c r="Z269" s="915"/>
      <c r="AA269" s="915"/>
      <c r="AB269" s="915"/>
      <c r="AC269" s="1069"/>
      <c r="AD269" s="1076"/>
      <c r="AE269" s="1084"/>
      <c r="AF269" s="1093"/>
      <c r="AG269" s="1076"/>
      <c r="AH269" s="1102"/>
      <c r="AI269" s="1093"/>
      <c r="AJ269" s="1093"/>
      <c r="AK269" s="1116"/>
      <c r="AL269" s="1125"/>
      <c r="AM269" s="1132" t="str">
        <f>IF(AND(P268&lt;&gt;"",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1139"/>
      <c r="AO269" s="1147"/>
      <c r="AP269" s="1152"/>
      <c r="AQ269" s="890"/>
      <c r="AR269" s="880"/>
      <c r="AS269" s="880"/>
      <c r="AT269" s="880"/>
      <c r="AU269" s="880"/>
      <c r="AV269" s="880"/>
      <c r="AW269" s="880"/>
      <c r="AX269" s="1159"/>
      <c r="AY269" s="1147"/>
      <c r="AZ269" s="879"/>
      <c r="BA269" s="879"/>
      <c r="BB269" s="879"/>
      <c r="BC269" s="879"/>
      <c r="BD269" s="879"/>
      <c r="BE269" s="879"/>
      <c r="BF269" s="879"/>
      <c r="BG269" s="879"/>
    </row>
    <row r="270" spans="1:59" ht="14.4" customHeight="1">
      <c r="A270" s="924"/>
      <c r="B270" s="944"/>
      <c r="C270" s="961"/>
      <c r="D270" s="961"/>
      <c r="E270" s="961"/>
      <c r="F270" s="971"/>
      <c r="G270" s="983"/>
      <c r="H270" s="983"/>
      <c r="I270" s="983"/>
      <c r="J270" s="983"/>
      <c r="K270" s="983"/>
      <c r="L270" s="1006"/>
      <c r="M270" s="1022"/>
      <c r="N270" s="1032"/>
      <c r="O270" s="1037"/>
      <c r="P270" s="1045"/>
      <c r="Q270" s="1051"/>
      <c r="R270" s="1056"/>
      <c r="S270" s="1062"/>
      <c r="T270" s="915"/>
      <c r="U270" s="1062"/>
      <c r="V270" s="915"/>
      <c r="W270" s="1062"/>
      <c r="X270" s="915"/>
      <c r="Y270" s="1062"/>
      <c r="Z270" s="915"/>
      <c r="AA270" s="915"/>
      <c r="AB270" s="915"/>
      <c r="AC270" s="1069"/>
      <c r="AD270" s="1076"/>
      <c r="AE270" s="1084"/>
      <c r="AF270" s="1093"/>
      <c r="AG270" s="1076"/>
      <c r="AH270" s="1102"/>
      <c r="AI270" s="1093"/>
      <c r="AJ270" s="1093"/>
      <c r="AK270" s="1116"/>
      <c r="AL270" s="1125"/>
      <c r="AM270" s="1133"/>
      <c r="AN270" s="1139"/>
      <c r="AO270" s="1147"/>
      <c r="AP270" s="1152"/>
      <c r="AQ270" s="890"/>
      <c r="AR270" s="880"/>
      <c r="AS270" s="880"/>
      <c r="AT270" s="880"/>
      <c r="AU270" s="880"/>
      <c r="AV270" s="880"/>
      <c r="AW270" s="880"/>
      <c r="AX270" s="1159"/>
      <c r="AY270" s="1147"/>
      <c r="AZ270" s="879"/>
      <c r="BA270" s="879"/>
      <c r="BB270" s="879"/>
      <c r="BC270" s="879"/>
      <c r="BD270" s="879"/>
      <c r="BE270" s="879"/>
      <c r="BF270" s="879"/>
      <c r="BG270" s="879"/>
    </row>
    <row r="271" spans="1:59" ht="30" customHeight="1">
      <c r="A271" s="925"/>
      <c r="B271" s="945"/>
      <c r="C271" s="962"/>
      <c r="D271" s="962"/>
      <c r="E271" s="962"/>
      <c r="F271" s="972"/>
      <c r="G271" s="984"/>
      <c r="H271" s="984"/>
      <c r="I271" s="984"/>
      <c r="J271" s="984"/>
      <c r="K271" s="984"/>
      <c r="L271" s="1007"/>
      <c r="M271" s="1023"/>
      <c r="N271" s="1033"/>
      <c r="O271" s="1038"/>
      <c r="P271" s="1046"/>
      <c r="Q271" s="1052"/>
      <c r="R271" s="1057"/>
      <c r="S271" s="1063"/>
      <c r="T271" s="1065"/>
      <c r="U271" s="1063"/>
      <c r="V271" s="1065"/>
      <c r="W271" s="1063"/>
      <c r="X271" s="1065"/>
      <c r="Y271" s="1063"/>
      <c r="Z271" s="1065"/>
      <c r="AA271" s="1065"/>
      <c r="AB271" s="1065"/>
      <c r="AC271" s="1070"/>
      <c r="AD271" s="1077"/>
      <c r="AE271" s="1085"/>
      <c r="AF271" s="1094"/>
      <c r="AG271" s="1077"/>
      <c r="AH271" s="1103"/>
      <c r="AI271" s="1094"/>
      <c r="AJ271" s="1094"/>
      <c r="AK271" s="1117"/>
      <c r="AL271" s="1126"/>
      <c r="AM271" s="1134"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139"/>
      <c r="AO271" s="1148"/>
      <c r="AP271" s="1152"/>
      <c r="AQ271" s="891"/>
      <c r="AR271" s="880"/>
      <c r="AS271" s="880"/>
      <c r="AT271" s="880"/>
      <c r="AU271" s="880"/>
      <c r="AV271" s="880"/>
      <c r="AW271" s="880"/>
      <c r="AX271" s="1159"/>
      <c r="AY271" s="1148"/>
      <c r="AZ271" s="879"/>
      <c r="BA271" s="879"/>
      <c r="BB271" s="879"/>
      <c r="BC271" s="879"/>
      <c r="BD271" s="879"/>
      <c r="BE271" s="879"/>
      <c r="BF271" s="879"/>
      <c r="BG271" s="879"/>
    </row>
    <row r="272" spans="1:59" ht="30" customHeight="1">
      <c r="A272" s="922">
        <v>66</v>
      </c>
      <c r="B272" s="946" t="str">
        <f>IF(基本情報入力シート!B505="","",基本情報入力シート!B505)</f>
        <v/>
      </c>
      <c r="C272" s="963"/>
      <c r="D272" s="963"/>
      <c r="E272" s="963"/>
      <c r="F272" s="973"/>
      <c r="G272" s="985" t="str">
        <f>IF(基本情報入力シート!L505="","",基本情報入力シート!L505)</f>
        <v/>
      </c>
      <c r="H272" s="985" t="str">
        <f>IF(基本情報入力シート!Q505="","",基本情報入力シート!Q505)</f>
        <v/>
      </c>
      <c r="I272" s="985" t="str">
        <f>IF(基本情報入力シート!V505="","",基本情報入力シート!V505)</f>
        <v/>
      </c>
      <c r="J272" s="985" t="str">
        <f>IF(基本情報入力シート!W505="","",基本情報入力シート!W505)</f>
        <v/>
      </c>
      <c r="K272" s="985" t="str">
        <f>IF(基本情報入力シート!X505="","",基本情報入力シート!X505)</f>
        <v/>
      </c>
      <c r="L272" s="1008" t="str">
        <f>IF(基本情報入力シート!AC505=0,"",基本情報入力シート!AC505)</f>
        <v/>
      </c>
      <c r="M272" s="1021" t="str">
        <f>IF(基本情報入力シート!AD505="","",基本情報入力シート!AD505)</f>
        <v/>
      </c>
      <c r="N272" s="1031"/>
      <c r="O272" s="1036" t="str">
        <f>IFERROR(VLOOKUP(K272,'【参考】数式用３'!$A$2:$AD$48,MATCH(N272,'【参考】数式用３'!$C$4:$AD$4,0)+2,0),"")</f>
        <v/>
      </c>
      <c r="P272" s="1044"/>
      <c r="Q272" s="1050" t="str">
        <f>IFERROR(VLOOKUP(K272,'【参考】数式用３'!$A$2:$AC$48,MATCH(P272,'【参考】数式用３'!$C$4:$AC$4,0)+2,0),"")</f>
        <v/>
      </c>
      <c r="R272" s="1055" t="s">
        <v>712</v>
      </c>
      <c r="S272" s="1061"/>
      <c r="T272" s="1064" t="s">
        <v>5</v>
      </c>
      <c r="U272" s="1061"/>
      <c r="V272" s="1064" t="s">
        <v>861</v>
      </c>
      <c r="W272" s="1061"/>
      <c r="X272" s="1064" t="s">
        <v>5</v>
      </c>
      <c r="Y272" s="1061"/>
      <c r="Z272" s="1064" t="s">
        <v>130</v>
      </c>
      <c r="AA272" s="1064" t="s">
        <v>508</v>
      </c>
      <c r="AB272" s="1064" t="str">
        <f>IF(S272&gt;=1,(W272*12+Y272)-(S272*12+U272)+1,"")</f>
        <v/>
      </c>
      <c r="AC272" s="1068" t="s">
        <v>136</v>
      </c>
      <c r="AD272" s="1075" t="str">
        <f>IFERROR(ROUNDDOWN(ROUND(L272*Q272,0)*M272,0)*AB272,"")</f>
        <v/>
      </c>
      <c r="AE272" s="1083" t="str">
        <f>IFERROR(ROUNDDOWN(ROUNDDOWN(ROUND(L272*VLOOKUP(K272,'【参考】数式用３'!$A$2:$AC$48,MATCH("処遇改善加算Ⅳ",'【参考】数式用３'!$C$4:$O$4,0)+2,0),0)*M272,0)*AB272*0.5,0),"")</f>
        <v/>
      </c>
      <c r="AF272" s="1092"/>
      <c r="AG272" s="1075" t="str">
        <f>IF(AND(AQ272&lt;&gt;"対象外",P272&lt;&gt;""),ROUNDDOWN(ROUND(L272*VLOOKUP(K272,'【参考】数式用３'!$A$2:$K$48,MATCH("ベア加算あり",'【参考】数式用３'!$C$4:$K$4,0)+2,0),0)*M272,0)*AB272,"")</f>
        <v/>
      </c>
      <c r="AH272" s="1101"/>
      <c r="AI272" s="1092"/>
      <c r="AJ272" s="1092"/>
      <c r="AK272" s="1115"/>
      <c r="AL272" s="1124"/>
      <c r="AM272" s="1131" t="str">
        <f>IF(Q272="","",IF(Q272&lt;O272,"！加算の要件上は問題ありませんが、令和６年度末の加算率と比較して、令和７年度の加算率が低くなっています。",""))</f>
        <v/>
      </c>
      <c r="AN272" s="1139"/>
      <c r="AO272" s="1147" t="str">
        <f>IF(K272&lt;&gt;"","Q列に色付け","")</f>
        <v/>
      </c>
      <c r="AP272" s="1152" t="str">
        <f>IF(AND(AE272&lt;&gt;0,AE272&lt;&gt;""),IF(AF272="○","入力済","未入力"),"")</f>
        <v/>
      </c>
      <c r="AQ272" s="889" t="str">
        <f>IFERROR((VLOOKUP(N272,'【参考】数式用３'!$BE$5:$BE$13,1,FALSE)),"対象外")</f>
        <v>対象外</v>
      </c>
      <c r="AR272" s="880" t="str">
        <f>IF(AG272&lt;&gt;"",IF(AH272="○","入力済","未入力"),"")</f>
        <v/>
      </c>
      <c r="AS272" s="880" t="str">
        <f>IF(AND(P272&lt;&gt;"",AI272=""),"未入力","入力済")</f>
        <v>入力済</v>
      </c>
      <c r="AT272" s="880" t="str">
        <f>IF(AND(P272&lt;&gt;"",P272&lt;&gt;"処遇改善加算Ⅳ",AJ272=""),"未入力","入力済")</f>
        <v>入力済</v>
      </c>
      <c r="AU272" s="880" t="str">
        <f>IFERROR(VLOOKUP(K272,'【参考】数式用３'!$BB$5:$BC$48,2,FALSE),"")</f>
        <v/>
      </c>
      <c r="AV272" s="880" t="str">
        <f>IF(AND(P272&lt;&gt;"処遇改善加算Ⅲ",P272&lt;&gt;"処遇改善加算Ⅳ",P272&lt;&gt;"",AU272&lt;&gt;"対象外"),1,"")</f>
        <v/>
      </c>
      <c r="AW272" s="880" t="str">
        <f>IFERROR("_"&amp;VLOOKUP(K272,'【参考】数式用３'!$AG$2:$AH$48,2,FALSE),"")</f>
        <v/>
      </c>
      <c r="AX272" s="1159" t="str">
        <f>IF(AND(P272="処遇改善加算Ⅰ",AL272=""),"未入力","入力済")</f>
        <v>入力済</v>
      </c>
      <c r="AY272" s="1146" t="str">
        <f>G272</f>
        <v/>
      </c>
      <c r="AZ272" s="879"/>
      <c r="BA272" s="879"/>
      <c r="BB272" s="879"/>
      <c r="BC272" s="879"/>
      <c r="BD272" s="879"/>
      <c r="BE272" s="879"/>
      <c r="BF272" s="879"/>
      <c r="BG272" s="879"/>
    </row>
    <row r="273" spans="1:59" ht="14.4" customHeight="1">
      <c r="A273" s="923"/>
      <c r="B273" s="944"/>
      <c r="C273" s="961"/>
      <c r="D273" s="961"/>
      <c r="E273" s="961"/>
      <c r="F273" s="971"/>
      <c r="G273" s="983"/>
      <c r="H273" s="983"/>
      <c r="I273" s="983"/>
      <c r="J273" s="983"/>
      <c r="K273" s="983"/>
      <c r="L273" s="1006"/>
      <c r="M273" s="1022"/>
      <c r="N273" s="1032"/>
      <c r="O273" s="1037"/>
      <c r="P273" s="1045"/>
      <c r="Q273" s="1051"/>
      <c r="R273" s="1056"/>
      <c r="S273" s="1062"/>
      <c r="T273" s="915"/>
      <c r="U273" s="1062"/>
      <c r="V273" s="915"/>
      <c r="W273" s="1062"/>
      <c r="X273" s="915"/>
      <c r="Y273" s="1062"/>
      <c r="Z273" s="915"/>
      <c r="AA273" s="915"/>
      <c r="AB273" s="915"/>
      <c r="AC273" s="1069"/>
      <c r="AD273" s="1076"/>
      <c r="AE273" s="1084"/>
      <c r="AF273" s="1093"/>
      <c r="AG273" s="1076"/>
      <c r="AH273" s="1102"/>
      <c r="AI273" s="1093"/>
      <c r="AJ273" s="1093"/>
      <c r="AK273" s="1116"/>
      <c r="AL273" s="1125"/>
      <c r="AM273" s="1132" t="str">
        <f>IF(AND(P272&lt;&gt;"",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1139"/>
      <c r="AO273" s="1147"/>
      <c r="AP273" s="1152"/>
      <c r="AQ273" s="890"/>
      <c r="AR273" s="880"/>
      <c r="AS273" s="880"/>
      <c r="AT273" s="880"/>
      <c r="AU273" s="880"/>
      <c r="AV273" s="880"/>
      <c r="AW273" s="880"/>
      <c r="AX273" s="1159"/>
      <c r="AY273" s="1147"/>
      <c r="AZ273" s="879"/>
      <c r="BA273" s="879"/>
      <c r="BB273" s="879"/>
      <c r="BC273" s="879"/>
      <c r="BD273" s="879"/>
      <c r="BE273" s="879"/>
      <c r="BF273" s="879"/>
      <c r="BG273" s="879"/>
    </row>
    <row r="274" spans="1:59" ht="14.4" customHeight="1">
      <c r="A274" s="924"/>
      <c r="B274" s="944"/>
      <c r="C274" s="961"/>
      <c r="D274" s="961"/>
      <c r="E274" s="961"/>
      <c r="F274" s="971"/>
      <c r="G274" s="983"/>
      <c r="H274" s="983"/>
      <c r="I274" s="983"/>
      <c r="J274" s="983"/>
      <c r="K274" s="983"/>
      <c r="L274" s="1006"/>
      <c r="M274" s="1022"/>
      <c r="N274" s="1032"/>
      <c r="O274" s="1037"/>
      <c r="P274" s="1045"/>
      <c r="Q274" s="1051"/>
      <c r="R274" s="1056"/>
      <c r="S274" s="1062"/>
      <c r="T274" s="915"/>
      <c r="U274" s="1062"/>
      <c r="V274" s="915"/>
      <c r="W274" s="1062"/>
      <c r="X274" s="915"/>
      <c r="Y274" s="1062"/>
      <c r="Z274" s="915"/>
      <c r="AA274" s="915"/>
      <c r="AB274" s="915"/>
      <c r="AC274" s="1069"/>
      <c r="AD274" s="1076"/>
      <c r="AE274" s="1084"/>
      <c r="AF274" s="1093"/>
      <c r="AG274" s="1076"/>
      <c r="AH274" s="1102"/>
      <c r="AI274" s="1093"/>
      <c r="AJ274" s="1093"/>
      <c r="AK274" s="1116"/>
      <c r="AL274" s="1125"/>
      <c r="AM274" s="1133"/>
      <c r="AN274" s="1139"/>
      <c r="AO274" s="1147"/>
      <c r="AP274" s="1152"/>
      <c r="AQ274" s="890"/>
      <c r="AR274" s="880"/>
      <c r="AS274" s="880"/>
      <c r="AT274" s="880"/>
      <c r="AU274" s="880"/>
      <c r="AV274" s="880"/>
      <c r="AW274" s="880"/>
      <c r="AX274" s="1159"/>
      <c r="AY274" s="1147"/>
      <c r="AZ274" s="879"/>
      <c r="BA274" s="879"/>
      <c r="BB274" s="879"/>
      <c r="BC274" s="879"/>
      <c r="BD274" s="879"/>
      <c r="BE274" s="879"/>
      <c r="BF274" s="879"/>
      <c r="BG274" s="879"/>
    </row>
    <row r="275" spans="1:59" ht="30" customHeight="1">
      <c r="A275" s="925"/>
      <c r="B275" s="945"/>
      <c r="C275" s="962"/>
      <c r="D275" s="962"/>
      <c r="E275" s="962"/>
      <c r="F275" s="972"/>
      <c r="G275" s="984"/>
      <c r="H275" s="984"/>
      <c r="I275" s="984"/>
      <c r="J275" s="984"/>
      <c r="K275" s="984"/>
      <c r="L275" s="1007"/>
      <c r="M275" s="1023"/>
      <c r="N275" s="1033"/>
      <c r="O275" s="1038"/>
      <c r="P275" s="1046"/>
      <c r="Q275" s="1052"/>
      <c r="R275" s="1057"/>
      <c r="S275" s="1063"/>
      <c r="T275" s="1065"/>
      <c r="U275" s="1063"/>
      <c r="V275" s="1065"/>
      <c r="W275" s="1063"/>
      <c r="X275" s="1065"/>
      <c r="Y275" s="1063"/>
      <c r="Z275" s="1065"/>
      <c r="AA275" s="1065"/>
      <c r="AB275" s="1065"/>
      <c r="AC275" s="1070"/>
      <c r="AD275" s="1077"/>
      <c r="AE275" s="1085"/>
      <c r="AF275" s="1094"/>
      <c r="AG275" s="1077"/>
      <c r="AH275" s="1103"/>
      <c r="AI275" s="1094"/>
      <c r="AJ275" s="1094"/>
      <c r="AK275" s="1117"/>
      <c r="AL275" s="1126"/>
      <c r="AM275" s="1134"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139"/>
      <c r="AO275" s="1147"/>
      <c r="AP275" s="1152"/>
      <c r="AQ275" s="891"/>
      <c r="AR275" s="880"/>
      <c r="AS275" s="880"/>
      <c r="AT275" s="880"/>
      <c r="AU275" s="880"/>
      <c r="AV275" s="880"/>
      <c r="AW275" s="880"/>
      <c r="AX275" s="1159"/>
      <c r="AY275" s="1148"/>
      <c r="AZ275" s="879"/>
      <c r="BA275" s="879"/>
      <c r="BB275" s="879"/>
      <c r="BC275" s="879"/>
      <c r="BD275" s="879"/>
      <c r="BE275" s="879"/>
      <c r="BF275" s="879"/>
      <c r="BG275" s="879"/>
    </row>
    <row r="276" spans="1:59" ht="30" customHeight="1">
      <c r="A276" s="922">
        <v>67</v>
      </c>
      <c r="B276" s="946" t="str">
        <f>IF(基本情報入力シート!B506="","",基本情報入力シート!B506)</f>
        <v/>
      </c>
      <c r="C276" s="963"/>
      <c r="D276" s="963"/>
      <c r="E276" s="963"/>
      <c r="F276" s="973"/>
      <c r="G276" s="985" t="str">
        <f>IF(基本情報入力シート!L506="","",基本情報入力シート!L506)</f>
        <v/>
      </c>
      <c r="H276" s="985" t="str">
        <f>IF(基本情報入力シート!Q506="","",基本情報入力シート!Q506)</f>
        <v/>
      </c>
      <c r="I276" s="985" t="str">
        <f>IF(基本情報入力シート!V506="","",基本情報入力シート!V506)</f>
        <v/>
      </c>
      <c r="J276" s="985" t="str">
        <f>IF(基本情報入力シート!W506="","",基本情報入力シート!W506)</f>
        <v/>
      </c>
      <c r="K276" s="985" t="str">
        <f>IF(基本情報入力シート!X506="","",基本情報入力シート!X506)</f>
        <v/>
      </c>
      <c r="L276" s="1008" t="str">
        <f>IF(基本情報入力シート!AC506=0,"",基本情報入力シート!AC506)</f>
        <v/>
      </c>
      <c r="M276" s="1021" t="str">
        <f>IF(基本情報入力シート!AD506="","",基本情報入力シート!AD506)</f>
        <v/>
      </c>
      <c r="N276" s="1031"/>
      <c r="O276" s="1036" t="str">
        <f>IFERROR(VLOOKUP(K276,'【参考】数式用３'!$A$2:$AD$48,MATCH(N276,'【参考】数式用３'!$C$4:$AD$4,0)+2,0),"")</f>
        <v/>
      </c>
      <c r="P276" s="1044"/>
      <c r="Q276" s="1050" t="str">
        <f>IFERROR(VLOOKUP(K276,'【参考】数式用３'!$A$2:$AC$48,MATCH(P276,'【参考】数式用３'!$C$4:$AC$4,0)+2,0),"")</f>
        <v/>
      </c>
      <c r="R276" s="1055" t="s">
        <v>712</v>
      </c>
      <c r="S276" s="1061"/>
      <c r="T276" s="1064" t="s">
        <v>5</v>
      </c>
      <c r="U276" s="1061"/>
      <c r="V276" s="1064" t="s">
        <v>861</v>
      </c>
      <c r="W276" s="1061"/>
      <c r="X276" s="1064" t="s">
        <v>5</v>
      </c>
      <c r="Y276" s="1061"/>
      <c r="Z276" s="1064" t="s">
        <v>130</v>
      </c>
      <c r="AA276" s="1064" t="s">
        <v>508</v>
      </c>
      <c r="AB276" s="1064" t="str">
        <f>IF(S276&gt;=1,(W276*12+Y276)-(S276*12+U276)+1,"")</f>
        <v/>
      </c>
      <c r="AC276" s="1068" t="s">
        <v>136</v>
      </c>
      <c r="AD276" s="1075" t="str">
        <f>IFERROR(ROUNDDOWN(ROUND(L276*Q276,0)*M276,0)*AB276,"")</f>
        <v/>
      </c>
      <c r="AE276" s="1083" t="str">
        <f>IFERROR(ROUNDDOWN(ROUNDDOWN(ROUND(L276*VLOOKUP(K276,'【参考】数式用３'!$A$2:$AC$48,MATCH("処遇改善加算Ⅳ",'【参考】数式用３'!$C$4:$O$4,0)+2,0),0)*M276,0)*AB276*0.5,0),"")</f>
        <v/>
      </c>
      <c r="AF276" s="1092"/>
      <c r="AG276" s="1075" t="str">
        <f>IF(AND(AQ276&lt;&gt;"対象外",P276&lt;&gt;""),ROUNDDOWN(ROUND(L276*VLOOKUP(K276,'【参考】数式用３'!$A$2:$K$48,MATCH("ベア加算あり",'【参考】数式用３'!$C$4:$K$4,0)+2,0),0)*M276,0)*AB276,"")</f>
        <v/>
      </c>
      <c r="AH276" s="1101"/>
      <c r="AI276" s="1092"/>
      <c r="AJ276" s="1092"/>
      <c r="AK276" s="1115"/>
      <c r="AL276" s="1124"/>
      <c r="AM276" s="1131" t="str">
        <f>IF(Q276="","",IF(Q276&lt;O276,"！加算の要件上は問題ありませんが、令和６年度末の加算率と比較して、令和７年度の加算率が低くなっています。",""))</f>
        <v/>
      </c>
      <c r="AN276" s="1139"/>
      <c r="AO276" s="1146" t="str">
        <f>IF(K276&lt;&gt;"","Q列に色付け","")</f>
        <v/>
      </c>
      <c r="AP276" s="1152" t="str">
        <f>IF(AND(AE276&lt;&gt;0,AE276&lt;&gt;""),IF(AF276="○","入力済","未入力"),"")</f>
        <v/>
      </c>
      <c r="AQ276" s="889" t="str">
        <f>IFERROR((VLOOKUP(N276,'【参考】数式用３'!$BE$5:$BE$13,1,FALSE)),"対象外")</f>
        <v>対象外</v>
      </c>
      <c r="AR276" s="880" t="str">
        <f>IF(AG276&lt;&gt;"",IF(AH276="○","入力済","未入力"),"")</f>
        <v/>
      </c>
      <c r="AS276" s="880" t="str">
        <f>IF(AND(P276&lt;&gt;"",AI276=""),"未入力","入力済")</f>
        <v>入力済</v>
      </c>
      <c r="AT276" s="880" t="str">
        <f>IF(AND(P276&lt;&gt;"",P276&lt;&gt;"処遇改善加算Ⅳ",AJ276=""),"未入力","入力済")</f>
        <v>入力済</v>
      </c>
      <c r="AU276" s="880" t="str">
        <f>IFERROR(VLOOKUP(K276,'【参考】数式用３'!$BB$5:$BC$48,2,FALSE),"")</f>
        <v/>
      </c>
      <c r="AV276" s="880" t="str">
        <f>IF(AND(P276&lt;&gt;"処遇改善加算Ⅲ",P276&lt;&gt;"処遇改善加算Ⅳ",P276&lt;&gt;"",AU276&lt;&gt;"対象外"),1,"")</f>
        <v/>
      </c>
      <c r="AW276" s="880" t="str">
        <f>IFERROR("_"&amp;VLOOKUP(K276,'【参考】数式用３'!$AG$2:$AH$48,2,FALSE),"")</f>
        <v/>
      </c>
      <c r="AX276" s="1159" t="str">
        <f>IF(AND(P276="処遇改善加算Ⅰ",AL276=""),"未入力","入力済")</f>
        <v>入力済</v>
      </c>
      <c r="AY276" s="1146" t="str">
        <f>G276</f>
        <v/>
      </c>
      <c r="AZ276" s="879"/>
      <c r="BA276" s="879"/>
      <c r="BB276" s="879"/>
      <c r="BC276" s="879"/>
      <c r="BD276" s="879"/>
      <c r="BE276" s="879"/>
      <c r="BF276" s="879"/>
      <c r="BG276" s="879"/>
    </row>
    <row r="277" spans="1:59" ht="14.4" customHeight="1">
      <c r="A277" s="923"/>
      <c r="B277" s="944"/>
      <c r="C277" s="961"/>
      <c r="D277" s="961"/>
      <c r="E277" s="961"/>
      <c r="F277" s="971"/>
      <c r="G277" s="983"/>
      <c r="H277" s="983"/>
      <c r="I277" s="983"/>
      <c r="J277" s="983"/>
      <c r="K277" s="983"/>
      <c r="L277" s="1006"/>
      <c r="M277" s="1022"/>
      <c r="N277" s="1032"/>
      <c r="O277" s="1037"/>
      <c r="P277" s="1045"/>
      <c r="Q277" s="1051"/>
      <c r="R277" s="1056"/>
      <c r="S277" s="1062"/>
      <c r="T277" s="915"/>
      <c r="U277" s="1062"/>
      <c r="V277" s="915"/>
      <c r="W277" s="1062"/>
      <c r="X277" s="915"/>
      <c r="Y277" s="1062"/>
      <c r="Z277" s="915"/>
      <c r="AA277" s="915"/>
      <c r="AB277" s="915"/>
      <c r="AC277" s="1069"/>
      <c r="AD277" s="1076"/>
      <c r="AE277" s="1084"/>
      <c r="AF277" s="1093"/>
      <c r="AG277" s="1076"/>
      <c r="AH277" s="1102"/>
      <c r="AI277" s="1093"/>
      <c r="AJ277" s="1093"/>
      <c r="AK277" s="1116"/>
      <c r="AL277" s="1125"/>
      <c r="AM277" s="1132" t="str">
        <f>IF(AND(P276&lt;&gt;"",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1139"/>
      <c r="AO277" s="1147"/>
      <c r="AP277" s="1152"/>
      <c r="AQ277" s="890"/>
      <c r="AR277" s="880"/>
      <c r="AS277" s="880"/>
      <c r="AT277" s="880"/>
      <c r="AU277" s="880"/>
      <c r="AV277" s="880"/>
      <c r="AW277" s="880"/>
      <c r="AX277" s="1159"/>
      <c r="AY277" s="1147"/>
      <c r="AZ277" s="879"/>
      <c r="BA277" s="879"/>
      <c r="BB277" s="879"/>
      <c r="BC277" s="879"/>
      <c r="BD277" s="879"/>
      <c r="BE277" s="879"/>
      <c r="BF277" s="879"/>
      <c r="BG277" s="879"/>
    </row>
    <row r="278" spans="1:59" ht="14.4" customHeight="1">
      <c r="A278" s="924"/>
      <c r="B278" s="944"/>
      <c r="C278" s="961"/>
      <c r="D278" s="961"/>
      <c r="E278" s="961"/>
      <c r="F278" s="971"/>
      <c r="G278" s="983"/>
      <c r="H278" s="983"/>
      <c r="I278" s="983"/>
      <c r="J278" s="983"/>
      <c r="K278" s="983"/>
      <c r="L278" s="1006"/>
      <c r="M278" s="1022"/>
      <c r="N278" s="1032"/>
      <c r="O278" s="1037"/>
      <c r="P278" s="1045"/>
      <c r="Q278" s="1051"/>
      <c r="R278" s="1056"/>
      <c r="S278" s="1062"/>
      <c r="T278" s="915"/>
      <c r="U278" s="1062"/>
      <c r="V278" s="915"/>
      <c r="W278" s="1062"/>
      <c r="X278" s="915"/>
      <c r="Y278" s="1062"/>
      <c r="Z278" s="915"/>
      <c r="AA278" s="915"/>
      <c r="AB278" s="915"/>
      <c r="AC278" s="1069"/>
      <c r="AD278" s="1076"/>
      <c r="AE278" s="1084"/>
      <c r="AF278" s="1093"/>
      <c r="AG278" s="1076"/>
      <c r="AH278" s="1102"/>
      <c r="AI278" s="1093"/>
      <c r="AJ278" s="1093"/>
      <c r="AK278" s="1116"/>
      <c r="AL278" s="1125"/>
      <c r="AM278" s="1133"/>
      <c r="AN278" s="1139"/>
      <c r="AO278" s="1147"/>
      <c r="AP278" s="1152"/>
      <c r="AQ278" s="890"/>
      <c r="AR278" s="880"/>
      <c r="AS278" s="880"/>
      <c r="AT278" s="880"/>
      <c r="AU278" s="880"/>
      <c r="AV278" s="880"/>
      <c r="AW278" s="880"/>
      <c r="AX278" s="1159"/>
      <c r="AY278" s="1147"/>
      <c r="AZ278" s="879"/>
      <c r="BA278" s="879"/>
      <c r="BB278" s="879"/>
      <c r="BC278" s="879"/>
      <c r="BD278" s="879"/>
      <c r="BE278" s="879"/>
      <c r="BF278" s="879"/>
      <c r="BG278" s="879"/>
    </row>
    <row r="279" spans="1:59" ht="30" customHeight="1">
      <c r="A279" s="925"/>
      <c r="B279" s="945"/>
      <c r="C279" s="962"/>
      <c r="D279" s="962"/>
      <c r="E279" s="962"/>
      <c r="F279" s="972"/>
      <c r="G279" s="984"/>
      <c r="H279" s="984"/>
      <c r="I279" s="984"/>
      <c r="J279" s="984"/>
      <c r="K279" s="984"/>
      <c r="L279" s="1007"/>
      <c r="M279" s="1023"/>
      <c r="N279" s="1033"/>
      <c r="O279" s="1038"/>
      <c r="P279" s="1046"/>
      <c r="Q279" s="1052"/>
      <c r="R279" s="1057"/>
      <c r="S279" s="1063"/>
      <c r="T279" s="1065"/>
      <c r="U279" s="1063"/>
      <c r="V279" s="1065"/>
      <c r="W279" s="1063"/>
      <c r="X279" s="1065"/>
      <c r="Y279" s="1063"/>
      <c r="Z279" s="1065"/>
      <c r="AA279" s="1065"/>
      <c r="AB279" s="1065"/>
      <c r="AC279" s="1070"/>
      <c r="AD279" s="1077"/>
      <c r="AE279" s="1085"/>
      <c r="AF279" s="1094"/>
      <c r="AG279" s="1077"/>
      <c r="AH279" s="1103"/>
      <c r="AI279" s="1094"/>
      <c r="AJ279" s="1094"/>
      <c r="AK279" s="1117"/>
      <c r="AL279" s="1126"/>
      <c r="AM279" s="1134"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139"/>
      <c r="AO279" s="1148"/>
      <c r="AP279" s="1152"/>
      <c r="AQ279" s="891"/>
      <c r="AR279" s="880"/>
      <c r="AS279" s="880"/>
      <c r="AT279" s="880"/>
      <c r="AU279" s="880"/>
      <c r="AV279" s="880"/>
      <c r="AW279" s="880"/>
      <c r="AX279" s="1159"/>
      <c r="AY279" s="1148"/>
      <c r="AZ279" s="879"/>
      <c r="BA279" s="879"/>
      <c r="BB279" s="879"/>
      <c r="BC279" s="879"/>
      <c r="BD279" s="879"/>
      <c r="BE279" s="879"/>
      <c r="BF279" s="879"/>
      <c r="BG279" s="879"/>
    </row>
    <row r="280" spans="1:59" ht="30" customHeight="1">
      <c r="A280" s="922">
        <v>68</v>
      </c>
      <c r="B280" s="946" t="str">
        <f>IF(基本情報入力シート!B507="","",基本情報入力シート!B507)</f>
        <v/>
      </c>
      <c r="C280" s="963"/>
      <c r="D280" s="963"/>
      <c r="E280" s="963"/>
      <c r="F280" s="973"/>
      <c r="G280" s="985" t="str">
        <f>IF(基本情報入力シート!L507="","",基本情報入力シート!L507)</f>
        <v/>
      </c>
      <c r="H280" s="985" t="str">
        <f>IF(基本情報入力シート!Q507="","",基本情報入力シート!Q507)</f>
        <v/>
      </c>
      <c r="I280" s="985" t="str">
        <f>IF(基本情報入力シート!V507="","",基本情報入力シート!V507)</f>
        <v/>
      </c>
      <c r="J280" s="985" t="str">
        <f>IF(基本情報入力シート!W507="","",基本情報入力シート!W507)</f>
        <v/>
      </c>
      <c r="K280" s="985" t="str">
        <f>IF(基本情報入力シート!X507="","",基本情報入力シート!X507)</f>
        <v/>
      </c>
      <c r="L280" s="1008" t="str">
        <f>IF(基本情報入力シート!AC507=0,"",基本情報入力シート!AC507)</f>
        <v/>
      </c>
      <c r="M280" s="1021" t="str">
        <f>IF(基本情報入力シート!AD507="","",基本情報入力シート!AD507)</f>
        <v/>
      </c>
      <c r="N280" s="1031"/>
      <c r="O280" s="1036" t="str">
        <f>IFERROR(VLOOKUP(K280,'【参考】数式用３'!$A$2:$AD$48,MATCH(N280,'【参考】数式用３'!$C$4:$AD$4,0)+2,0),"")</f>
        <v/>
      </c>
      <c r="P280" s="1044"/>
      <c r="Q280" s="1050" t="str">
        <f>IFERROR(VLOOKUP(K280,'【参考】数式用３'!$A$2:$AC$48,MATCH(P280,'【参考】数式用３'!$C$4:$AC$4,0)+2,0),"")</f>
        <v/>
      </c>
      <c r="R280" s="1055" t="s">
        <v>712</v>
      </c>
      <c r="S280" s="1061"/>
      <c r="T280" s="1064" t="s">
        <v>5</v>
      </c>
      <c r="U280" s="1061"/>
      <c r="V280" s="1064" t="s">
        <v>861</v>
      </c>
      <c r="W280" s="1061"/>
      <c r="X280" s="1064" t="s">
        <v>5</v>
      </c>
      <c r="Y280" s="1061"/>
      <c r="Z280" s="1064" t="s">
        <v>130</v>
      </c>
      <c r="AA280" s="1064" t="s">
        <v>508</v>
      </c>
      <c r="AB280" s="1064" t="str">
        <f>IF(S280&gt;=1,(W280*12+Y280)-(S280*12+U280)+1,"")</f>
        <v/>
      </c>
      <c r="AC280" s="1068" t="s">
        <v>136</v>
      </c>
      <c r="AD280" s="1075" t="str">
        <f>IFERROR(ROUNDDOWN(ROUND(L280*Q280,0)*M280,0)*AB280,"")</f>
        <v/>
      </c>
      <c r="AE280" s="1083" t="str">
        <f>IFERROR(ROUNDDOWN(ROUNDDOWN(ROUND(L280*VLOOKUP(K280,'【参考】数式用３'!$A$2:$AC$48,MATCH("処遇改善加算Ⅳ",'【参考】数式用３'!$C$4:$O$4,0)+2,0),0)*M280,0)*AB280*0.5,0),"")</f>
        <v/>
      </c>
      <c r="AF280" s="1092"/>
      <c r="AG280" s="1075" t="str">
        <f>IF(AND(AQ280&lt;&gt;"対象外",P280&lt;&gt;""),ROUNDDOWN(ROUND(L280*VLOOKUP(K280,'【参考】数式用３'!$A$2:$K$48,MATCH("ベア加算あり",'【参考】数式用３'!$C$4:$K$4,0)+2,0),0)*M280,0)*AB280,"")</f>
        <v/>
      </c>
      <c r="AH280" s="1101"/>
      <c r="AI280" s="1092"/>
      <c r="AJ280" s="1092"/>
      <c r="AK280" s="1115"/>
      <c r="AL280" s="1124"/>
      <c r="AM280" s="1131" t="str">
        <f>IF(Q280="","",IF(Q280&lt;O280,"！加算の要件上は問題ありませんが、令和６年度末の加算率と比較して、令和７年度の加算率が低くなっています。",""))</f>
        <v/>
      </c>
      <c r="AN280" s="1139"/>
      <c r="AO280" s="1147" t="str">
        <f>IF(K280&lt;&gt;"","Q列に色付け","")</f>
        <v/>
      </c>
      <c r="AP280" s="1152" t="str">
        <f>IF(AND(AE280&lt;&gt;0,AE280&lt;&gt;""),IF(AF280="○","入力済","未入力"),"")</f>
        <v/>
      </c>
      <c r="AQ280" s="889" t="str">
        <f>IFERROR((VLOOKUP(N280,'【参考】数式用３'!$BE$5:$BE$13,1,FALSE)),"対象外")</f>
        <v>対象外</v>
      </c>
      <c r="AR280" s="880" t="str">
        <f>IF(AG280&lt;&gt;"",IF(AH280="○","入力済","未入力"),"")</f>
        <v/>
      </c>
      <c r="AS280" s="880" t="str">
        <f>IF(AND(P280&lt;&gt;"",AI280=""),"未入力","入力済")</f>
        <v>入力済</v>
      </c>
      <c r="AT280" s="880" t="str">
        <f>IF(AND(P280&lt;&gt;"",P280&lt;&gt;"処遇改善加算Ⅳ",AJ280=""),"未入力","入力済")</f>
        <v>入力済</v>
      </c>
      <c r="AU280" s="880" t="str">
        <f>IFERROR(VLOOKUP(K280,'【参考】数式用３'!$BB$5:$BC$48,2,FALSE),"")</f>
        <v/>
      </c>
      <c r="AV280" s="880" t="str">
        <f>IF(AND(P280&lt;&gt;"処遇改善加算Ⅲ",P280&lt;&gt;"処遇改善加算Ⅳ",P280&lt;&gt;"",AU280&lt;&gt;"対象外"),1,"")</f>
        <v/>
      </c>
      <c r="AW280" s="880" t="str">
        <f>IFERROR("_"&amp;VLOOKUP(K280,'【参考】数式用３'!$AG$2:$AH$48,2,FALSE),"")</f>
        <v/>
      </c>
      <c r="AX280" s="1159" t="str">
        <f>IF(AND(P280="処遇改善加算Ⅰ",AL280=""),"未入力","入力済")</f>
        <v>入力済</v>
      </c>
      <c r="AY280" s="1146" t="str">
        <f>G280</f>
        <v/>
      </c>
      <c r="AZ280" s="879"/>
      <c r="BA280" s="879"/>
      <c r="BB280" s="879"/>
      <c r="BC280" s="879"/>
      <c r="BD280" s="879"/>
      <c r="BE280" s="879"/>
      <c r="BF280" s="879"/>
      <c r="BG280" s="879"/>
    </row>
    <row r="281" spans="1:59" ht="14.4" customHeight="1">
      <c r="A281" s="923"/>
      <c r="B281" s="944"/>
      <c r="C281" s="961"/>
      <c r="D281" s="961"/>
      <c r="E281" s="961"/>
      <c r="F281" s="971"/>
      <c r="G281" s="983"/>
      <c r="H281" s="983"/>
      <c r="I281" s="983"/>
      <c r="J281" s="983"/>
      <c r="K281" s="983"/>
      <c r="L281" s="1006"/>
      <c r="M281" s="1022"/>
      <c r="N281" s="1032"/>
      <c r="O281" s="1037"/>
      <c r="P281" s="1045"/>
      <c r="Q281" s="1051"/>
      <c r="R281" s="1056"/>
      <c r="S281" s="1062"/>
      <c r="T281" s="915"/>
      <c r="U281" s="1062"/>
      <c r="V281" s="915"/>
      <c r="W281" s="1062"/>
      <c r="X281" s="915"/>
      <c r="Y281" s="1062"/>
      <c r="Z281" s="915"/>
      <c r="AA281" s="915"/>
      <c r="AB281" s="915"/>
      <c r="AC281" s="1069"/>
      <c r="AD281" s="1076"/>
      <c r="AE281" s="1084"/>
      <c r="AF281" s="1093"/>
      <c r="AG281" s="1076"/>
      <c r="AH281" s="1102"/>
      <c r="AI281" s="1093"/>
      <c r="AJ281" s="1093"/>
      <c r="AK281" s="1116"/>
      <c r="AL281" s="1125"/>
      <c r="AM281" s="1132" t="str">
        <f>IF(AND(P280&lt;&gt;"",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1139"/>
      <c r="AO281" s="1147"/>
      <c r="AP281" s="1152"/>
      <c r="AQ281" s="890"/>
      <c r="AR281" s="880"/>
      <c r="AS281" s="880"/>
      <c r="AT281" s="880"/>
      <c r="AU281" s="880"/>
      <c r="AV281" s="880"/>
      <c r="AW281" s="880"/>
      <c r="AX281" s="1159"/>
      <c r="AY281" s="1147"/>
      <c r="AZ281" s="879"/>
      <c r="BA281" s="879"/>
      <c r="BB281" s="879"/>
      <c r="BC281" s="879"/>
      <c r="BD281" s="879"/>
      <c r="BE281" s="879"/>
      <c r="BF281" s="879"/>
      <c r="BG281" s="879"/>
    </row>
    <row r="282" spans="1:59" ht="14.4" customHeight="1">
      <c r="A282" s="924"/>
      <c r="B282" s="944"/>
      <c r="C282" s="961"/>
      <c r="D282" s="961"/>
      <c r="E282" s="961"/>
      <c r="F282" s="971"/>
      <c r="G282" s="983"/>
      <c r="H282" s="983"/>
      <c r="I282" s="983"/>
      <c r="J282" s="983"/>
      <c r="K282" s="983"/>
      <c r="L282" s="1006"/>
      <c r="M282" s="1022"/>
      <c r="N282" s="1032"/>
      <c r="O282" s="1037"/>
      <c r="P282" s="1045"/>
      <c r="Q282" s="1051"/>
      <c r="R282" s="1056"/>
      <c r="S282" s="1062"/>
      <c r="T282" s="915"/>
      <c r="U282" s="1062"/>
      <c r="V282" s="915"/>
      <c r="W282" s="1062"/>
      <c r="X282" s="915"/>
      <c r="Y282" s="1062"/>
      <c r="Z282" s="915"/>
      <c r="AA282" s="915"/>
      <c r="AB282" s="915"/>
      <c r="AC282" s="1069"/>
      <c r="AD282" s="1076"/>
      <c r="AE282" s="1084"/>
      <c r="AF282" s="1093"/>
      <c r="AG282" s="1076"/>
      <c r="AH282" s="1102"/>
      <c r="AI282" s="1093"/>
      <c r="AJ282" s="1093"/>
      <c r="AK282" s="1116"/>
      <c r="AL282" s="1125"/>
      <c r="AM282" s="1133"/>
      <c r="AN282" s="1139"/>
      <c r="AO282" s="1147"/>
      <c r="AP282" s="1152"/>
      <c r="AQ282" s="890"/>
      <c r="AR282" s="880"/>
      <c r="AS282" s="880"/>
      <c r="AT282" s="880"/>
      <c r="AU282" s="880"/>
      <c r="AV282" s="880"/>
      <c r="AW282" s="880"/>
      <c r="AX282" s="1159"/>
      <c r="AY282" s="1147"/>
      <c r="AZ282" s="879"/>
      <c r="BA282" s="879"/>
      <c r="BB282" s="879"/>
      <c r="BC282" s="879"/>
      <c r="BD282" s="879"/>
      <c r="BE282" s="879"/>
      <c r="BF282" s="879"/>
      <c r="BG282" s="879"/>
    </row>
    <row r="283" spans="1:59" ht="30" customHeight="1">
      <c r="A283" s="925"/>
      <c r="B283" s="945"/>
      <c r="C283" s="962"/>
      <c r="D283" s="962"/>
      <c r="E283" s="962"/>
      <c r="F283" s="972"/>
      <c r="G283" s="984"/>
      <c r="H283" s="984"/>
      <c r="I283" s="984"/>
      <c r="J283" s="984"/>
      <c r="K283" s="984"/>
      <c r="L283" s="1007"/>
      <c r="M283" s="1023"/>
      <c r="N283" s="1033"/>
      <c r="O283" s="1038"/>
      <c r="P283" s="1046"/>
      <c r="Q283" s="1052"/>
      <c r="R283" s="1057"/>
      <c r="S283" s="1063"/>
      <c r="T283" s="1065"/>
      <c r="U283" s="1063"/>
      <c r="V283" s="1065"/>
      <c r="W283" s="1063"/>
      <c r="X283" s="1065"/>
      <c r="Y283" s="1063"/>
      <c r="Z283" s="1065"/>
      <c r="AA283" s="1065"/>
      <c r="AB283" s="1065"/>
      <c r="AC283" s="1070"/>
      <c r="AD283" s="1077"/>
      <c r="AE283" s="1085"/>
      <c r="AF283" s="1094"/>
      <c r="AG283" s="1077"/>
      <c r="AH283" s="1103"/>
      <c r="AI283" s="1094"/>
      <c r="AJ283" s="1094"/>
      <c r="AK283" s="1117"/>
      <c r="AL283" s="1126"/>
      <c r="AM283" s="1134"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139"/>
      <c r="AO283" s="1148"/>
      <c r="AP283" s="1152"/>
      <c r="AQ283" s="891"/>
      <c r="AR283" s="880"/>
      <c r="AS283" s="880"/>
      <c r="AT283" s="880"/>
      <c r="AU283" s="880"/>
      <c r="AV283" s="880"/>
      <c r="AW283" s="880"/>
      <c r="AX283" s="1159"/>
      <c r="AY283" s="1148"/>
      <c r="AZ283" s="879"/>
      <c r="BA283" s="879"/>
      <c r="BB283" s="879"/>
      <c r="BC283" s="879"/>
      <c r="BD283" s="879"/>
      <c r="BE283" s="879"/>
      <c r="BF283" s="879"/>
      <c r="BG283" s="879"/>
    </row>
    <row r="284" spans="1:59" ht="30" customHeight="1">
      <c r="A284" s="922">
        <v>69</v>
      </c>
      <c r="B284" s="946" t="str">
        <f>IF(基本情報入力シート!B508="","",基本情報入力シート!B508)</f>
        <v/>
      </c>
      <c r="C284" s="963"/>
      <c r="D284" s="963"/>
      <c r="E284" s="963"/>
      <c r="F284" s="973"/>
      <c r="G284" s="985" t="str">
        <f>IF(基本情報入力シート!L508="","",基本情報入力シート!L508)</f>
        <v/>
      </c>
      <c r="H284" s="985" t="str">
        <f>IF(基本情報入力シート!Q508="","",基本情報入力シート!Q508)</f>
        <v/>
      </c>
      <c r="I284" s="985" t="str">
        <f>IF(基本情報入力シート!V508="","",基本情報入力シート!V508)</f>
        <v/>
      </c>
      <c r="J284" s="985" t="str">
        <f>IF(基本情報入力シート!W508="","",基本情報入力シート!W508)</f>
        <v/>
      </c>
      <c r="K284" s="985" t="str">
        <f>IF(基本情報入力シート!X508="","",基本情報入力シート!X508)</f>
        <v/>
      </c>
      <c r="L284" s="1008" t="str">
        <f>IF(基本情報入力シート!AC508=0,"",基本情報入力シート!AC508)</f>
        <v/>
      </c>
      <c r="M284" s="1021" t="str">
        <f>IF(基本情報入力シート!AD508="","",基本情報入力シート!AD508)</f>
        <v/>
      </c>
      <c r="N284" s="1031"/>
      <c r="O284" s="1036" t="str">
        <f>IFERROR(VLOOKUP(K284,'【参考】数式用３'!$A$2:$AD$48,MATCH(N284,'【参考】数式用３'!$C$4:$AD$4,0)+2,0),"")</f>
        <v/>
      </c>
      <c r="P284" s="1044"/>
      <c r="Q284" s="1050" t="str">
        <f>IFERROR(VLOOKUP(K284,'【参考】数式用３'!$A$2:$AC$48,MATCH(P284,'【参考】数式用３'!$C$4:$AC$4,0)+2,0),"")</f>
        <v/>
      </c>
      <c r="R284" s="1055" t="s">
        <v>712</v>
      </c>
      <c r="S284" s="1061"/>
      <c r="T284" s="1064" t="s">
        <v>5</v>
      </c>
      <c r="U284" s="1061"/>
      <c r="V284" s="1064" t="s">
        <v>861</v>
      </c>
      <c r="W284" s="1061"/>
      <c r="X284" s="1064" t="s">
        <v>5</v>
      </c>
      <c r="Y284" s="1061"/>
      <c r="Z284" s="1064" t="s">
        <v>130</v>
      </c>
      <c r="AA284" s="1064" t="s">
        <v>508</v>
      </c>
      <c r="AB284" s="1064" t="str">
        <f>IF(S284&gt;=1,(W284*12+Y284)-(S284*12+U284)+1,"")</f>
        <v/>
      </c>
      <c r="AC284" s="1068" t="s">
        <v>136</v>
      </c>
      <c r="AD284" s="1075" t="str">
        <f>IFERROR(ROUNDDOWN(ROUND(L284*Q284,0)*M284,0)*AB284,"")</f>
        <v/>
      </c>
      <c r="AE284" s="1083" t="str">
        <f>IFERROR(ROUNDDOWN(ROUNDDOWN(ROUND(L284*VLOOKUP(K284,'【参考】数式用３'!$A$2:$AC$48,MATCH("処遇改善加算Ⅳ",'【参考】数式用３'!$C$4:$O$4,0)+2,0),0)*M284,0)*AB284*0.5,0),"")</f>
        <v/>
      </c>
      <c r="AF284" s="1092"/>
      <c r="AG284" s="1075" t="str">
        <f>IF(AND(AQ284&lt;&gt;"対象外",P284&lt;&gt;""),ROUNDDOWN(ROUND(L284*VLOOKUP(K284,'【参考】数式用３'!$A$2:$K$48,MATCH("ベア加算あり",'【参考】数式用３'!$C$4:$K$4,0)+2,0),0)*M284,0)*AB284,"")</f>
        <v/>
      </c>
      <c r="AH284" s="1101"/>
      <c r="AI284" s="1092"/>
      <c r="AJ284" s="1092"/>
      <c r="AK284" s="1115"/>
      <c r="AL284" s="1124"/>
      <c r="AM284" s="1131" t="str">
        <f>IF(Q284="","",IF(Q284&lt;O284,"！加算の要件上は問題ありませんが、令和６年度末の加算率と比較して、令和７年度の加算率が低くなっています。",""))</f>
        <v/>
      </c>
      <c r="AN284" s="1139"/>
      <c r="AO284" s="1146" t="str">
        <f>IF(K284&lt;&gt;"","Q列に色付け","")</f>
        <v/>
      </c>
      <c r="AP284" s="1152" t="str">
        <f>IF(AND(AE284&lt;&gt;0,AE284&lt;&gt;""),IF(AF284="○","入力済","未入力"),"")</f>
        <v/>
      </c>
      <c r="AQ284" s="889" t="str">
        <f>IFERROR((VLOOKUP(N284,'【参考】数式用３'!$BE$5:$BE$13,1,FALSE)),"対象外")</f>
        <v>対象外</v>
      </c>
      <c r="AR284" s="880" t="str">
        <f>IF(AG284&lt;&gt;"",IF(AH284="○","入力済","未入力"),"")</f>
        <v/>
      </c>
      <c r="AS284" s="880" t="str">
        <f>IF(AND(P284&lt;&gt;"",AI284=""),"未入力","入力済")</f>
        <v>入力済</v>
      </c>
      <c r="AT284" s="880" t="str">
        <f>IF(AND(P284&lt;&gt;"",P284&lt;&gt;"処遇改善加算Ⅳ",AJ284=""),"未入力","入力済")</f>
        <v>入力済</v>
      </c>
      <c r="AU284" s="880" t="str">
        <f>IFERROR(VLOOKUP(K284,'【参考】数式用３'!$BB$5:$BC$48,2,FALSE),"")</f>
        <v/>
      </c>
      <c r="AV284" s="880" t="str">
        <f>IF(AND(P284&lt;&gt;"処遇改善加算Ⅲ",P284&lt;&gt;"処遇改善加算Ⅳ",P284&lt;&gt;"",AU284&lt;&gt;"対象外"),1,"")</f>
        <v/>
      </c>
      <c r="AW284" s="880" t="str">
        <f>IFERROR("_"&amp;VLOOKUP(K284,'【参考】数式用３'!$AG$2:$AH$48,2,FALSE),"")</f>
        <v/>
      </c>
      <c r="AX284" s="1159" t="str">
        <f>IF(AND(P284="処遇改善加算Ⅰ",AL284=""),"未入力","入力済")</f>
        <v>入力済</v>
      </c>
      <c r="AY284" s="1146" t="str">
        <f>G284</f>
        <v/>
      </c>
      <c r="AZ284" s="879"/>
      <c r="BA284" s="879"/>
      <c r="BB284" s="879"/>
      <c r="BC284" s="879"/>
      <c r="BD284" s="879"/>
      <c r="BE284" s="879"/>
      <c r="BF284" s="879"/>
      <c r="BG284" s="879"/>
    </row>
    <row r="285" spans="1:59" ht="14.4" customHeight="1">
      <c r="A285" s="923"/>
      <c r="B285" s="944"/>
      <c r="C285" s="961"/>
      <c r="D285" s="961"/>
      <c r="E285" s="961"/>
      <c r="F285" s="971"/>
      <c r="G285" s="983"/>
      <c r="H285" s="983"/>
      <c r="I285" s="983"/>
      <c r="J285" s="983"/>
      <c r="K285" s="983"/>
      <c r="L285" s="1006"/>
      <c r="M285" s="1022"/>
      <c r="N285" s="1032"/>
      <c r="O285" s="1037"/>
      <c r="P285" s="1045"/>
      <c r="Q285" s="1051"/>
      <c r="R285" s="1056"/>
      <c r="S285" s="1062"/>
      <c r="T285" s="915"/>
      <c r="U285" s="1062"/>
      <c r="V285" s="915"/>
      <c r="W285" s="1062"/>
      <c r="X285" s="915"/>
      <c r="Y285" s="1062"/>
      <c r="Z285" s="915"/>
      <c r="AA285" s="915"/>
      <c r="AB285" s="915"/>
      <c r="AC285" s="1069"/>
      <c r="AD285" s="1076"/>
      <c r="AE285" s="1084"/>
      <c r="AF285" s="1093"/>
      <c r="AG285" s="1076"/>
      <c r="AH285" s="1102"/>
      <c r="AI285" s="1093"/>
      <c r="AJ285" s="1093"/>
      <c r="AK285" s="1116"/>
      <c r="AL285" s="1125"/>
      <c r="AM285" s="1132" t="str">
        <f>IF(AND(P284&lt;&gt;"",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1139"/>
      <c r="AO285" s="1147"/>
      <c r="AP285" s="1152"/>
      <c r="AQ285" s="890"/>
      <c r="AR285" s="880"/>
      <c r="AS285" s="880"/>
      <c r="AT285" s="880"/>
      <c r="AU285" s="880"/>
      <c r="AV285" s="880"/>
      <c r="AW285" s="880"/>
      <c r="AX285" s="1159"/>
      <c r="AY285" s="1147"/>
      <c r="AZ285" s="879"/>
      <c r="BA285" s="879"/>
      <c r="BB285" s="879"/>
      <c r="BC285" s="879"/>
      <c r="BD285" s="879"/>
      <c r="BE285" s="879"/>
      <c r="BF285" s="879"/>
      <c r="BG285" s="879"/>
    </row>
    <row r="286" spans="1:59" ht="14.4" customHeight="1">
      <c r="A286" s="924"/>
      <c r="B286" s="944"/>
      <c r="C286" s="961"/>
      <c r="D286" s="961"/>
      <c r="E286" s="961"/>
      <c r="F286" s="971"/>
      <c r="G286" s="983"/>
      <c r="H286" s="983"/>
      <c r="I286" s="983"/>
      <c r="J286" s="983"/>
      <c r="K286" s="983"/>
      <c r="L286" s="1006"/>
      <c r="M286" s="1022"/>
      <c r="N286" s="1032"/>
      <c r="O286" s="1037"/>
      <c r="P286" s="1045"/>
      <c r="Q286" s="1051"/>
      <c r="R286" s="1056"/>
      <c r="S286" s="1062"/>
      <c r="T286" s="915"/>
      <c r="U286" s="1062"/>
      <c r="V286" s="915"/>
      <c r="W286" s="1062"/>
      <c r="X286" s="915"/>
      <c r="Y286" s="1062"/>
      <c r="Z286" s="915"/>
      <c r="AA286" s="915"/>
      <c r="AB286" s="915"/>
      <c r="AC286" s="1069"/>
      <c r="AD286" s="1076"/>
      <c r="AE286" s="1084"/>
      <c r="AF286" s="1093"/>
      <c r="AG286" s="1076"/>
      <c r="AH286" s="1102"/>
      <c r="AI286" s="1093"/>
      <c r="AJ286" s="1093"/>
      <c r="AK286" s="1116"/>
      <c r="AL286" s="1125"/>
      <c r="AM286" s="1133"/>
      <c r="AN286" s="1139"/>
      <c r="AO286" s="1147"/>
      <c r="AP286" s="1152"/>
      <c r="AQ286" s="890"/>
      <c r="AR286" s="880"/>
      <c r="AS286" s="880"/>
      <c r="AT286" s="880"/>
      <c r="AU286" s="880"/>
      <c r="AV286" s="880"/>
      <c r="AW286" s="880"/>
      <c r="AX286" s="1159"/>
      <c r="AY286" s="1147"/>
      <c r="AZ286" s="879"/>
      <c r="BA286" s="879"/>
      <c r="BB286" s="879"/>
      <c r="BC286" s="879"/>
      <c r="BD286" s="879"/>
      <c r="BE286" s="879"/>
      <c r="BF286" s="879"/>
      <c r="BG286" s="879"/>
    </row>
    <row r="287" spans="1:59" ht="30" customHeight="1">
      <c r="A287" s="925"/>
      <c r="B287" s="945"/>
      <c r="C287" s="962"/>
      <c r="D287" s="962"/>
      <c r="E287" s="962"/>
      <c r="F287" s="972"/>
      <c r="G287" s="984"/>
      <c r="H287" s="984"/>
      <c r="I287" s="984"/>
      <c r="J287" s="984"/>
      <c r="K287" s="984"/>
      <c r="L287" s="1007"/>
      <c r="M287" s="1023"/>
      <c r="N287" s="1033"/>
      <c r="O287" s="1038"/>
      <c r="P287" s="1046"/>
      <c r="Q287" s="1052"/>
      <c r="R287" s="1057"/>
      <c r="S287" s="1063"/>
      <c r="T287" s="1065"/>
      <c r="U287" s="1063"/>
      <c r="V287" s="1065"/>
      <c r="W287" s="1063"/>
      <c r="X287" s="1065"/>
      <c r="Y287" s="1063"/>
      <c r="Z287" s="1065"/>
      <c r="AA287" s="1065"/>
      <c r="AB287" s="1065"/>
      <c r="AC287" s="1070"/>
      <c r="AD287" s="1077"/>
      <c r="AE287" s="1085"/>
      <c r="AF287" s="1094"/>
      <c r="AG287" s="1077"/>
      <c r="AH287" s="1103"/>
      <c r="AI287" s="1094"/>
      <c r="AJ287" s="1094"/>
      <c r="AK287" s="1117"/>
      <c r="AL287" s="1126"/>
      <c r="AM287" s="1134"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139"/>
      <c r="AO287" s="1148"/>
      <c r="AP287" s="1152"/>
      <c r="AQ287" s="891"/>
      <c r="AR287" s="880"/>
      <c r="AS287" s="880"/>
      <c r="AT287" s="880"/>
      <c r="AU287" s="880"/>
      <c r="AV287" s="880"/>
      <c r="AW287" s="880"/>
      <c r="AX287" s="1159"/>
      <c r="AY287" s="1148"/>
      <c r="AZ287" s="879"/>
      <c r="BA287" s="879"/>
      <c r="BB287" s="879"/>
      <c r="BC287" s="879"/>
      <c r="BD287" s="879"/>
      <c r="BE287" s="879"/>
      <c r="BF287" s="879"/>
      <c r="BG287" s="879"/>
    </row>
    <row r="288" spans="1:59" ht="30" customHeight="1">
      <c r="A288" s="922">
        <v>70</v>
      </c>
      <c r="B288" s="946" t="str">
        <f>IF(基本情報入力シート!B509="","",基本情報入力シート!B509)</f>
        <v/>
      </c>
      <c r="C288" s="963"/>
      <c r="D288" s="963"/>
      <c r="E288" s="963"/>
      <c r="F288" s="973"/>
      <c r="G288" s="985" t="str">
        <f>IF(基本情報入力シート!L509="","",基本情報入力シート!L509)</f>
        <v/>
      </c>
      <c r="H288" s="985" t="str">
        <f>IF(基本情報入力シート!Q509="","",基本情報入力シート!Q509)</f>
        <v/>
      </c>
      <c r="I288" s="985" t="str">
        <f>IF(基本情報入力シート!V509="","",基本情報入力シート!V509)</f>
        <v/>
      </c>
      <c r="J288" s="985" t="str">
        <f>IF(基本情報入力シート!W509="","",基本情報入力シート!W509)</f>
        <v/>
      </c>
      <c r="K288" s="985" t="str">
        <f>IF(基本情報入力シート!X509="","",基本情報入力シート!X509)</f>
        <v/>
      </c>
      <c r="L288" s="1008" t="str">
        <f>IF(基本情報入力シート!AC509=0,"",基本情報入力シート!AC509)</f>
        <v/>
      </c>
      <c r="M288" s="1021" t="str">
        <f>IF(基本情報入力シート!AD509="","",基本情報入力シート!AD509)</f>
        <v/>
      </c>
      <c r="N288" s="1031"/>
      <c r="O288" s="1036" t="str">
        <f>IFERROR(VLOOKUP(K288,'【参考】数式用３'!$A$2:$AD$48,MATCH(N288,'【参考】数式用３'!$C$4:$AD$4,0)+2,0),"")</f>
        <v/>
      </c>
      <c r="P288" s="1044"/>
      <c r="Q288" s="1050" t="str">
        <f>IFERROR(VLOOKUP(K288,'【参考】数式用３'!$A$2:$AC$48,MATCH(P288,'【参考】数式用３'!$C$4:$AC$4,0)+2,0),"")</f>
        <v/>
      </c>
      <c r="R288" s="1055" t="s">
        <v>712</v>
      </c>
      <c r="S288" s="1061"/>
      <c r="T288" s="1064" t="s">
        <v>5</v>
      </c>
      <c r="U288" s="1061"/>
      <c r="V288" s="1064" t="s">
        <v>861</v>
      </c>
      <c r="W288" s="1061"/>
      <c r="X288" s="1064" t="s">
        <v>5</v>
      </c>
      <c r="Y288" s="1061"/>
      <c r="Z288" s="1064" t="s">
        <v>130</v>
      </c>
      <c r="AA288" s="1064" t="s">
        <v>508</v>
      </c>
      <c r="AB288" s="1064" t="str">
        <f>IF(S288&gt;=1,(W288*12+Y288)-(S288*12+U288)+1,"")</f>
        <v/>
      </c>
      <c r="AC288" s="1068" t="s">
        <v>136</v>
      </c>
      <c r="AD288" s="1075" t="str">
        <f>IFERROR(ROUNDDOWN(ROUND(L288*Q288,0)*M288,0)*AB288,"")</f>
        <v/>
      </c>
      <c r="AE288" s="1083" t="str">
        <f>IFERROR(ROUNDDOWN(ROUNDDOWN(ROUND(L288*VLOOKUP(K288,'【参考】数式用３'!$A$2:$AC$48,MATCH("処遇改善加算Ⅳ",'【参考】数式用３'!$C$4:$O$4,0)+2,0),0)*M288,0)*AB288*0.5,0),"")</f>
        <v/>
      </c>
      <c r="AF288" s="1092"/>
      <c r="AG288" s="1075" t="str">
        <f>IF(AND(AQ288&lt;&gt;"対象外",P288&lt;&gt;""),ROUNDDOWN(ROUND(L288*VLOOKUP(K288,'【参考】数式用３'!$A$2:$K$48,MATCH("ベア加算あり",'【参考】数式用３'!$C$4:$K$4,0)+2,0),0)*M288,0)*AB288,"")</f>
        <v/>
      </c>
      <c r="AH288" s="1101"/>
      <c r="AI288" s="1092"/>
      <c r="AJ288" s="1092"/>
      <c r="AK288" s="1115"/>
      <c r="AL288" s="1124"/>
      <c r="AM288" s="1131" t="str">
        <f>IF(Q288="","",IF(Q288&lt;O288,"！加算の要件上は問題ありませんが、令和６年度末の加算率と比較して、令和７年度の加算率が低くなっています。",""))</f>
        <v/>
      </c>
      <c r="AN288" s="1139"/>
      <c r="AO288" s="1146" t="str">
        <f>IF(K288&lt;&gt;"","Q列に色付け","")</f>
        <v/>
      </c>
      <c r="AP288" s="1152" t="str">
        <f>IF(AND(AE288&lt;&gt;0,AE288&lt;&gt;""),IF(AF288="○","入力済","未入力"),"")</f>
        <v/>
      </c>
      <c r="AQ288" s="889" t="str">
        <f>IFERROR((VLOOKUP(N288,'【参考】数式用３'!$BE$5:$BE$13,1,FALSE)),"対象外")</f>
        <v>対象外</v>
      </c>
      <c r="AR288" s="880" t="str">
        <f>IF(AG288&lt;&gt;"",IF(AH288="○","入力済","未入力"),"")</f>
        <v/>
      </c>
      <c r="AS288" s="880" t="str">
        <f>IF(AND(P288&lt;&gt;"",AI288=""),"未入力","入力済")</f>
        <v>入力済</v>
      </c>
      <c r="AT288" s="880" t="str">
        <f>IF(AND(P288&lt;&gt;"",P288&lt;&gt;"処遇改善加算Ⅳ",AJ288=""),"未入力","入力済")</f>
        <v>入力済</v>
      </c>
      <c r="AU288" s="880" t="str">
        <f>IFERROR(VLOOKUP(K288,'【参考】数式用３'!$BB$5:$BC$48,2,FALSE),"")</f>
        <v/>
      </c>
      <c r="AV288" s="880" t="str">
        <f>IF(AND(P288&lt;&gt;"処遇改善加算Ⅲ",P288&lt;&gt;"処遇改善加算Ⅳ",P288&lt;&gt;"",AU288&lt;&gt;"対象外"),1,"")</f>
        <v/>
      </c>
      <c r="AW288" s="880" t="str">
        <f>IFERROR("_"&amp;VLOOKUP(K288,'【参考】数式用３'!$AG$2:$AH$48,2,FALSE),"")</f>
        <v/>
      </c>
      <c r="AX288" s="1159" t="str">
        <f>IF(AND(P288="処遇改善加算Ⅰ",AL288=""),"未入力","入力済")</f>
        <v>入力済</v>
      </c>
      <c r="AY288" s="1146" t="str">
        <f>G288</f>
        <v/>
      </c>
      <c r="AZ288" s="879"/>
      <c r="BA288" s="879"/>
      <c r="BB288" s="879"/>
      <c r="BC288" s="879"/>
      <c r="BD288" s="879"/>
      <c r="BE288" s="879"/>
      <c r="BF288" s="879"/>
      <c r="BG288" s="879"/>
    </row>
    <row r="289" spans="1:59" ht="14.4" customHeight="1">
      <c r="A289" s="923"/>
      <c r="B289" s="944"/>
      <c r="C289" s="961"/>
      <c r="D289" s="961"/>
      <c r="E289" s="961"/>
      <c r="F289" s="971"/>
      <c r="G289" s="983"/>
      <c r="H289" s="983"/>
      <c r="I289" s="983"/>
      <c r="J289" s="983"/>
      <c r="K289" s="983"/>
      <c r="L289" s="1006"/>
      <c r="M289" s="1022"/>
      <c r="N289" s="1032"/>
      <c r="O289" s="1037"/>
      <c r="P289" s="1045"/>
      <c r="Q289" s="1051"/>
      <c r="R289" s="1056"/>
      <c r="S289" s="1062"/>
      <c r="T289" s="915"/>
      <c r="U289" s="1062"/>
      <c r="V289" s="915"/>
      <c r="W289" s="1062"/>
      <c r="X289" s="915"/>
      <c r="Y289" s="1062"/>
      <c r="Z289" s="915"/>
      <c r="AA289" s="915"/>
      <c r="AB289" s="915"/>
      <c r="AC289" s="1069"/>
      <c r="AD289" s="1076"/>
      <c r="AE289" s="1084"/>
      <c r="AF289" s="1093"/>
      <c r="AG289" s="1076"/>
      <c r="AH289" s="1102"/>
      <c r="AI289" s="1093"/>
      <c r="AJ289" s="1093"/>
      <c r="AK289" s="1116"/>
      <c r="AL289" s="1125"/>
      <c r="AM289" s="1132" t="str">
        <f>IF(AND(P288&lt;&gt;"",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1139"/>
      <c r="AO289" s="1147"/>
      <c r="AP289" s="1152"/>
      <c r="AQ289" s="890"/>
      <c r="AR289" s="880"/>
      <c r="AS289" s="880"/>
      <c r="AT289" s="880"/>
      <c r="AU289" s="880"/>
      <c r="AV289" s="880"/>
      <c r="AW289" s="880"/>
      <c r="AX289" s="1159"/>
      <c r="AY289" s="1147"/>
      <c r="AZ289" s="879"/>
      <c r="BA289" s="879"/>
      <c r="BB289" s="879"/>
      <c r="BC289" s="879"/>
      <c r="BD289" s="879"/>
      <c r="BE289" s="879"/>
      <c r="BF289" s="879"/>
      <c r="BG289" s="879"/>
    </row>
    <row r="290" spans="1:59" ht="14.4" customHeight="1">
      <c r="A290" s="924"/>
      <c r="B290" s="944"/>
      <c r="C290" s="961"/>
      <c r="D290" s="961"/>
      <c r="E290" s="961"/>
      <c r="F290" s="971"/>
      <c r="G290" s="983"/>
      <c r="H290" s="983"/>
      <c r="I290" s="983"/>
      <c r="J290" s="983"/>
      <c r="K290" s="983"/>
      <c r="L290" s="1006"/>
      <c r="M290" s="1022"/>
      <c r="N290" s="1032"/>
      <c r="O290" s="1037"/>
      <c r="P290" s="1045"/>
      <c r="Q290" s="1051"/>
      <c r="R290" s="1056"/>
      <c r="S290" s="1062"/>
      <c r="T290" s="915"/>
      <c r="U290" s="1062"/>
      <c r="V290" s="915"/>
      <c r="W290" s="1062"/>
      <c r="X290" s="915"/>
      <c r="Y290" s="1062"/>
      <c r="Z290" s="915"/>
      <c r="AA290" s="915"/>
      <c r="AB290" s="915"/>
      <c r="AC290" s="1069"/>
      <c r="AD290" s="1076"/>
      <c r="AE290" s="1084"/>
      <c r="AF290" s="1093"/>
      <c r="AG290" s="1076"/>
      <c r="AH290" s="1102"/>
      <c r="AI290" s="1093"/>
      <c r="AJ290" s="1093"/>
      <c r="AK290" s="1116"/>
      <c r="AL290" s="1125"/>
      <c r="AM290" s="1133"/>
      <c r="AN290" s="1139"/>
      <c r="AO290" s="1147"/>
      <c r="AP290" s="1152"/>
      <c r="AQ290" s="890"/>
      <c r="AR290" s="880"/>
      <c r="AS290" s="880"/>
      <c r="AT290" s="880"/>
      <c r="AU290" s="880"/>
      <c r="AV290" s="880"/>
      <c r="AW290" s="880"/>
      <c r="AX290" s="1159"/>
      <c r="AY290" s="1147"/>
      <c r="AZ290" s="879"/>
      <c r="BA290" s="879"/>
      <c r="BB290" s="879"/>
      <c r="BC290" s="879"/>
      <c r="BD290" s="879"/>
      <c r="BE290" s="879"/>
      <c r="BF290" s="879"/>
      <c r="BG290" s="879"/>
    </row>
    <row r="291" spans="1:59" ht="30" customHeight="1">
      <c r="A291" s="925"/>
      <c r="B291" s="945"/>
      <c r="C291" s="962"/>
      <c r="D291" s="962"/>
      <c r="E291" s="962"/>
      <c r="F291" s="972"/>
      <c r="G291" s="984"/>
      <c r="H291" s="984"/>
      <c r="I291" s="984"/>
      <c r="J291" s="984"/>
      <c r="K291" s="984"/>
      <c r="L291" s="1007"/>
      <c r="M291" s="1023"/>
      <c r="N291" s="1033"/>
      <c r="O291" s="1038"/>
      <c r="P291" s="1046"/>
      <c r="Q291" s="1052"/>
      <c r="R291" s="1057"/>
      <c r="S291" s="1063"/>
      <c r="T291" s="1065"/>
      <c r="U291" s="1063"/>
      <c r="V291" s="1065"/>
      <c r="W291" s="1063"/>
      <c r="X291" s="1065"/>
      <c r="Y291" s="1063"/>
      <c r="Z291" s="1065"/>
      <c r="AA291" s="1065"/>
      <c r="AB291" s="1065"/>
      <c r="AC291" s="1070"/>
      <c r="AD291" s="1077"/>
      <c r="AE291" s="1085"/>
      <c r="AF291" s="1094"/>
      <c r="AG291" s="1077"/>
      <c r="AH291" s="1103"/>
      <c r="AI291" s="1094"/>
      <c r="AJ291" s="1094"/>
      <c r="AK291" s="1117"/>
      <c r="AL291" s="1126"/>
      <c r="AM291" s="1134"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139"/>
      <c r="AO291" s="1147"/>
      <c r="AP291" s="1152"/>
      <c r="AQ291" s="891"/>
      <c r="AR291" s="880"/>
      <c r="AS291" s="880"/>
      <c r="AT291" s="880"/>
      <c r="AU291" s="880"/>
      <c r="AV291" s="880"/>
      <c r="AW291" s="880"/>
      <c r="AX291" s="1159"/>
      <c r="AY291" s="1148"/>
      <c r="AZ291" s="879"/>
      <c r="BA291" s="879"/>
      <c r="BB291" s="879"/>
      <c r="BC291" s="879"/>
      <c r="BD291" s="879"/>
      <c r="BE291" s="879"/>
      <c r="BF291" s="879"/>
      <c r="BG291" s="879"/>
    </row>
    <row r="292" spans="1:59" ht="30" customHeight="1">
      <c r="A292" s="922">
        <v>71</v>
      </c>
      <c r="B292" s="946" t="str">
        <f>IF(基本情報入力シート!B510="","",基本情報入力シート!B510)</f>
        <v/>
      </c>
      <c r="C292" s="963"/>
      <c r="D292" s="963"/>
      <c r="E292" s="963"/>
      <c r="F292" s="973"/>
      <c r="G292" s="985" t="str">
        <f>IF(基本情報入力シート!L510="","",基本情報入力シート!L510)</f>
        <v/>
      </c>
      <c r="H292" s="985" t="str">
        <f>IF(基本情報入力シート!Q510="","",基本情報入力シート!Q510)</f>
        <v/>
      </c>
      <c r="I292" s="985" t="str">
        <f>IF(基本情報入力シート!V510="","",基本情報入力シート!V510)</f>
        <v/>
      </c>
      <c r="J292" s="985" t="str">
        <f>IF(基本情報入力シート!W510="","",基本情報入力シート!W510)</f>
        <v/>
      </c>
      <c r="K292" s="985" t="str">
        <f>IF(基本情報入力シート!X510="","",基本情報入力シート!X510)</f>
        <v/>
      </c>
      <c r="L292" s="1008" t="str">
        <f>IF(基本情報入力シート!AC510=0,"",基本情報入力シート!AC510)</f>
        <v/>
      </c>
      <c r="M292" s="1021" t="str">
        <f>IF(基本情報入力シート!AD510="","",基本情報入力シート!AD510)</f>
        <v/>
      </c>
      <c r="N292" s="1031"/>
      <c r="O292" s="1036" t="str">
        <f>IFERROR(VLOOKUP(K292,'【参考】数式用３'!$A$2:$AD$48,MATCH(N292,'【参考】数式用３'!$C$4:$AD$4,0)+2,0),"")</f>
        <v/>
      </c>
      <c r="P292" s="1044"/>
      <c r="Q292" s="1050" t="str">
        <f>IFERROR(VLOOKUP(K292,'【参考】数式用３'!$A$2:$AC$48,MATCH(P292,'【参考】数式用３'!$C$4:$AC$4,0)+2,0),"")</f>
        <v/>
      </c>
      <c r="R292" s="1055" t="s">
        <v>712</v>
      </c>
      <c r="S292" s="1061"/>
      <c r="T292" s="1064" t="s">
        <v>5</v>
      </c>
      <c r="U292" s="1061"/>
      <c r="V292" s="1064" t="s">
        <v>861</v>
      </c>
      <c r="W292" s="1061"/>
      <c r="X292" s="1064" t="s">
        <v>5</v>
      </c>
      <c r="Y292" s="1061"/>
      <c r="Z292" s="1064" t="s">
        <v>130</v>
      </c>
      <c r="AA292" s="1064" t="s">
        <v>508</v>
      </c>
      <c r="AB292" s="1064" t="str">
        <f>IF(S292&gt;=1,(W292*12+Y292)-(S292*12+U292)+1,"")</f>
        <v/>
      </c>
      <c r="AC292" s="1068" t="s">
        <v>136</v>
      </c>
      <c r="AD292" s="1075" t="str">
        <f>IFERROR(ROUNDDOWN(ROUND(L292*Q292,0)*M292,0)*AB292,"")</f>
        <v/>
      </c>
      <c r="AE292" s="1083" t="str">
        <f>IFERROR(ROUNDDOWN(ROUNDDOWN(ROUND(L292*VLOOKUP(K292,'【参考】数式用３'!$A$2:$AC$48,MATCH("処遇改善加算Ⅳ",'【参考】数式用３'!$C$4:$O$4,0)+2,0),0)*M292,0)*AB292*0.5,0),"")</f>
        <v/>
      </c>
      <c r="AF292" s="1092"/>
      <c r="AG292" s="1075" t="str">
        <f>IF(AND(AQ292&lt;&gt;"対象外",P292&lt;&gt;""),ROUNDDOWN(ROUND(L292*VLOOKUP(K292,'【参考】数式用３'!$A$2:$K$48,MATCH("ベア加算あり",'【参考】数式用３'!$C$4:$K$4,0)+2,0),0)*M292,0)*AB292,"")</f>
        <v/>
      </c>
      <c r="AH292" s="1101"/>
      <c r="AI292" s="1092"/>
      <c r="AJ292" s="1092"/>
      <c r="AK292" s="1115"/>
      <c r="AL292" s="1124"/>
      <c r="AM292" s="1131" t="str">
        <f>IF(Q292="","",IF(Q292&lt;O292,"！加算の要件上は問題ありませんが、令和６年度末の加算率と比較して、令和７年度の加算率が低くなっています。",""))</f>
        <v/>
      </c>
      <c r="AN292" s="1139"/>
      <c r="AO292" s="1146" t="str">
        <f>IF(K292&lt;&gt;"","Q列に色付け","")</f>
        <v/>
      </c>
      <c r="AP292" s="1152" t="str">
        <f>IF(AND(AE292&lt;&gt;0,AE292&lt;&gt;""),IF(AF292="○","入力済","未入力"),"")</f>
        <v/>
      </c>
      <c r="AQ292" s="889" t="str">
        <f>IFERROR((VLOOKUP(N292,'【参考】数式用３'!$BE$5:$BE$13,1,FALSE)),"対象外")</f>
        <v>対象外</v>
      </c>
      <c r="AR292" s="880" t="str">
        <f>IF(AG292&lt;&gt;"",IF(AH292="○","入力済","未入力"),"")</f>
        <v/>
      </c>
      <c r="AS292" s="880" t="str">
        <f>IF(AND(P292&lt;&gt;"",AI292=""),"未入力","入力済")</f>
        <v>入力済</v>
      </c>
      <c r="AT292" s="880" t="str">
        <f>IF(AND(P292&lt;&gt;"",P292&lt;&gt;"処遇改善加算Ⅳ",AJ292=""),"未入力","入力済")</f>
        <v>入力済</v>
      </c>
      <c r="AU292" s="880" t="str">
        <f>IFERROR(VLOOKUP(K292,'【参考】数式用３'!$BB$5:$BC$48,2,FALSE),"")</f>
        <v/>
      </c>
      <c r="AV292" s="880" t="str">
        <f>IF(AND(P292&lt;&gt;"処遇改善加算Ⅲ",P292&lt;&gt;"処遇改善加算Ⅳ",P292&lt;&gt;"",AU292&lt;&gt;"対象外"),1,"")</f>
        <v/>
      </c>
      <c r="AW292" s="880" t="str">
        <f>IFERROR("_"&amp;VLOOKUP(K292,'【参考】数式用３'!$AG$2:$AH$48,2,FALSE),"")</f>
        <v/>
      </c>
      <c r="AX292" s="1159" t="str">
        <f>IF(AND(P292="処遇改善加算Ⅰ",AL292=""),"未入力","入力済")</f>
        <v>入力済</v>
      </c>
      <c r="AY292" s="1146" t="str">
        <f>G292</f>
        <v/>
      </c>
      <c r="AZ292" s="879"/>
      <c r="BA292" s="879"/>
      <c r="BB292" s="879"/>
      <c r="BC292" s="879"/>
      <c r="BD292" s="879"/>
      <c r="BE292" s="879"/>
      <c r="BF292" s="879"/>
      <c r="BG292" s="879"/>
    </row>
    <row r="293" spans="1:59" ht="14.4" customHeight="1">
      <c r="A293" s="923"/>
      <c r="B293" s="944"/>
      <c r="C293" s="961"/>
      <c r="D293" s="961"/>
      <c r="E293" s="961"/>
      <c r="F293" s="971"/>
      <c r="G293" s="983"/>
      <c r="H293" s="983"/>
      <c r="I293" s="983"/>
      <c r="J293" s="983"/>
      <c r="K293" s="983"/>
      <c r="L293" s="1006"/>
      <c r="M293" s="1022"/>
      <c r="N293" s="1032"/>
      <c r="O293" s="1037"/>
      <c r="P293" s="1045"/>
      <c r="Q293" s="1051"/>
      <c r="R293" s="1056"/>
      <c r="S293" s="1062"/>
      <c r="T293" s="915"/>
      <c r="U293" s="1062"/>
      <c r="V293" s="915"/>
      <c r="W293" s="1062"/>
      <c r="X293" s="915"/>
      <c r="Y293" s="1062"/>
      <c r="Z293" s="915"/>
      <c r="AA293" s="915"/>
      <c r="AB293" s="915"/>
      <c r="AC293" s="1069"/>
      <c r="AD293" s="1076"/>
      <c r="AE293" s="1084"/>
      <c r="AF293" s="1093"/>
      <c r="AG293" s="1076"/>
      <c r="AH293" s="1102"/>
      <c r="AI293" s="1093"/>
      <c r="AJ293" s="1093"/>
      <c r="AK293" s="1116"/>
      <c r="AL293" s="1125"/>
      <c r="AM293" s="1132" t="str">
        <f>IF(AND(P292&lt;&gt;"",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1139"/>
      <c r="AO293" s="1147"/>
      <c r="AP293" s="1152"/>
      <c r="AQ293" s="890"/>
      <c r="AR293" s="880"/>
      <c r="AS293" s="880"/>
      <c r="AT293" s="880"/>
      <c r="AU293" s="880"/>
      <c r="AV293" s="880"/>
      <c r="AW293" s="880"/>
      <c r="AX293" s="1159"/>
      <c r="AY293" s="1147"/>
      <c r="AZ293" s="879"/>
      <c r="BA293" s="879"/>
      <c r="BB293" s="879"/>
      <c r="BC293" s="879"/>
      <c r="BD293" s="879"/>
      <c r="BE293" s="879"/>
      <c r="BF293" s="879"/>
      <c r="BG293" s="879"/>
    </row>
    <row r="294" spans="1:59" ht="14.4" customHeight="1">
      <c r="A294" s="924"/>
      <c r="B294" s="944"/>
      <c r="C294" s="961"/>
      <c r="D294" s="961"/>
      <c r="E294" s="961"/>
      <c r="F294" s="971"/>
      <c r="G294" s="983"/>
      <c r="H294" s="983"/>
      <c r="I294" s="983"/>
      <c r="J294" s="983"/>
      <c r="K294" s="983"/>
      <c r="L294" s="1006"/>
      <c r="M294" s="1022"/>
      <c r="N294" s="1032"/>
      <c r="O294" s="1037"/>
      <c r="P294" s="1045"/>
      <c r="Q294" s="1051"/>
      <c r="R294" s="1056"/>
      <c r="S294" s="1062"/>
      <c r="T294" s="915"/>
      <c r="U294" s="1062"/>
      <c r="V294" s="915"/>
      <c r="W294" s="1062"/>
      <c r="X294" s="915"/>
      <c r="Y294" s="1062"/>
      <c r="Z294" s="915"/>
      <c r="AA294" s="915"/>
      <c r="AB294" s="915"/>
      <c r="AC294" s="1069"/>
      <c r="AD294" s="1076"/>
      <c r="AE294" s="1084"/>
      <c r="AF294" s="1093"/>
      <c r="AG294" s="1076"/>
      <c r="AH294" s="1102"/>
      <c r="AI294" s="1093"/>
      <c r="AJ294" s="1093"/>
      <c r="AK294" s="1116"/>
      <c r="AL294" s="1125"/>
      <c r="AM294" s="1133"/>
      <c r="AN294" s="1139"/>
      <c r="AO294" s="1147"/>
      <c r="AP294" s="1152"/>
      <c r="AQ294" s="890"/>
      <c r="AR294" s="880"/>
      <c r="AS294" s="880"/>
      <c r="AT294" s="880"/>
      <c r="AU294" s="880"/>
      <c r="AV294" s="880"/>
      <c r="AW294" s="880"/>
      <c r="AX294" s="1159"/>
      <c r="AY294" s="1147"/>
      <c r="AZ294" s="879"/>
      <c r="BA294" s="879"/>
      <c r="BB294" s="879"/>
      <c r="BC294" s="879"/>
      <c r="BD294" s="879"/>
      <c r="BE294" s="879"/>
      <c r="BF294" s="879"/>
      <c r="BG294" s="879"/>
    </row>
    <row r="295" spans="1:59" ht="30" customHeight="1">
      <c r="A295" s="925"/>
      <c r="B295" s="945"/>
      <c r="C295" s="962"/>
      <c r="D295" s="962"/>
      <c r="E295" s="962"/>
      <c r="F295" s="972"/>
      <c r="G295" s="984"/>
      <c r="H295" s="984"/>
      <c r="I295" s="984"/>
      <c r="J295" s="984"/>
      <c r="K295" s="984"/>
      <c r="L295" s="1007"/>
      <c r="M295" s="1023"/>
      <c r="N295" s="1033"/>
      <c r="O295" s="1038"/>
      <c r="P295" s="1046"/>
      <c r="Q295" s="1052"/>
      <c r="R295" s="1057"/>
      <c r="S295" s="1063"/>
      <c r="T295" s="1065"/>
      <c r="U295" s="1063"/>
      <c r="V295" s="1065"/>
      <c r="W295" s="1063"/>
      <c r="X295" s="1065"/>
      <c r="Y295" s="1063"/>
      <c r="Z295" s="1065"/>
      <c r="AA295" s="1065"/>
      <c r="AB295" s="1065"/>
      <c r="AC295" s="1070"/>
      <c r="AD295" s="1077"/>
      <c r="AE295" s="1085"/>
      <c r="AF295" s="1094"/>
      <c r="AG295" s="1077"/>
      <c r="AH295" s="1103"/>
      <c r="AI295" s="1094"/>
      <c r="AJ295" s="1094"/>
      <c r="AK295" s="1117"/>
      <c r="AL295" s="1126"/>
      <c r="AM295" s="1134"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139"/>
      <c r="AO295" s="1148"/>
      <c r="AP295" s="1152"/>
      <c r="AQ295" s="891"/>
      <c r="AR295" s="880"/>
      <c r="AS295" s="880"/>
      <c r="AT295" s="880"/>
      <c r="AU295" s="880"/>
      <c r="AV295" s="880"/>
      <c r="AW295" s="880"/>
      <c r="AX295" s="1159"/>
      <c r="AY295" s="1148"/>
      <c r="AZ295" s="879"/>
      <c r="BA295" s="879"/>
      <c r="BB295" s="879"/>
      <c r="BC295" s="879"/>
      <c r="BD295" s="879"/>
      <c r="BE295" s="879"/>
      <c r="BF295" s="879"/>
      <c r="BG295" s="879"/>
    </row>
    <row r="296" spans="1:59" ht="30" customHeight="1">
      <c r="A296" s="922">
        <v>72</v>
      </c>
      <c r="B296" s="946" t="str">
        <f>IF(基本情報入力シート!B511="","",基本情報入力シート!B511)</f>
        <v/>
      </c>
      <c r="C296" s="963"/>
      <c r="D296" s="963"/>
      <c r="E296" s="963"/>
      <c r="F296" s="973"/>
      <c r="G296" s="985" t="str">
        <f>IF(基本情報入力シート!L511="","",基本情報入力シート!L511)</f>
        <v/>
      </c>
      <c r="H296" s="985" t="str">
        <f>IF(基本情報入力シート!Q511="","",基本情報入力シート!Q511)</f>
        <v/>
      </c>
      <c r="I296" s="985" t="str">
        <f>IF(基本情報入力シート!V511="","",基本情報入力シート!V511)</f>
        <v/>
      </c>
      <c r="J296" s="985" t="str">
        <f>IF(基本情報入力シート!W511="","",基本情報入力シート!W511)</f>
        <v/>
      </c>
      <c r="K296" s="985" t="str">
        <f>IF(基本情報入力シート!X511="","",基本情報入力シート!X511)</f>
        <v/>
      </c>
      <c r="L296" s="1008" t="str">
        <f>IF(基本情報入力シート!AC511=0,"",基本情報入力シート!AC511)</f>
        <v/>
      </c>
      <c r="M296" s="1021" t="str">
        <f>IF(基本情報入力シート!AD511="","",基本情報入力シート!AD511)</f>
        <v/>
      </c>
      <c r="N296" s="1031"/>
      <c r="O296" s="1036" t="str">
        <f>IFERROR(VLOOKUP(K296,'【参考】数式用３'!$A$2:$AD$48,MATCH(N296,'【参考】数式用３'!$C$4:$AD$4,0)+2,0),"")</f>
        <v/>
      </c>
      <c r="P296" s="1044"/>
      <c r="Q296" s="1050" t="str">
        <f>IFERROR(VLOOKUP(K296,'【参考】数式用３'!$A$2:$AC$48,MATCH(P296,'【参考】数式用３'!$C$4:$AC$4,0)+2,0),"")</f>
        <v/>
      </c>
      <c r="R296" s="1055" t="s">
        <v>712</v>
      </c>
      <c r="S296" s="1061"/>
      <c r="T296" s="1064" t="s">
        <v>5</v>
      </c>
      <c r="U296" s="1061"/>
      <c r="V296" s="1064" t="s">
        <v>861</v>
      </c>
      <c r="W296" s="1061"/>
      <c r="X296" s="1064" t="s">
        <v>5</v>
      </c>
      <c r="Y296" s="1061"/>
      <c r="Z296" s="1064" t="s">
        <v>130</v>
      </c>
      <c r="AA296" s="1064" t="s">
        <v>508</v>
      </c>
      <c r="AB296" s="1064" t="str">
        <f>IF(S296&gt;=1,(W296*12+Y296)-(S296*12+U296)+1,"")</f>
        <v/>
      </c>
      <c r="AC296" s="1068" t="s">
        <v>136</v>
      </c>
      <c r="AD296" s="1075" t="str">
        <f>IFERROR(ROUNDDOWN(ROUND(L296*Q296,0)*M296,0)*AB296,"")</f>
        <v/>
      </c>
      <c r="AE296" s="1083" t="str">
        <f>IFERROR(ROUNDDOWN(ROUNDDOWN(ROUND(L296*VLOOKUP(K296,'【参考】数式用３'!$A$2:$AC$48,MATCH("処遇改善加算Ⅳ",'【参考】数式用３'!$C$4:$O$4,0)+2,0),0)*M296,0)*AB296*0.5,0),"")</f>
        <v/>
      </c>
      <c r="AF296" s="1092"/>
      <c r="AG296" s="1075" t="str">
        <f>IF(AND(AQ296&lt;&gt;"対象外",P296&lt;&gt;""),ROUNDDOWN(ROUND(L296*VLOOKUP(K296,'【参考】数式用３'!$A$2:$K$48,MATCH("ベア加算あり",'【参考】数式用３'!$C$4:$K$4,0)+2,0),0)*M296,0)*AB296,"")</f>
        <v/>
      </c>
      <c r="AH296" s="1101"/>
      <c r="AI296" s="1092"/>
      <c r="AJ296" s="1092"/>
      <c r="AK296" s="1115"/>
      <c r="AL296" s="1124"/>
      <c r="AM296" s="1131" t="str">
        <f>IF(Q296="","",IF(Q296&lt;O296,"！加算の要件上は問題ありませんが、令和６年度末の加算率と比較して、令和７年度の加算率が低くなっています。",""))</f>
        <v/>
      </c>
      <c r="AN296" s="1139"/>
      <c r="AO296" s="1147" t="str">
        <f>IF(K296&lt;&gt;"","Q列に色付け","")</f>
        <v/>
      </c>
      <c r="AP296" s="1152" t="str">
        <f>IF(AND(AE296&lt;&gt;0,AE296&lt;&gt;""),IF(AF296="○","入力済","未入力"),"")</f>
        <v/>
      </c>
      <c r="AQ296" s="889" t="str">
        <f>IFERROR((VLOOKUP(N296,'【参考】数式用３'!$BE$5:$BE$13,1,FALSE)),"対象外")</f>
        <v>対象外</v>
      </c>
      <c r="AR296" s="880" t="str">
        <f>IF(AG296&lt;&gt;"",IF(AH296="○","入力済","未入力"),"")</f>
        <v/>
      </c>
      <c r="AS296" s="880" t="str">
        <f>IF(AND(P296&lt;&gt;"",AI296=""),"未入力","入力済")</f>
        <v>入力済</v>
      </c>
      <c r="AT296" s="880" t="str">
        <f>IF(AND(P296&lt;&gt;"",P296&lt;&gt;"処遇改善加算Ⅳ",AJ296=""),"未入力","入力済")</f>
        <v>入力済</v>
      </c>
      <c r="AU296" s="880" t="str">
        <f>IFERROR(VLOOKUP(K296,'【参考】数式用３'!$BB$5:$BC$48,2,FALSE),"")</f>
        <v/>
      </c>
      <c r="AV296" s="880" t="str">
        <f>IF(AND(P296&lt;&gt;"処遇改善加算Ⅲ",P296&lt;&gt;"処遇改善加算Ⅳ",P296&lt;&gt;"",AU296&lt;&gt;"対象外"),1,"")</f>
        <v/>
      </c>
      <c r="AW296" s="880" t="str">
        <f>IFERROR("_"&amp;VLOOKUP(K296,'【参考】数式用３'!$AG$2:$AH$48,2,FALSE),"")</f>
        <v/>
      </c>
      <c r="AX296" s="1159" t="str">
        <f>IF(AND(P296="処遇改善加算Ⅰ",AL296=""),"未入力","入力済")</f>
        <v>入力済</v>
      </c>
      <c r="AY296" s="1146" t="str">
        <f>G296</f>
        <v/>
      </c>
      <c r="AZ296" s="879"/>
      <c r="BA296" s="879"/>
      <c r="BB296" s="879"/>
      <c r="BC296" s="879"/>
      <c r="BD296" s="879"/>
      <c r="BE296" s="879"/>
      <c r="BF296" s="879"/>
      <c r="BG296" s="879"/>
    </row>
    <row r="297" spans="1:59" ht="14.4" customHeight="1">
      <c r="A297" s="923"/>
      <c r="B297" s="944"/>
      <c r="C297" s="961"/>
      <c r="D297" s="961"/>
      <c r="E297" s="961"/>
      <c r="F297" s="971"/>
      <c r="G297" s="983"/>
      <c r="H297" s="983"/>
      <c r="I297" s="983"/>
      <c r="J297" s="983"/>
      <c r="K297" s="983"/>
      <c r="L297" s="1006"/>
      <c r="M297" s="1022"/>
      <c r="N297" s="1032"/>
      <c r="O297" s="1037"/>
      <c r="P297" s="1045"/>
      <c r="Q297" s="1051"/>
      <c r="R297" s="1056"/>
      <c r="S297" s="1062"/>
      <c r="T297" s="915"/>
      <c r="U297" s="1062"/>
      <c r="V297" s="915"/>
      <c r="W297" s="1062"/>
      <c r="X297" s="915"/>
      <c r="Y297" s="1062"/>
      <c r="Z297" s="915"/>
      <c r="AA297" s="915"/>
      <c r="AB297" s="915"/>
      <c r="AC297" s="1069"/>
      <c r="AD297" s="1076"/>
      <c r="AE297" s="1084"/>
      <c r="AF297" s="1093"/>
      <c r="AG297" s="1076"/>
      <c r="AH297" s="1102"/>
      <c r="AI297" s="1093"/>
      <c r="AJ297" s="1093"/>
      <c r="AK297" s="1116"/>
      <c r="AL297" s="1125"/>
      <c r="AM297" s="1132" t="str">
        <f>IF(AND(P296&lt;&gt;"",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1139"/>
      <c r="AO297" s="1147"/>
      <c r="AP297" s="1152"/>
      <c r="AQ297" s="890"/>
      <c r="AR297" s="880"/>
      <c r="AS297" s="880"/>
      <c r="AT297" s="880"/>
      <c r="AU297" s="880"/>
      <c r="AV297" s="880"/>
      <c r="AW297" s="880"/>
      <c r="AX297" s="1159"/>
      <c r="AY297" s="1147"/>
      <c r="AZ297" s="879"/>
      <c r="BA297" s="879"/>
      <c r="BB297" s="879"/>
      <c r="BC297" s="879"/>
      <c r="BD297" s="879"/>
      <c r="BE297" s="879"/>
      <c r="BF297" s="879"/>
      <c r="BG297" s="879"/>
    </row>
    <row r="298" spans="1:59" ht="14.4" customHeight="1">
      <c r="A298" s="924"/>
      <c r="B298" s="944"/>
      <c r="C298" s="961"/>
      <c r="D298" s="961"/>
      <c r="E298" s="961"/>
      <c r="F298" s="971"/>
      <c r="G298" s="983"/>
      <c r="H298" s="983"/>
      <c r="I298" s="983"/>
      <c r="J298" s="983"/>
      <c r="K298" s="983"/>
      <c r="L298" s="1006"/>
      <c r="M298" s="1022"/>
      <c r="N298" s="1032"/>
      <c r="O298" s="1037"/>
      <c r="P298" s="1045"/>
      <c r="Q298" s="1051"/>
      <c r="R298" s="1056"/>
      <c r="S298" s="1062"/>
      <c r="T298" s="915"/>
      <c r="U298" s="1062"/>
      <c r="V298" s="915"/>
      <c r="W298" s="1062"/>
      <c r="X298" s="915"/>
      <c r="Y298" s="1062"/>
      <c r="Z298" s="915"/>
      <c r="AA298" s="915"/>
      <c r="AB298" s="915"/>
      <c r="AC298" s="1069"/>
      <c r="AD298" s="1076"/>
      <c r="AE298" s="1084"/>
      <c r="AF298" s="1093"/>
      <c r="AG298" s="1076"/>
      <c r="AH298" s="1102"/>
      <c r="AI298" s="1093"/>
      <c r="AJ298" s="1093"/>
      <c r="AK298" s="1116"/>
      <c r="AL298" s="1125"/>
      <c r="AM298" s="1133"/>
      <c r="AN298" s="1139"/>
      <c r="AO298" s="1147"/>
      <c r="AP298" s="1152"/>
      <c r="AQ298" s="890"/>
      <c r="AR298" s="880"/>
      <c r="AS298" s="880"/>
      <c r="AT298" s="880"/>
      <c r="AU298" s="880"/>
      <c r="AV298" s="880"/>
      <c r="AW298" s="880"/>
      <c r="AX298" s="1159"/>
      <c r="AY298" s="1147"/>
      <c r="AZ298" s="879"/>
      <c r="BA298" s="879"/>
      <c r="BB298" s="879"/>
      <c r="BC298" s="879"/>
      <c r="BD298" s="879"/>
      <c r="BE298" s="879"/>
      <c r="BF298" s="879"/>
      <c r="BG298" s="879"/>
    </row>
    <row r="299" spans="1:59" ht="30" customHeight="1">
      <c r="A299" s="925"/>
      <c r="B299" s="945"/>
      <c r="C299" s="962"/>
      <c r="D299" s="962"/>
      <c r="E299" s="962"/>
      <c r="F299" s="972"/>
      <c r="G299" s="984"/>
      <c r="H299" s="984"/>
      <c r="I299" s="984"/>
      <c r="J299" s="984"/>
      <c r="K299" s="984"/>
      <c r="L299" s="1007"/>
      <c r="M299" s="1023"/>
      <c r="N299" s="1033"/>
      <c r="O299" s="1038"/>
      <c r="P299" s="1046"/>
      <c r="Q299" s="1052"/>
      <c r="R299" s="1057"/>
      <c r="S299" s="1063"/>
      <c r="T299" s="1065"/>
      <c r="U299" s="1063"/>
      <c r="V299" s="1065"/>
      <c r="W299" s="1063"/>
      <c r="X299" s="1065"/>
      <c r="Y299" s="1063"/>
      <c r="Z299" s="1065"/>
      <c r="AA299" s="1065"/>
      <c r="AB299" s="1065"/>
      <c r="AC299" s="1070"/>
      <c r="AD299" s="1077"/>
      <c r="AE299" s="1085"/>
      <c r="AF299" s="1094"/>
      <c r="AG299" s="1077"/>
      <c r="AH299" s="1103"/>
      <c r="AI299" s="1094"/>
      <c r="AJ299" s="1094"/>
      <c r="AK299" s="1117"/>
      <c r="AL299" s="1126"/>
      <c r="AM299" s="1134"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139"/>
      <c r="AO299" s="1148"/>
      <c r="AP299" s="1152"/>
      <c r="AQ299" s="891"/>
      <c r="AR299" s="880"/>
      <c r="AS299" s="880"/>
      <c r="AT299" s="880"/>
      <c r="AU299" s="880"/>
      <c r="AV299" s="880"/>
      <c r="AW299" s="880"/>
      <c r="AX299" s="1159"/>
      <c r="AY299" s="1148"/>
      <c r="AZ299" s="879"/>
      <c r="BA299" s="879"/>
      <c r="BB299" s="879"/>
      <c r="BC299" s="879"/>
      <c r="BD299" s="879"/>
      <c r="BE299" s="879"/>
      <c r="BF299" s="879"/>
      <c r="BG299" s="879"/>
    </row>
    <row r="300" spans="1:59" ht="30" customHeight="1">
      <c r="A300" s="922">
        <v>73</v>
      </c>
      <c r="B300" s="946" t="str">
        <f>IF(基本情報入力シート!B512="","",基本情報入力シート!B512)</f>
        <v/>
      </c>
      <c r="C300" s="963"/>
      <c r="D300" s="963"/>
      <c r="E300" s="963"/>
      <c r="F300" s="973"/>
      <c r="G300" s="985" t="str">
        <f>IF(基本情報入力シート!L512="","",基本情報入力シート!L512)</f>
        <v/>
      </c>
      <c r="H300" s="985" t="str">
        <f>IF(基本情報入力シート!Q512="","",基本情報入力シート!Q512)</f>
        <v/>
      </c>
      <c r="I300" s="985" t="str">
        <f>IF(基本情報入力シート!V512="","",基本情報入力シート!V512)</f>
        <v/>
      </c>
      <c r="J300" s="985" t="str">
        <f>IF(基本情報入力シート!W512="","",基本情報入力シート!W512)</f>
        <v/>
      </c>
      <c r="K300" s="985" t="str">
        <f>IF(基本情報入力シート!X512="","",基本情報入力シート!X512)</f>
        <v/>
      </c>
      <c r="L300" s="1008" t="str">
        <f>IF(基本情報入力シート!AC512=0,"",基本情報入力シート!AC512)</f>
        <v/>
      </c>
      <c r="M300" s="1021" t="str">
        <f>IF(基本情報入力シート!AD512="","",基本情報入力シート!AD512)</f>
        <v/>
      </c>
      <c r="N300" s="1031"/>
      <c r="O300" s="1036" t="str">
        <f>IFERROR(VLOOKUP(K300,'【参考】数式用３'!$A$2:$AD$48,MATCH(N300,'【参考】数式用３'!$C$4:$AD$4,0)+2,0),"")</f>
        <v/>
      </c>
      <c r="P300" s="1044"/>
      <c r="Q300" s="1050" t="str">
        <f>IFERROR(VLOOKUP(K300,'【参考】数式用３'!$A$2:$AC$48,MATCH(P300,'【参考】数式用３'!$C$4:$AC$4,0)+2,0),"")</f>
        <v/>
      </c>
      <c r="R300" s="1055" t="s">
        <v>712</v>
      </c>
      <c r="S300" s="1061"/>
      <c r="T300" s="1064" t="s">
        <v>5</v>
      </c>
      <c r="U300" s="1061"/>
      <c r="V300" s="1064" t="s">
        <v>861</v>
      </c>
      <c r="W300" s="1061"/>
      <c r="X300" s="1064" t="s">
        <v>5</v>
      </c>
      <c r="Y300" s="1061"/>
      <c r="Z300" s="1064" t="s">
        <v>130</v>
      </c>
      <c r="AA300" s="1064" t="s">
        <v>508</v>
      </c>
      <c r="AB300" s="1064" t="str">
        <f>IF(S300&gt;=1,(W300*12+Y300)-(S300*12+U300)+1,"")</f>
        <v/>
      </c>
      <c r="AC300" s="1068" t="s">
        <v>136</v>
      </c>
      <c r="AD300" s="1075" t="str">
        <f>IFERROR(ROUNDDOWN(ROUND(L300*Q300,0)*M300,0)*AB300,"")</f>
        <v/>
      </c>
      <c r="AE300" s="1083" t="str">
        <f>IFERROR(ROUNDDOWN(ROUNDDOWN(ROUND(L300*VLOOKUP(K300,'【参考】数式用３'!$A$2:$AC$48,MATCH("処遇改善加算Ⅳ",'【参考】数式用３'!$C$4:$O$4,0)+2,0),0)*M300,0)*AB300*0.5,0),"")</f>
        <v/>
      </c>
      <c r="AF300" s="1092"/>
      <c r="AG300" s="1075" t="str">
        <f>IF(AND(AQ300&lt;&gt;"対象外",P300&lt;&gt;""),ROUNDDOWN(ROUND(L300*VLOOKUP(K300,'【参考】数式用３'!$A$2:$K$48,MATCH("ベア加算あり",'【参考】数式用３'!$C$4:$K$4,0)+2,0),0)*M300,0)*AB300,"")</f>
        <v/>
      </c>
      <c r="AH300" s="1101"/>
      <c r="AI300" s="1092"/>
      <c r="AJ300" s="1092"/>
      <c r="AK300" s="1115"/>
      <c r="AL300" s="1124"/>
      <c r="AM300" s="1131" t="str">
        <f>IF(Q300="","",IF(Q300&lt;O300,"！加算の要件上は問題ありませんが、令和６年度末の加算率と比較して、令和７年度の加算率が低くなっています。",""))</f>
        <v/>
      </c>
      <c r="AN300" s="1139"/>
      <c r="AO300" s="1146" t="str">
        <f>IF(K300&lt;&gt;"","Q列に色付け","")</f>
        <v/>
      </c>
      <c r="AP300" s="1152" t="str">
        <f>IF(AND(AE300&lt;&gt;0,AE300&lt;&gt;""),IF(AF300="○","入力済","未入力"),"")</f>
        <v/>
      </c>
      <c r="AQ300" s="889" t="str">
        <f>IFERROR((VLOOKUP(N300,'【参考】数式用３'!$BE$5:$BE$13,1,FALSE)),"対象外")</f>
        <v>対象外</v>
      </c>
      <c r="AR300" s="880" t="str">
        <f>IF(AG300&lt;&gt;"",IF(AH300="○","入力済","未入力"),"")</f>
        <v/>
      </c>
      <c r="AS300" s="880" t="str">
        <f>IF(AND(P300&lt;&gt;"",AI300=""),"未入力","入力済")</f>
        <v>入力済</v>
      </c>
      <c r="AT300" s="880" t="str">
        <f>IF(AND(P300&lt;&gt;"",P300&lt;&gt;"処遇改善加算Ⅳ",AJ300=""),"未入力","入力済")</f>
        <v>入力済</v>
      </c>
      <c r="AU300" s="880" t="str">
        <f>IFERROR(VLOOKUP(K300,'【参考】数式用３'!$BB$5:$BC$48,2,FALSE),"")</f>
        <v/>
      </c>
      <c r="AV300" s="880" t="str">
        <f>IF(AND(P300&lt;&gt;"処遇改善加算Ⅲ",P300&lt;&gt;"処遇改善加算Ⅳ",P300&lt;&gt;"",AU300&lt;&gt;"対象外"),1,"")</f>
        <v/>
      </c>
      <c r="AW300" s="880" t="str">
        <f>IFERROR("_"&amp;VLOOKUP(K300,'【参考】数式用３'!$AG$2:$AH$48,2,FALSE),"")</f>
        <v/>
      </c>
      <c r="AX300" s="1159" t="str">
        <f>IF(AND(P300="処遇改善加算Ⅰ",AL300=""),"未入力","入力済")</f>
        <v>入力済</v>
      </c>
      <c r="AY300" s="1146" t="str">
        <f>G300</f>
        <v/>
      </c>
      <c r="AZ300" s="879"/>
      <c r="BA300" s="879"/>
      <c r="BB300" s="879"/>
      <c r="BC300" s="879"/>
      <c r="BD300" s="879"/>
      <c r="BE300" s="879"/>
      <c r="BF300" s="879"/>
      <c r="BG300" s="879"/>
    </row>
    <row r="301" spans="1:59" ht="14.4" customHeight="1">
      <c r="A301" s="923"/>
      <c r="B301" s="944"/>
      <c r="C301" s="961"/>
      <c r="D301" s="961"/>
      <c r="E301" s="961"/>
      <c r="F301" s="971"/>
      <c r="G301" s="983"/>
      <c r="H301" s="983"/>
      <c r="I301" s="983"/>
      <c r="J301" s="983"/>
      <c r="K301" s="983"/>
      <c r="L301" s="1006"/>
      <c r="M301" s="1022"/>
      <c r="N301" s="1032"/>
      <c r="O301" s="1037"/>
      <c r="P301" s="1045"/>
      <c r="Q301" s="1051"/>
      <c r="R301" s="1056"/>
      <c r="S301" s="1062"/>
      <c r="T301" s="915"/>
      <c r="U301" s="1062"/>
      <c r="V301" s="915"/>
      <c r="W301" s="1062"/>
      <c r="X301" s="915"/>
      <c r="Y301" s="1062"/>
      <c r="Z301" s="915"/>
      <c r="AA301" s="915"/>
      <c r="AB301" s="915"/>
      <c r="AC301" s="1069"/>
      <c r="AD301" s="1076"/>
      <c r="AE301" s="1084"/>
      <c r="AF301" s="1093"/>
      <c r="AG301" s="1076"/>
      <c r="AH301" s="1102"/>
      <c r="AI301" s="1093"/>
      <c r="AJ301" s="1093"/>
      <c r="AK301" s="1116"/>
      <c r="AL301" s="1125"/>
      <c r="AM301" s="1132" t="str">
        <f>IF(AND(P300&lt;&gt;"",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1139"/>
      <c r="AO301" s="1147"/>
      <c r="AP301" s="1152"/>
      <c r="AQ301" s="890"/>
      <c r="AR301" s="880"/>
      <c r="AS301" s="880"/>
      <c r="AT301" s="880"/>
      <c r="AU301" s="880"/>
      <c r="AV301" s="880"/>
      <c r="AW301" s="880"/>
      <c r="AX301" s="1159"/>
      <c r="AY301" s="1147"/>
      <c r="AZ301" s="879"/>
      <c r="BA301" s="879"/>
      <c r="BB301" s="879"/>
      <c r="BC301" s="879"/>
      <c r="BD301" s="879"/>
      <c r="BE301" s="879"/>
      <c r="BF301" s="879"/>
      <c r="BG301" s="879"/>
    </row>
    <row r="302" spans="1:59" ht="14.4" customHeight="1">
      <c r="A302" s="924"/>
      <c r="B302" s="944"/>
      <c r="C302" s="961"/>
      <c r="D302" s="961"/>
      <c r="E302" s="961"/>
      <c r="F302" s="971"/>
      <c r="G302" s="983"/>
      <c r="H302" s="983"/>
      <c r="I302" s="983"/>
      <c r="J302" s="983"/>
      <c r="K302" s="983"/>
      <c r="L302" s="1006"/>
      <c r="M302" s="1022"/>
      <c r="N302" s="1032"/>
      <c r="O302" s="1037"/>
      <c r="P302" s="1045"/>
      <c r="Q302" s="1051"/>
      <c r="R302" s="1056"/>
      <c r="S302" s="1062"/>
      <c r="T302" s="915"/>
      <c r="U302" s="1062"/>
      <c r="V302" s="915"/>
      <c r="W302" s="1062"/>
      <c r="X302" s="915"/>
      <c r="Y302" s="1062"/>
      <c r="Z302" s="915"/>
      <c r="AA302" s="915"/>
      <c r="AB302" s="915"/>
      <c r="AC302" s="1069"/>
      <c r="AD302" s="1076"/>
      <c r="AE302" s="1084"/>
      <c r="AF302" s="1093"/>
      <c r="AG302" s="1076"/>
      <c r="AH302" s="1102"/>
      <c r="AI302" s="1093"/>
      <c r="AJ302" s="1093"/>
      <c r="AK302" s="1116"/>
      <c r="AL302" s="1125"/>
      <c r="AM302" s="1133"/>
      <c r="AN302" s="1139"/>
      <c r="AO302" s="1147"/>
      <c r="AP302" s="1152"/>
      <c r="AQ302" s="890"/>
      <c r="AR302" s="880"/>
      <c r="AS302" s="880"/>
      <c r="AT302" s="880"/>
      <c r="AU302" s="880"/>
      <c r="AV302" s="880"/>
      <c r="AW302" s="880"/>
      <c r="AX302" s="1159"/>
      <c r="AY302" s="1147"/>
      <c r="AZ302" s="879"/>
      <c r="BA302" s="879"/>
      <c r="BB302" s="879"/>
      <c r="BC302" s="879"/>
      <c r="BD302" s="879"/>
      <c r="BE302" s="879"/>
      <c r="BF302" s="879"/>
      <c r="BG302" s="879"/>
    </row>
    <row r="303" spans="1:59" ht="30" customHeight="1">
      <c r="A303" s="925"/>
      <c r="B303" s="945"/>
      <c r="C303" s="962"/>
      <c r="D303" s="962"/>
      <c r="E303" s="962"/>
      <c r="F303" s="972"/>
      <c r="G303" s="984"/>
      <c r="H303" s="984"/>
      <c r="I303" s="984"/>
      <c r="J303" s="984"/>
      <c r="K303" s="984"/>
      <c r="L303" s="1007"/>
      <c r="M303" s="1023"/>
      <c r="N303" s="1033"/>
      <c r="O303" s="1038"/>
      <c r="P303" s="1046"/>
      <c r="Q303" s="1052"/>
      <c r="R303" s="1057"/>
      <c r="S303" s="1063"/>
      <c r="T303" s="1065"/>
      <c r="U303" s="1063"/>
      <c r="V303" s="1065"/>
      <c r="W303" s="1063"/>
      <c r="X303" s="1065"/>
      <c r="Y303" s="1063"/>
      <c r="Z303" s="1065"/>
      <c r="AA303" s="1065"/>
      <c r="AB303" s="1065"/>
      <c r="AC303" s="1070"/>
      <c r="AD303" s="1077"/>
      <c r="AE303" s="1085"/>
      <c r="AF303" s="1094"/>
      <c r="AG303" s="1077"/>
      <c r="AH303" s="1103"/>
      <c r="AI303" s="1094"/>
      <c r="AJ303" s="1094"/>
      <c r="AK303" s="1117"/>
      <c r="AL303" s="1126"/>
      <c r="AM303" s="1134"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139"/>
      <c r="AO303" s="1148"/>
      <c r="AP303" s="1152"/>
      <c r="AQ303" s="891"/>
      <c r="AR303" s="880"/>
      <c r="AS303" s="880"/>
      <c r="AT303" s="880"/>
      <c r="AU303" s="880"/>
      <c r="AV303" s="880"/>
      <c r="AW303" s="880"/>
      <c r="AX303" s="1159"/>
      <c r="AY303" s="1148"/>
      <c r="AZ303" s="879"/>
      <c r="BA303" s="879"/>
      <c r="BB303" s="879"/>
      <c r="BC303" s="879"/>
      <c r="BD303" s="879"/>
      <c r="BE303" s="879"/>
      <c r="BF303" s="879"/>
      <c r="BG303" s="879"/>
    </row>
    <row r="304" spans="1:59" ht="30" customHeight="1">
      <c r="A304" s="922">
        <v>74</v>
      </c>
      <c r="B304" s="946" t="str">
        <f>IF(基本情報入力シート!B513="","",基本情報入力シート!B513)</f>
        <v/>
      </c>
      <c r="C304" s="963"/>
      <c r="D304" s="963"/>
      <c r="E304" s="963"/>
      <c r="F304" s="973"/>
      <c r="G304" s="985" t="str">
        <f>IF(基本情報入力シート!L513="","",基本情報入力シート!L513)</f>
        <v/>
      </c>
      <c r="H304" s="985" t="str">
        <f>IF(基本情報入力シート!Q513="","",基本情報入力シート!Q513)</f>
        <v/>
      </c>
      <c r="I304" s="985" t="str">
        <f>IF(基本情報入力シート!V513="","",基本情報入力シート!V513)</f>
        <v/>
      </c>
      <c r="J304" s="985" t="str">
        <f>IF(基本情報入力シート!W513="","",基本情報入力シート!W513)</f>
        <v/>
      </c>
      <c r="K304" s="985" t="str">
        <f>IF(基本情報入力シート!X513="","",基本情報入力シート!X513)</f>
        <v/>
      </c>
      <c r="L304" s="1008" t="str">
        <f>IF(基本情報入力シート!AC513=0,"",基本情報入力シート!AC513)</f>
        <v/>
      </c>
      <c r="M304" s="1021" t="str">
        <f>IF(基本情報入力シート!AD513="","",基本情報入力シート!AD513)</f>
        <v/>
      </c>
      <c r="N304" s="1031"/>
      <c r="O304" s="1036" t="str">
        <f>IFERROR(VLOOKUP(K304,'【参考】数式用３'!$A$2:$AD$48,MATCH(N304,'【参考】数式用３'!$C$4:$AD$4,0)+2,0),"")</f>
        <v/>
      </c>
      <c r="P304" s="1044"/>
      <c r="Q304" s="1050" t="str">
        <f>IFERROR(VLOOKUP(K304,'【参考】数式用３'!$A$2:$AC$48,MATCH(P304,'【参考】数式用３'!$C$4:$AC$4,0)+2,0),"")</f>
        <v/>
      </c>
      <c r="R304" s="1055" t="s">
        <v>712</v>
      </c>
      <c r="S304" s="1061"/>
      <c r="T304" s="1064" t="s">
        <v>5</v>
      </c>
      <c r="U304" s="1061"/>
      <c r="V304" s="1064" t="s">
        <v>861</v>
      </c>
      <c r="W304" s="1061"/>
      <c r="X304" s="1064" t="s">
        <v>5</v>
      </c>
      <c r="Y304" s="1061"/>
      <c r="Z304" s="1064" t="s">
        <v>130</v>
      </c>
      <c r="AA304" s="1064" t="s">
        <v>508</v>
      </c>
      <c r="AB304" s="1064" t="str">
        <f>IF(S304&gt;=1,(W304*12+Y304)-(S304*12+U304)+1,"")</f>
        <v/>
      </c>
      <c r="AC304" s="1068" t="s">
        <v>136</v>
      </c>
      <c r="AD304" s="1075" t="str">
        <f>IFERROR(ROUNDDOWN(ROUND(L304*Q304,0)*M304,0)*AB304,"")</f>
        <v/>
      </c>
      <c r="AE304" s="1083" t="str">
        <f>IFERROR(ROUNDDOWN(ROUNDDOWN(ROUND(L304*VLOOKUP(K304,'【参考】数式用３'!$A$2:$AC$48,MATCH("処遇改善加算Ⅳ",'【参考】数式用３'!$C$4:$O$4,0)+2,0),0)*M304,0)*AB304*0.5,0),"")</f>
        <v/>
      </c>
      <c r="AF304" s="1092"/>
      <c r="AG304" s="1075" t="str">
        <f>IF(AND(AQ304&lt;&gt;"対象外",P304&lt;&gt;""),ROUNDDOWN(ROUND(L304*VLOOKUP(K304,'【参考】数式用３'!$A$2:$K$48,MATCH("ベア加算あり",'【参考】数式用３'!$C$4:$K$4,0)+2,0),0)*M304,0)*AB304,"")</f>
        <v/>
      </c>
      <c r="AH304" s="1101"/>
      <c r="AI304" s="1092"/>
      <c r="AJ304" s="1092"/>
      <c r="AK304" s="1115"/>
      <c r="AL304" s="1124"/>
      <c r="AM304" s="1131" t="str">
        <f>IF(Q304="","",IF(Q304&lt;O304,"！加算の要件上は問題ありませんが、令和６年度末の加算率と比較して、令和７年度の加算率が低くなっています。",""))</f>
        <v/>
      </c>
      <c r="AN304" s="1139"/>
      <c r="AO304" s="1147" t="str">
        <f>IF(K304&lt;&gt;"","Q列に色付け","")</f>
        <v/>
      </c>
      <c r="AP304" s="1152" t="str">
        <f>IF(AND(AE304&lt;&gt;0,AE304&lt;&gt;""),IF(AF304="○","入力済","未入力"),"")</f>
        <v/>
      </c>
      <c r="AQ304" s="889" t="str">
        <f>IFERROR((VLOOKUP(N304,'【参考】数式用３'!$BE$5:$BE$13,1,FALSE)),"対象外")</f>
        <v>対象外</v>
      </c>
      <c r="AR304" s="880" t="str">
        <f>IF(AG304&lt;&gt;"",IF(AH304="○","入力済","未入力"),"")</f>
        <v/>
      </c>
      <c r="AS304" s="880" t="str">
        <f>IF(AND(P304&lt;&gt;"",AI304=""),"未入力","入力済")</f>
        <v>入力済</v>
      </c>
      <c r="AT304" s="880" t="str">
        <f>IF(AND(P304&lt;&gt;"",P304&lt;&gt;"処遇改善加算Ⅳ",AJ304=""),"未入力","入力済")</f>
        <v>入力済</v>
      </c>
      <c r="AU304" s="880" t="str">
        <f>IFERROR(VLOOKUP(K304,'【参考】数式用３'!$BB$5:$BC$48,2,FALSE),"")</f>
        <v/>
      </c>
      <c r="AV304" s="880" t="str">
        <f>IF(AND(P304&lt;&gt;"処遇改善加算Ⅲ",P304&lt;&gt;"処遇改善加算Ⅳ",P304&lt;&gt;"",AU304&lt;&gt;"対象外"),1,"")</f>
        <v/>
      </c>
      <c r="AW304" s="880" t="str">
        <f>IFERROR("_"&amp;VLOOKUP(K304,'【参考】数式用３'!$AG$2:$AH$48,2,FALSE),"")</f>
        <v/>
      </c>
      <c r="AX304" s="1159" t="str">
        <f>IF(AND(P304="処遇改善加算Ⅰ",AL304=""),"未入力","入力済")</f>
        <v>入力済</v>
      </c>
      <c r="AY304" s="1146" t="str">
        <f>G304</f>
        <v/>
      </c>
      <c r="AZ304" s="879"/>
      <c r="BA304" s="879"/>
      <c r="BB304" s="879"/>
      <c r="BC304" s="879"/>
      <c r="BD304" s="879"/>
      <c r="BE304" s="879"/>
      <c r="BF304" s="879"/>
      <c r="BG304" s="879"/>
    </row>
    <row r="305" spans="1:59" ht="14.4" customHeight="1">
      <c r="A305" s="923"/>
      <c r="B305" s="944"/>
      <c r="C305" s="961"/>
      <c r="D305" s="961"/>
      <c r="E305" s="961"/>
      <c r="F305" s="971"/>
      <c r="G305" s="983"/>
      <c r="H305" s="983"/>
      <c r="I305" s="983"/>
      <c r="J305" s="983"/>
      <c r="K305" s="983"/>
      <c r="L305" s="1006"/>
      <c r="M305" s="1022"/>
      <c r="N305" s="1032"/>
      <c r="O305" s="1037"/>
      <c r="P305" s="1045"/>
      <c r="Q305" s="1051"/>
      <c r="R305" s="1056"/>
      <c r="S305" s="1062"/>
      <c r="T305" s="915"/>
      <c r="U305" s="1062"/>
      <c r="V305" s="915"/>
      <c r="W305" s="1062"/>
      <c r="X305" s="915"/>
      <c r="Y305" s="1062"/>
      <c r="Z305" s="915"/>
      <c r="AA305" s="915"/>
      <c r="AB305" s="915"/>
      <c r="AC305" s="1069"/>
      <c r="AD305" s="1076"/>
      <c r="AE305" s="1084"/>
      <c r="AF305" s="1093"/>
      <c r="AG305" s="1076"/>
      <c r="AH305" s="1102"/>
      <c r="AI305" s="1093"/>
      <c r="AJ305" s="1093"/>
      <c r="AK305" s="1116"/>
      <c r="AL305" s="1125"/>
      <c r="AM305" s="1132" t="str">
        <f>IF(AND(P304&lt;&gt;"",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1139"/>
      <c r="AO305" s="1147"/>
      <c r="AP305" s="1152"/>
      <c r="AQ305" s="890"/>
      <c r="AR305" s="880"/>
      <c r="AS305" s="880"/>
      <c r="AT305" s="880"/>
      <c r="AU305" s="880"/>
      <c r="AV305" s="880"/>
      <c r="AW305" s="880"/>
      <c r="AX305" s="1159"/>
      <c r="AY305" s="1147"/>
      <c r="AZ305" s="879"/>
      <c r="BA305" s="879"/>
      <c r="BB305" s="879"/>
      <c r="BC305" s="879"/>
      <c r="BD305" s="879"/>
      <c r="BE305" s="879"/>
      <c r="BF305" s="879"/>
      <c r="BG305" s="879"/>
    </row>
    <row r="306" spans="1:59" ht="14.4" customHeight="1">
      <c r="A306" s="924"/>
      <c r="B306" s="944"/>
      <c r="C306" s="961"/>
      <c r="D306" s="961"/>
      <c r="E306" s="961"/>
      <c r="F306" s="971"/>
      <c r="G306" s="983"/>
      <c r="H306" s="983"/>
      <c r="I306" s="983"/>
      <c r="J306" s="983"/>
      <c r="K306" s="983"/>
      <c r="L306" s="1006"/>
      <c r="M306" s="1022"/>
      <c r="N306" s="1032"/>
      <c r="O306" s="1037"/>
      <c r="P306" s="1045"/>
      <c r="Q306" s="1051"/>
      <c r="R306" s="1056"/>
      <c r="S306" s="1062"/>
      <c r="T306" s="915"/>
      <c r="U306" s="1062"/>
      <c r="V306" s="915"/>
      <c r="W306" s="1062"/>
      <c r="X306" s="915"/>
      <c r="Y306" s="1062"/>
      <c r="Z306" s="915"/>
      <c r="AA306" s="915"/>
      <c r="AB306" s="915"/>
      <c r="AC306" s="1069"/>
      <c r="AD306" s="1076"/>
      <c r="AE306" s="1084"/>
      <c r="AF306" s="1093"/>
      <c r="AG306" s="1076"/>
      <c r="AH306" s="1102"/>
      <c r="AI306" s="1093"/>
      <c r="AJ306" s="1093"/>
      <c r="AK306" s="1116"/>
      <c r="AL306" s="1125"/>
      <c r="AM306" s="1133"/>
      <c r="AN306" s="1139"/>
      <c r="AO306" s="1147"/>
      <c r="AP306" s="1152"/>
      <c r="AQ306" s="890"/>
      <c r="AR306" s="880"/>
      <c r="AS306" s="880"/>
      <c r="AT306" s="880"/>
      <c r="AU306" s="880"/>
      <c r="AV306" s="880"/>
      <c r="AW306" s="880"/>
      <c r="AX306" s="1159"/>
      <c r="AY306" s="1147"/>
      <c r="AZ306" s="879"/>
      <c r="BA306" s="879"/>
      <c r="BB306" s="879"/>
      <c r="BC306" s="879"/>
      <c r="BD306" s="879"/>
      <c r="BE306" s="879"/>
      <c r="BF306" s="879"/>
      <c r="BG306" s="879"/>
    </row>
    <row r="307" spans="1:59" ht="30" customHeight="1">
      <c r="A307" s="925"/>
      <c r="B307" s="945"/>
      <c r="C307" s="962"/>
      <c r="D307" s="962"/>
      <c r="E307" s="962"/>
      <c r="F307" s="972"/>
      <c r="G307" s="984"/>
      <c r="H307" s="984"/>
      <c r="I307" s="984"/>
      <c r="J307" s="984"/>
      <c r="K307" s="984"/>
      <c r="L307" s="1007"/>
      <c r="M307" s="1023"/>
      <c r="N307" s="1033"/>
      <c r="O307" s="1038"/>
      <c r="P307" s="1046"/>
      <c r="Q307" s="1052"/>
      <c r="R307" s="1057"/>
      <c r="S307" s="1063"/>
      <c r="T307" s="1065"/>
      <c r="U307" s="1063"/>
      <c r="V307" s="1065"/>
      <c r="W307" s="1063"/>
      <c r="X307" s="1065"/>
      <c r="Y307" s="1063"/>
      <c r="Z307" s="1065"/>
      <c r="AA307" s="1065"/>
      <c r="AB307" s="1065"/>
      <c r="AC307" s="1070"/>
      <c r="AD307" s="1077"/>
      <c r="AE307" s="1085"/>
      <c r="AF307" s="1094"/>
      <c r="AG307" s="1077"/>
      <c r="AH307" s="1103"/>
      <c r="AI307" s="1094"/>
      <c r="AJ307" s="1094"/>
      <c r="AK307" s="1117"/>
      <c r="AL307" s="1126"/>
      <c r="AM307" s="1134"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139"/>
      <c r="AO307" s="1148"/>
      <c r="AP307" s="1152"/>
      <c r="AQ307" s="891"/>
      <c r="AR307" s="880"/>
      <c r="AS307" s="880"/>
      <c r="AT307" s="880"/>
      <c r="AU307" s="880"/>
      <c r="AV307" s="880"/>
      <c r="AW307" s="880"/>
      <c r="AX307" s="1159"/>
      <c r="AY307" s="1148"/>
      <c r="AZ307" s="879"/>
      <c r="BA307" s="879"/>
      <c r="BB307" s="879"/>
      <c r="BC307" s="879"/>
      <c r="BD307" s="879"/>
      <c r="BE307" s="879"/>
      <c r="BF307" s="879"/>
      <c r="BG307" s="879"/>
    </row>
    <row r="308" spans="1:59" ht="30" customHeight="1">
      <c r="A308" s="922">
        <v>75</v>
      </c>
      <c r="B308" s="946" t="str">
        <f>IF(基本情報入力シート!B514="","",基本情報入力シート!B514)</f>
        <v/>
      </c>
      <c r="C308" s="963"/>
      <c r="D308" s="963"/>
      <c r="E308" s="963"/>
      <c r="F308" s="973"/>
      <c r="G308" s="985" t="str">
        <f>IF(基本情報入力シート!L514="","",基本情報入力シート!L514)</f>
        <v/>
      </c>
      <c r="H308" s="985" t="str">
        <f>IF(基本情報入力シート!Q514="","",基本情報入力シート!Q514)</f>
        <v/>
      </c>
      <c r="I308" s="985" t="str">
        <f>IF(基本情報入力シート!V514="","",基本情報入力シート!V514)</f>
        <v/>
      </c>
      <c r="J308" s="985" t="str">
        <f>IF(基本情報入力シート!W514="","",基本情報入力シート!W514)</f>
        <v/>
      </c>
      <c r="K308" s="985" t="str">
        <f>IF(基本情報入力シート!X514="","",基本情報入力シート!X514)</f>
        <v/>
      </c>
      <c r="L308" s="1008" t="str">
        <f>IF(基本情報入力シート!AC514=0,"",基本情報入力シート!AC514)</f>
        <v/>
      </c>
      <c r="M308" s="1021" t="str">
        <f>IF(基本情報入力シート!AD514="","",基本情報入力シート!AD514)</f>
        <v/>
      </c>
      <c r="N308" s="1031"/>
      <c r="O308" s="1036" t="str">
        <f>IFERROR(VLOOKUP(K308,'【参考】数式用３'!$A$2:$AD$48,MATCH(N308,'【参考】数式用３'!$C$4:$AD$4,0)+2,0),"")</f>
        <v/>
      </c>
      <c r="P308" s="1044"/>
      <c r="Q308" s="1050" t="str">
        <f>IFERROR(VLOOKUP(K308,'【参考】数式用３'!$A$2:$AC$48,MATCH(P308,'【参考】数式用３'!$C$4:$AC$4,0)+2,0),"")</f>
        <v/>
      </c>
      <c r="R308" s="1055" t="s">
        <v>712</v>
      </c>
      <c r="S308" s="1061"/>
      <c r="T308" s="1064" t="s">
        <v>5</v>
      </c>
      <c r="U308" s="1061"/>
      <c r="V308" s="1064" t="s">
        <v>861</v>
      </c>
      <c r="W308" s="1061"/>
      <c r="X308" s="1064" t="s">
        <v>5</v>
      </c>
      <c r="Y308" s="1061"/>
      <c r="Z308" s="1064" t="s">
        <v>130</v>
      </c>
      <c r="AA308" s="1064" t="s">
        <v>508</v>
      </c>
      <c r="AB308" s="1064" t="str">
        <f>IF(S308&gt;=1,(W308*12+Y308)-(S308*12+U308)+1,"")</f>
        <v/>
      </c>
      <c r="AC308" s="1068" t="s">
        <v>136</v>
      </c>
      <c r="AD308" s="1075" t="str">
        <f>IFERROR(ROUNDDOWN(ROUND(L308*Q308,0)*M308,0)*AB308,"")</f>
        <v/>
      </c>
      <c r="AE308" s="1083" t="str">
        <f>IFERROR(ROUNDDOWN(ROUNDDOWN(ROUND(L308*VLOOKUP(K308,'【参考】数式用３'!$A$2:$AC$48,MATCH("処遇改善加算Ⅳ",'【参考】数式用３'!$C$4:$O$4,0)+2,0),0)*M308,0)*AB308*0.5,0),"")</f>
        <v/>
      </c>
      <c r="AF308" s="1092"/>
      <c r="AG308" s="1075" t="str">
        <f>IF(AND(AQ308&lt;&gt;"対象外",P308&lt;&gt;""),ROUNDDOWN(ROUND(L308*VLOOKUP(K308,'【参考】数式用３'!$A$2:$K$48,MATCH("ベア加算あり",'【参考】数式用３'!$C$4:$K$4,0)+2,0),0)*M308,0)*AB308,"")</f>
        <v/>
      </c>
      <c r="AH308" s="1101"/>
      <c r="AI308" s="1092"/>
      <c r="AJ308" s="1092"/>
      <c r="AK308" s="1115"/>
      <c r="AL308" s="1124"/>
      <c r="AM308" s="1131" t="str">
        <f>IF(Q308="","",IF(Q308&lt;O308,"！加算の要件上は問題ありませんが、令和６年度末の加算率と比較して、令和７年度の加算率が低くなっています。",""))</f>
        <v/>
      </c>
      <c r="AN308" s="1139"/>
      <c r="AO308" s="1146" t="str">
        <f>IF(K308&lt;&gt;"","Q列に色付け","")</f>
        <v/>
      </c>
      <c r="AP308" s="1152" t="str">
        <f>IF(AND(AE308&lt;&gt;0,AE308&lt;&gt;""),IF(AF308="○","入力済","未入力"),"")</f>
        <v/>
      </c>
      <c r="AQ308" s="889" t="str">
        <f>IFERROR((VLOOKUP(N308,'【参考】数式用３'!$BE$5:$BE$13,1,FALSE)),"対象外")</f>
        <v>対象外</v>
      </c>
      <c r="AR308" s="880" t="str">
        <f>IF(AG308&lt;&gt;"",IF(AH308="○","入力済","未入力"),"")</f>
        <v/>
      </c>
      <c r="AS308" s="880" t="str">
        <f>IF(AND(P308&lt;&gt;"",AI308=""),"未入力","入力済")</f>
        <v>入力済</v>
      </c>
      <c r="AT308" s="880" t="str">
        <f>IF(AND(P308&lt;&gt;"",P308&lt;&gt;"処遇改善加算Ⅳ",AJ308=""),"未入力","入力済")</f>
        <v>入力済</v>
      </c>
      <c r="AU308" s="880" t="str">
        <f>IFERROR(VLOOKUP(K308,'【参考】数式用３'!$BB$5:$BC$48,2,FALSE),"")</f>
        <v/>
      </c>
      <c r="AV308" s="880" t="str">
        <f>IF(AND(P308&lt;&gt;"処遇改善加算Ⅲ",P308&lt;&gt;"処遇改善加算Ⅳ",P308&lt;&gt;"",AU308&lt;&gt;"対象外"),1,"")</f>
        <v/>
      </c>
      <c r="AW308" s="880" t="str">
        <f>IFERROR("_"&amp;VLOOKUP(K308,'【参考】数式用３'!$AG$2:$AH$48,2,FALSE),"")</f>
        <v/>
      </c>
      <c r="AX308" s="1159" t="str">
        <f>IF(AND(P308="処遇改善加算Ⅰ",AL308=""),"未入力","入力済")</f>
        <v>入力済</v>
      </c>
      <c r="AY308" s="1146" t="str">
        <f>G308</f>
        <v/>
      </c>
      <c r="AZ308" s="879"/>
      <c r="BA308" s="879"/>
      <c r="BB308" s="879"/>
      <c r="BC308" s="879"/>
      <c r="BD308" s="879"/>
      <c r="BE308" s="879"/>
      <c r="BF308" s="879"/>
      <c r="BG308" s="879"/>
    </row>
    <row r="309" spans="1:59" ht="14.4" customHeight="1">
      <c r="A309" s="923"/>
      <c r="B309" s="944"/>
      <c r="C309" s="961"/>
      <c r="D309" s="961"/>
      <c r="E309" s="961"/>
      <c r="F309" s="971"/>
      <c r="G309" s="983"/>
      <c r="H309" s="983"/>
      <c r="I309" s="983"/>
      <c r="J309" s="983"/>
      <c r="K309" s="983"/>
      <c r="L309" s="1006"/>
      <c r="M309" s="1022"/>
      <c r="N309" s="1032"/>
      <c r="O309" s="1037"/>
      <c r="P309" s="1045"/>
      <c r="Q309" s="1051"/>
      <c r="R309" s="1056"/>
      <c r="S309" s="1062"/>
      <c r="T309" s="915"/>
      <c r="U309" s="1062"/>
      <c r="V309" s="915"/>
      <c r="W309" s="1062"/>
      <c r="X309" s="915"/>
      <c r="Y309" s="1062"/>
      <c r="Z309" s="915"/>
      <c r="AA309" s="915"/>
      <c r="AB309" s="915"/>
      <c r="AC309" s="1069"/>
      <c r="AD309" s="1076"/>
      <c r="AE309" s="1084"/>
      <c r="AF309" s="1093"/>
      <c r="AG309" s="1076"/>
      <c r="AH309" s="1102"/>
      <c r="AI309" s="1093"/>
      <c r="AJ309" s="1093"/>
      <c r="AK309" s="1116"/>
      <c r="AL309" s="1125"/>
      <c r="AM309" s="1132" t="str">
        <f>IF(AND(P308&lt;&gt;"",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1139"/>
      <c r="AO309" s="1147"/>
      <c r="AP309" s="1152"/>
      <c r="AQ309" s="890"/>
      <c r="AR309" s="880"/>
      <c r="AS309" s="880"/>
      <c r="AT309" s="880"/>
      <c r="AU309" s="880"/>
      <c r="AV309" s="880"/>
      <c r="AW309" s="880"/>
      <c r="AX309" s="1159"/>
      <c r="AY309" s="1147"/>
      <c r="AZ309" s="879"/>
      <c r="BA309" s="879"/>
      <c r="BB309" s="879"/>
      <c r="BC309" s="879"/>
      <c r="BD309" s="879"/>
      <c r="BE309" s="879"/>
      <c r="BF309" s="879"/>
      <c r="BG309" s="879"/>
    </row>
    <row r="310" spans="1:59" ht="14.4" customHeight="1">
      <c r="A310" s="924"/>
      <c r="B310" s="944"/>
      <c r="C310" s="961"/>
      <c r="D310" s="961"/>
      <c r="E310" s="961"/>
      <c r="F310" s="971"/>
      <c r="G310" s="983"/>
      <c r="H310" s="983"/>
      <c r="I310" s="983"/>
      <c r="J310" s="983"/>
      <c r="K310" s="983"/>
      <c r="L310" s="1006"/>
      <c r="M310" s="1022"/>
      <c r="N310" s="1032"/>
      <c r="O310" s="1037"/>
      <c r="P310" s="1045"/>
      <c r="Q310" s="1051"/>
      <c r="R310" s="1056"/>
      <c r="S310" s="1062"/>
      <c r="T310" s="915"/>
      <c r="U310" s="1062"/>
      <c r="V310" s="915"/>
      <c r="W310" s="1062"/>
      <c r="X310" s="915"/>
      <c r="Y310" s="1062"/>
      <c r="Z310" s="915"/>
      <c r="AA310" s="915"/>
      <c r="AB310" s="915"/>
      <c r="AC310" s="1069"/>
      <c r="AD310" s="1076"/>
      <c r="AE310" s="1084"/>
      <c r="AF310" s="1093"/>
      <c r="AG310" s="1076"/>
      <c r="AH310" s="1102"/>
      <c r="AI310" s="1093"/>
      <c r="AJ310" s="1093"/>
      <c r="AK310" s="1116"/>
      <c r="AL310" s="1125"/>
      <c r="AM310" s="1133"/>
      <c r="AN310" s="1139"/>
      <c r="AO310" s="1147"/>
      <c r="AP310" s="1152"/>
      <c r="AQ310" s="890"/>
      <c r="AR310" s="880"/>
      <c r="AS310" s="880"/>
      <c r="AT310" s="880"/>
      <c r="AU310" s="880"/>
      <c r="AV310" s="880"/>
      <c r="AW310" s="880"/>
      <c r="AX310" s="1159"/>
      <c r="AY310" s="1147"/>
      <c r="AZ310" s="879"/>
      <c r="BA310" s="879"/>
      <c r="BB310" s="879"/>
      <c r="BC310" s="879"/>
      <c r="BD310" s="879"/>
      <c r="BE310" s="879"/>
      <c r="BF310" s="879"/>
      <c r="BG310" s="879"/>
    </row>
    <row r="311" spans="1:59" ht="30" customHeight="1">
      <c r="A311" s="925"/>
      <c r="B311" s="945"/>
      <c r="C311" s="962"/>
      <c r="D311" s="962"/>
      <c r="E311" s="962"/>
      <c r="F311" s="972"/>
      <c r="G311" s="984"/>
      <c r="H311" s="984"/>
      <c r="I311" s="984"/>
      <c r="J311" s="984"/>
      <c r="K311" s="984"/>
      <c r="L311" s="1007"/>
      <c r="M311" s="1023"/>
      <c r="N311" s="1033"/>
      <c r="O311" s="1038"/>
      <c r="P311" s="1046"/>
      <c r="Q311" s="1052"/>
      <c r="R311" s="1057"/>
      <c r="S311" s="1063"/>
      <c r="T311" s="1065"/>
      <c r="U311" s="1063"/>
      <c r="V311" s="1065"/>
      <c r="W311" s="1063"/>
      <c r="X311" s="1065"/>
      <c r="Y311" s="1063"/>
      <c r="Z311" s="1065"/>
      <c r="AA311" s="1065"/>
      <c r="AB311" s="1065"/>
      <c r="AC311" s="1070"/>
      <c r="AD311" s="1077"/>
      <c r="AE311" s="1085"/>
      <c r="AF311" s="1094"/>
      <c r="AG311" s="1077"/>
      <c r="AH311" s="1103"/>
      <c r="AI311" s="1094"/>
      <c r="AJ311" s="1094"/>
      <c r="AK311" s="1117"/>
      <c r="AL311" s="1126"/>
      <c r="AM311" s="1134"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139"/>
      <c r="AO311" s="1148"/>
      <c r="AP311" s="1152"/>
      <c r="AQ311" s="891"/>
      <c r="AR311" s="880"/>
      <c r="AS311" s="880"/>
      <c r="AT311" s="880"/>
      <c r="AU311" s="880"/>
      <c r="AV311" s="880"/>
      <c r="AW311" s="880"/>
      <c r="AX311" s="1159"/>
      <c r="AY311" s="1148"/>
      <c r="AZ311" s="879"/>
      <c r="BA311" s="879"/>
      <c r="BB311" s="879"/>
      <c r="BC311" s="879"/>
      <c r="BD311" s="879"/>
      <c r="BE311" s="879"/>
      <c r="BF311" s="879"/>
      <c r="BG311" s="879"/>
    </row>
    <row r="312" spans="1:59" ht="30" customHeight="1">
      <c r="A312" s="922">
        <v>76</v>
      </c>
      <c r="B312" s="946" t="str">
        <f>IF(基本情報入力シート!B515="","",基本情報入力シート!B515)</f>
        <v/>
      </c>
      <c r="C312" s="963"/>
      <c r="D312" s="963"/>
      <c r="E312" s="963"/>
      <c r="F312" s="973"/>
      <c r="G312" s="985" t="str">
        <f>IF(基本情報入力シート!L515="","",基本情報入力シート!L515)</f>
        <v/>
      </c>
      <c r="H312" s="985" t="str">
        <f>IF(基本情報入力シート!Q515="","",基本情報入力シート!Q515)</f>
        <v/>
      </c>
      <c r="I312" s="985" t="str">
        <f>IF(基本情報入力シート!V515="","",基本情報入力シート!V515)</f>
        <v/>
      </c>
      <c r="J312" s="985" t="str">
        <f>IF(基本情報入力シート!W515="","",基本情報入力シート!W515)</f>
        <v/>
      </c>
      <c r="K312" s="985" t="str">
        <f>IF(基本情報入力シート!X515="","",基本情報入力シート!X515)</f>
        <v/>
      </c>
      <c r="L312" s="1008" t="str">
        <f>IF(基本情報入力シート!AC515=0,"",基本情報入力シート!AC515)</f>
        <v/>
      </c>
      <c r="M312" s="1021" t="str">
        <f>IF(基本情報入力シート!AD515="","",基本情報入力シート!AD515)</f>
        <v/>
      </c>
      <c r="N312" s="1031"/>
      <c r="O312" s="1036" t="str">
        <f>IFERROR(VLOOKUP(K312,'【参考】数式用３'!$A$2:$AD$48,MATCH(N312,'【参考】数式用３'!$C$4:$AD$4,0)+2,0),"")</f>
        <v/>
      </c>
      <c r="P312" s="1044"/>
      <c r="Q312" s="1050" t="str">
        <f>IFERROR(VLOOKUP(K312,'【参考】数式用３'!$A$2:$AC$48,MATCH(P312,'【参考】数式用３'!$C$4:$AC$4,0)+2,0),"")</f>
        <v/>
      </c>
      <c r="R312" s="1055" t="s">
        <v>712</v>
      </c>
      <c r="S312" s="1061"/>
      <c r="T312" s="1064" t="s">
        <v>5</v>
      </c>
      <c r="U312" s="1061"/>
      <c r="V312" s="1064" t="s">
        <v>861</v>
      </c>
      <c r="W312" s="1061"/>
      <c r="X312" s="1064" t="s">
        <v>5</v>
      </c>
      <c r="Y312" s="1061"/>
      <c r="Z312" s="1064" t="s">
        <v>130</v>
      </c>
      <c r="AA312" s="1064" t="s">
        <v>508</v>
      </c>
      <c r="AB312" s="1064" t="str">
        <f>IF(S312&gt;=1,(W312*12+Y312)-(S312*12+U312)+1,"")</f>
        <v/>
      </c>
      <c r="AC312" s="1068" t="s">
        <v>136</v>
      </c>
      <c r="AD312" s="1075" t="str">
        <f>IFERROR(ROUNDDOWN(ROUND(L312*Q312,0)*M312,0)*AB312,"")</f>
        <v/>
      </c>
      <c r="AE312" s="1083" t="str">
        <f>IFERROR(ROUNDDOWN(ROUNDDOWN(ROUND(L312*VLOOKUP(K312,'【参考】数式用３'!$A$2:$AC$48,MATCH("処遇改善加算Ⅳ",'【参考】数式用３'!$C$4:$O$4,0)+2,0),0)*M312,0)*AB312*0.5,0),"")</f>
        <v/>
      </c>
      <c r="AF312" s="1092"/>
      <c r="AG312" s="1075" t="str">
        <f>IF(AND(AQ312&lt;&gt;"対象外",P312&lt;&gt;""),ROUNDDOWN(ROUND(L312*VLOOKUP(K312,'【参考】数式用３'!$A$2:$K$48,MATCH("ベア加算あり",'【参考】数式用３'!$C$4:$K$4,0)+2,0),0)*M312,0)*AB312,"")</f>
        <v/>
      </c>
      <c r="AH312" s="1101"/>
      <c r="AI312" s="1092"/>
      <c r="AJ312" s="1092"/>
      <c r="AK312" s="1115"/>
      <c r="AL312" s="1124"/>
      <c r="AM312" s="1131" t="str">
        <f>IF(Q312="","",IF(Q312&lt;O312,"！加算の要件上は問題ありませんが、令和６年度末の加算率と比較して、令和７年度の加算率が低くなっています。",""))</f>
        <v/>
      </c>
      <c r="AN312" s="1139"/>
      <c r="AO312" s="1147" t="str">
        <f>IF(K312&lt;&gt;"","Q列に色付け","")</f>
        <v/>
      </c>
      <c r="AP312" s="1152" t="str">
        <f>IF(AND(AE312&lt;&gt;0,AE312&lt;&gt;""),IF(AF312="○","入力済","未入力"),"")</f>
        <v/>
      </c>
      <c r="AQ312" s="889" t="str">
        <f>IFERROR((VLOOKUP(N312,'【参考】数式用３'!$BE$5:$BE$13,1,FALSE)),"対象外")</f>
        <v>対象外</v>
      </c>
      <c r="AR312" s="880" t="str">
        <f>IF(AG312&lt;&gt;"",IF(AH312="○","入力済","未入力"),"")</f>
        <v/>
      </c>
      <c r="AS312" s="880" t="str">
        <f>IF(AND(P312&lt;&gt;"",AI312=""),"未入力","入力済")</f>
        <v>入力済</v>
      </c>
      <c r="AT312" s="880" t="str">
        <f>IF(AND(P312&lt;&gt;"",P312&lt;&gt;"処遇改善加算Ⅳ",AJ312=""),"未入力","入力済")</f>
        <v>入力済</v>
      </c>
      <c r="AU312" s="880" t="str">
        <f>IFERROR(VLOOKUP(K312,'【参考】数式用３'!$BB$5:$BC$48,2,FALSE),"")</f>
        <v/>
      </c>
      <c r="AV312" s="880" t="str">
        <f>IF(AND(P312&lt;&gt;"処遇改善加算Ⅲ",P312&lt;&gt;"処遇改善加算Ⅳ",P312&lt;&gt;"",AU312&lt;&gt;"対象外"),1,"")</f>
        <v/>
      </c>
      <c r="AW312" s="880" t="str">
        <f>IFERROR("_"&amp;VLOOKUP(K312,'【参考】数式用３'!$AG$2:$AH$48,2,FALSE),"")</f>
        <v/>
      </c>
      <c r="AX312" s="1159" t="str">
        <f>IF(AND(P312="処遇改善加算Ⅰ",AL312=""),"未入力","入力済")</f>
        <v>入力済</v>
      </c>
      <c r="AY312" s="1146" t="str">
        <f>G312</f>
        <v/>
      </c>
      <c r="AZ312" s="879"/>
      <c r="BA312" s="879"/>
      <c r="BB312" s="879"/>
      <c r="BC312" s="879"/>
      <c r="BD312" s="879"/>
      <c r="BE312" s="879"/>
      <c r="BF312" s="879"/>
      <c r="BG312" s="879"/>
    </row>
    <row r="313" spans="1:59" ht="14.4" customHeight="1">
      <c r="A313" s="923"/>
      <c r="B313" s="944"/>
      <c r="C313" s="961"/>
      <c r="D313" s="961"/>
      <c r="E313" s="961"/>
      <c r="F313" s="971"/>
      <c r="G313" s="983"/>
      <c r="H313" s="983"/>
      <c r="I313" s="983"/>
      <c r="J313" s="983"/>
      <c r="K313" s="983"/>
      <c r="L313" s="1006"/>
      <c r="M313" s="1022"/>
      <c r="N313" s="1032"/>
      <c r="O313" s="1037"/>
      <c r="P313" s="1045"/>
      <c r="Q313" s="1051"/>
      <c r="R313" s="1056"/>
      <c r="S313" s="1062"/>
      <c r="T313" s="915"/>
      <c r="U313" s="1062"/>
      <c r="V313" s="915"/>
      <c r="W313" s="1062"/>
      <c r="X313" s="915"/>
      <c r="Y313" s="1062"/>
      <c r="Z313" s="915"/>
      <c r="AA313" s="915"/>
      <c r="AB313" s="915"/>
      <c r="AC313" s="1069"/>
      <c r="AD313" s="1076"/>
      <c r="AE313" s="1084"/>
      <c r="AF313" s="1093"/>
      <c r="AG313" s="1076"/>
      <c r="AH313" s="1102"/>
      <c r="AI313" s="1093"/>
      <c r="AJ313" s="1093"/>
      <c r="AK313" s="1116"/>
      <c r="AL313" s="1125"/>
      <c r="AM313" s="1132" t="str">
        <f>IF(AND(P312&lt;&gt;"",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1139"/>
      <c r="AO313" s="1147"/>
      <c r="AP313" s="1152"/>
      <c r="AQ313" s="890"/>
      <c r="AR313" s="880"/>
      <c r="AS313" s="880"/>
      <c r="AT313" s="880"/>
      <c r="AU313" s="880"/>
      <c r="AV313" s="880"/>
      <c r="AW313" s="880"/>
      <c r="AX313" s="1159"/>
      <c r="AY313" s="1147"/>
      <c r="AZ313" s="879"/>
      <c r="BA313" s="879"/>
      <c r="BB313" s="879"/>
      <c r="BC313" s="879"/>
      <c r="BD313" s="879"/>
      <c r="BE313" s="879"/>
      <c r="BF313" s="879"/>
      <c r="BG313" s="879"/>
    </row>
    <row r="314" spans="1:59" ht="14.4" customHeight="1">
      <c r="A314" s="924"/>
      <c r="B314" s="944"/>
      <c r="C314" s="961"/>
      <c r="D314" s="961"/>
      <c r="E314" s="961"/>
      <c r="F314" s="971"/>
      <c r="G314" s="983"/>
      <c r="H314" s="983"/>
      <c r="I314" s="983"/>
      <c r="J314" s="983"/>
      <c r="K314" s="983"/>
      <c r="L314" s="1006"/>
      <c r="M314" s="1022"/>
      <c r="N314" s="1032"/>
      <c r="O314" s="1037"/>
      <c r="P314" s="1045"/>
      <c r="Q314" s="1051"/>
      <c r="R314" s="1056"/>
      <c r="S314" s="1062"/>
      <c r="T314" s="915"/>
      <c r="U314" s="1062"/>
      <c r="V314" s="915"/>
      <c r="W314" s="1062"/>
      <c r="X314" s="915"/>
      <c r="Y314" s="1062"/>
      <c r="Z314" s="915"/>
      <c r="AA314" s="915"/>
      <c r="AB314" s="915"/>
      <c r="AC314" s="1069"/>
      <c r="AD314" s="1076"/>
      <c r="AE314" s="1084"/>
      <c r="AF314" s="1093"/>
      <c r="AG314" s="1076"/>
      <c r="AH314" s="1102"/>
      <c r="AI314" s="1093"/>
      <c r="AJ314" s="1093"/>
      <c r="AK314" s="1116"/>
      <c r="AL314" s="1125"/>
      <c r="AM314" s="1133"/>
      <c r="AN314" s="1139"/>
      <c r="AO314" s="1147"/>
      <c r="AP314" s="1152"/>
      <c r="AQ314" s="890"/>
      <c r="AR314" s="880"/>
      <c r="AS314" s="880"/>
      <c r="AT314" s="880"/>
      <c r="AU314" s="880"/>
      <c r="AV314" s="880"/>
      <c r="AW314" s="880"/>
      <c r="AX314" s="1159"/>
      <c r="AY314" s="1147"/>
      <c r="AZ314" s="879"/>
      <c r="BA314" s="879"/>
      <c r="BB314" s="879"/>
      <c r="BC314" s="879"/>
      <c r="BD314" s="879"/>
      <c r="BE314" s="879"/>
      <c r="BF314" s="879"/>
      <c r="BG314" s="879"/>
    </row>
    <row r="315" spans="1:59" ht="30" customHeight="1">
      <c r="A315" s="925"/>
      <c r="B315" s="945"/>
      <c r="C315" s="962"/>
      <c r="D315" s="962"/>
      <c r="E315" s="962"/>
      <c r="F315" s="972"/>
      <c r="G315" s="984"/>
      <c r="H315" s="984"/>
      <c r="I315" s="984"/>
      <c r="J315" s="984"/>
      <c r="K315" s="984"/>
      <c r="L315" s="1007"/>
      <c r="M315" s="1023"/>
      <c r="N315" s="1033"/>
      <c r="O315" s="1038"/>
      <c r="P315" s="1046"/>
      <c r="Q315" s="1052"/>
      <c r="R315" s="1057"/>
      <c r="S315" s="1063"/>
      <c r="T315" s="1065"/>
      <c r="U315" s="1063"/>
      <c r="V315" s="1065"/>
      <c r="W315" s="1063"/>
      <c r="X315" s="1065"/>
      <c r="Y315" s="1063"/>
      <c r="Z315" s="1065"/>
      <c r="AA315" s="1065"/>
      <c r="AB315" s="1065"/>
      <c r="AC315" s="1070"/>
      <c r="AD315" s="1077"/>
      <c r="AE315" s="1085"/>
      <c r="AF315" s="1094"/>
      <c r="AG315" s="1077"/>
      <c r="AH315" s="1103"/>
      <c r="AI315" s="1094"/>
      <c r="AJ315" s="1094"/>
      <c r="AK315" s="1117"/>
      <c r="AL315" s="1126"/>
      <c r="AM315" s="1134"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139"/>
      <c r="AO315" s="1148"/>
      <c r="AP315" s="1152"/>
      <c r="AQ315" s="891"/>
      <c r="AR315" s="880"/>
      <c r="AS315" s="880"/>
      <c r="AT315" s="880"/>
      <c r="AU315" s="880"/>
      <c r="AV315" s="880"/>
      <c r="AW315" s="880"/>
      <c r="AX315" s="1159"/>
      <c r="AY315" s="1148"/>
      <c r="AZ315" s="879"/>
      <c r="BA315" s="879"/>
      <c r="BB315" s="879"/>
      <c r="BC315" s="879"/>
      <c r="BD315" s="879"/>
      <c r="BE315" s="879"/>
      <c r="BF315" s="879"/>
      <c r="BG315" s="879"/>
    </row>
    <row r="316" spans="1:59" ht="30" customHeight="1">
      <c r="A316" s="922">
        <v>77</v>
      </c>
      <c r="B316" s="946" t="str">
        <f>IF(基本情報入力シート!B516="","",基本情報入力シート!B516)</f>
        <v/>
      </c>
      <c r="C316" s="963"/>
      <c r="D316" s="963"/>
      <c r="E316" s="963"/>
      <c r="F316" s="973"/>
      <c r="G316" s="985" t="str">
        <f>IF(基本情報入力シート!L516="","",基本情報入力シート!L516)</f>
        <v/>
      </c>
      <c r="H316" s="985" t="str">
        <f>IF(基本情報入力シート!Q516="","",基本情報入力シート!Q516)</f>
        <v/>
      </c>
      <c r="I316" s="985" t="str">
        <f>IF(基本情報入力シート!V516="","",基本情報入力シート!V516)</f>
        <v/>
      </c>
      <c r="J316" s="985" t="str">
        <f>IF(基本情報入力シート!W516="","",基本情報入力シート!W516)</f>
        <v/>
      </c>
      <c r="K316" s="985" t="str">
        <f>IF(基本情報入力シート!X516="","",基本情報入力シート!X516)</f>
        <v/>
      </c>
      <c r="L316" s="1008" t="str">
        <f>IF(基本情報入力シート!AC516=0,"",基本情報入力シート!AC516)</f>
        <v/>
      </c>
      <c r="M316" s="1021" t="str">
        <f>IF(基本情報入力シート!AD516="","",基本情報入力シート!AD516)</f>
        <v/>
      </c>
      <c r="N316" s="1031"/>
      <c r="O316" s="1036" t="str">
        <f>IFERROR(VLOOKUP(K316,'【参考】数式用３'!$A$2:$AD$48,MATCH(N316,'【参考】数式用３'!$C$4:$AD$4,0)+2,0),"")</f>
        <v/>
      </c>
      <c r="P316" s="1044"/>
      <c r="Q316" s="1050" t="str">
        <f>IFERROR(VLOOKUP(K316,'【参考】数式用３'!$A$2:$AC$48,MATCH(P316,'【参考】数式用３'!$C$4:$AC$4,0)+2,0),"")</f>
        <v/>
      </c>
      <c r="R316" s="1055" t="s">
        <v>712</v>
      </c>
      <c r="S316" s="1061"/>
      <c r="T316" s="1064" t="s">
        <v>5</v>
      </c>
      <c r="U316" s="1061"/>
      <c r="V316" s="1064" t="s">
        <v>861</v>
      </c>
      <c r="W316" s="1061"/>
      <c r="X316" s="1064" t="s">
        <v>5</v>
      </c>
      <c r="Y316" s="1061"/>
      <c r="Z316" s="1064" t="s">
        <v>130</v>
      </c>
      <c r="AA316" s="1064" t="s">
        <v>508</v>
      </c>
      <c r="AB316" s="1064" t="str">
        <f>IF(S316&gt;=1,(W316*12+Y316)-(S316*12+U316)+1,"")</f>
        <v/>
      </c>
      <c r="AC316" s="1068" t="s">
        <v>136</v>
      </c>
      <c r="AD316" s="1075" t="str">
        <f>IFERROR(ROUNDDOWN(ROUND(L316*Q316,0)*M316,0)*AB316,"")</f>
        <v/>
      </c>
      <c r="AE316" s="1083" t="str">
        <f>IFERROR(ROUNDDOWN(ROUNDDOWN(ROUND(L316*VLOOKUP(K316,'【参考】数式用３'!$A$2:$AC$48,MATCH("処遇改善加算Ⅳ",'【参考】数式用３'!$C$4:$O$4,0)+2,0),0)*M316,0)*AB316*0.5,0),"")</f>
        <v/>
      </c>
      <c r="AF316" s="1092"/>
      <c r="AG316" s="1075" t="str">
        <f>IF(AND(AQ316&lt;&gt;"対象外",P316&lt;&gt;""),ROUNDDOWN(ROUND(L316*VLOOKUP(K316,'【参考】数式用３'!$A$2:$K$48,MATCH("ベア加算あり",'【参考】数式用３'!$C$4:$K$4,0)+2,0),0)*M316,0)*AB316,"")</f>
        <v/>
      </c>
      <c r="AH316" s="1101"/>
      <c r="AI316" s="1092"/>
      <c r="AJ316" s="1092"/>
      <c r="AK316" s="1115"/>
      <c r="AL316" s="1124"/>
      <c r="AM316" s="1131" t="str">
        <f>IF(Q316="","",IF(Q316&lt;O316,"！加算の要件上は問題ありませんが、令和６年度末の加算率と比較して、令和７年度の加算率が低くなっています。",""))</f>
        <v/>
      </c>
      <c r="AN316" s="1139"/>
      <c r="AO316" s="1146" t="str">
        <f>IF(K316&lt;&gt;"","Q列に色付け","")</f>
        <v/>
      </c>
      <c r="AP316" s="1152" t="str">
        <f>IF(AND(AE316&lt;&gt;0,AE316&lt;&gt;""),IF(AF316="○","入力済","未入力"),"")</f>
        <v/>
      </c>
      <c r="AQ316" s="889" t="str">
        <f>IFERROR((VLOOKUP(N316,'【参考】数式用３'!$BE$5:$BE$13,1,FALSE)),"対象外")</f>
        <v>対象外</v>
      </c>
      <c r="AR316" s="880" t="str">
        <f>IF(AG316&lt;&gt;"",IF(AH316="○","入力済","未入力"),"")</f>
        <v/>
      </c>
      <c r="AS316" s="880" t="str">
        <f>IF(AND(P316&lt;&gt;"",AI316=""),"未入力","入力済")</f>
        <v>入力済</v>
      </c>
      <c r="AT316" s="880" t="str">
        <f>IF(AND(P316&lt;&gt;"",P316&lt;&gt;"処遇改善加算Ⅳ",AJ316=""),"未入力","入力済")</f>
        <v>入力済</v>
      </c>
      <c r="AU316" s="880" t="str">
        <f>IFERROR(VLOOKUP(K316,'【参考】数式用３'!$BB$5:$BC$48,2,FALSE),"")</f>
        <v/>
      </c>
      <c r="AV316" s="880" t="str">
        <f>IF(AND(P316&lt;&gt;"処遇改善加算Ⅲ",P316&lt;&gt;"処遇改善加算Ⅳ",P316&lt;&gt;"",AU316&lt;&gt;"対象外"),1,"")</f>
        <v/>
      </c>
      <c r="AW316" s="880" t="str">
        <f>IFERROR("_"&amp;VLOOKUP(K316,'【参考】数式用３'!$AG$2:$AH$48,2,FALSE),"")</f>
        <v/>
      </c>
      <c r="AX316" s="1159" t="str">
        <f>IF(AND(P316="処遇改善加算Ⅰ",AL316=""),"未入力","入力済")</f>
        <v>入力済</v>
      </c>
      <c r="AY316" s="1146" t="str">
        <f>G316</f>
        <v/>
      </c>
      <c r="AZ316" s="879"/>
      <c r="BA316" s="879"/>
      <c r="BB316" s="879"/>
      <c r="BC316" s="879"/>
      <c r="BD316" s="879"/>
      <c r="BE316" s="879"/>
      <c r="BF316" s="879"/>
      <c r="BG316" s="879"/>
    </row>
    <row r="317" spans="1:59" ht="14.4" customHeight="1">
      <c r="A317" s="923"/>
      <c r="B317" s="944"/>
      <c r="C317" s="961"/>
      <c r="D317" s="961"/>
      <c r="E317" s="961"/>
      <c r="F317" s="971"/>
      <c r="G317" s="983"/>
      <c r="H317" s="983"/>
      <c r="I317" s="983"/>
      <c r="J317" s="983"/>
      <c r="K317" s="983"/>
      <c r="L317" s="1006"/>
      <c r="M317" s="1022"/>
      <c r="N317" s="1032"/>
      <c r="O317" s="1037"/>
      <c r="P317" s="1045"/>
      <c r="Q317" s="1051"/>
      <c r="R317" s="1056"/>
      <c r="S317" s="1062"/>
      <c r="T317" s="915"/>
      <c r="U317" s="1062"/>
      <c r="V317" s="915"/>
      <c r="W317" s="1062"/>
      <c r="X317" s="915"/>
      <c r="Y317" s="1062"/>
      <c r="Z317" s="915"/>
      <c r="AA317" s="915"/>
      <c r="AB317" s="915"/>
      <c r="AC317" s="1069"/>
      <c r="AD317" s="1076"/>
      <c r="AE317" s="1084"/>
      <c r="AF317" s="1093"/>
      <c r="AG317" s="1076"/>
      <c r="AH317" s="1102"/>
      <c r="AI317" s="1093"/>
      <c r="AJ317" s="1093"/>
      <c r="AK317" s="1116"/>
      <c r="AL317" s="1125"/>
      <c r="AM317" s="1132" t="str">
        <f>IF(AND(P316&lt;&gt;"",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1139"/>
      <c r="AO317" s="1147"/>
      <c r="AP317" s="1152"/>
      <c r="AQ317" s="890"/>
      <c r="AR317" s="880"/>
      <c r="AS317" s="880"/>
      <c r="AT317" s="880"/>
      <c r="AU317" s="880"/>
      <c r="AV317" s="880"/>
      <c r="AW317" s="880"/>
      <c r="AX317" s="1159"/>
      <c r="AY317" s="1147"/>
      <c r="AZ317" s="879"/>
      <c r="BA317" s="879"/>
      <c r="BB317" s="879"/>
      <c r="BC317" s="879"/>
      <c r="BD317" s="879"/>
      <c r="BE317" s="879"/>
      <c r="BF317" s="879"/>
      <c r="BG317" s="879"/>
    </row>
    <row r="318" spans="1:59" ht="14.4" customHeight="1">
      <c r="A318" s="924"/>
      <c r="B318" s="944"/>
      <c r="C318" s="961"/>
      <c r="D318" s="961"/>
      <c r="E318" s="961"/>
      <c r="F318" s="971"/>
      <c r="G318" s="983"/>
      <c r="H318" s="983"/>
      <c r="I318" s="983"/>
      <c r="J318" s="983"/>
      <c r="K318" s="983"/>
      <c r="L318" s="1006"/>
      <c r="M318" s="1022"/>
      <c r="N318" s="1032"/>
      <c r="O318" s="1037"/>
      <c r="P318" s="1045"/>
      <c r="Q318" s="1051"/>
      <c r="R318" s="1056"/>
      <c r="S318" s="1062"/>
      <c r="T318" s="915"/>
      <c r="U318" s="1062"/>
      <c r="V318" s="915"/>
      <c r="W318" s="1062"/>
      <c r="X318" s="915"/>
      <c r="Y318" s="1062"/>
      <c r="Z318" s="915"/>
      <c r="AA318" s="915"/>
      <c r="AB318" s="915"/>
      <c r="AC318" s="1069"/>
      <c r="AD318" s="1076"/>
      <c r="AE318" s="1084"/>
      <c r="AF318" s="1093"/>
      <c r="AG318" s="1076"/>
      <c r="AH318" s="1102"/>
      <c r="AI318" s="1093"/>
      <c r="AJ318" s="1093"/>
      <c r="AK318" s="1116"/>
      <c r="AL318" s="1125"/>
      <c r="AM318" s="1133"/>
      <c r="AN318" s="1139"/>
      <c r="AO318" s="1147"/>
      <c r="AP318" s="1152"/>
      <c r="AQ318" s="890"/>
      <c r="AR318" s="880"/>
      <c r="AS318" s="880"/>
      <c r="AT318" s="880"/>
      <c r="AU318" s="880"/>
      <c r="AV318" s="880"/>
      <c r="AW318" s="880"/>
      <c r="AX318" s="1159"/>
      <c r="AY318" s="1147"/>
      <c r="AZ318" s="879"/>
      <c r="BA318" s="879"/>
      <c r="BB318" s="879"/>
      <c r="BC318" s="879"/>
      <c r="BD318" s="879"/>
      <c r="BE318" s="879"/>
      <c r="BF318" s="879"/>
      <c r="BG318" s="879"/>
    </row>
    <row r="319" spans="1:59" ht="30" customHeight="1">
      <c r="A319" s="925"/>
      <c r="B319" s="945"/>
      <c r="C319" s="962"/>
      <c r="D319" s="962"/>
      <c r="E319" s="962"/>
      <c r="F319" s="972"/>
      <c r="G319" s="984"/>
      <c r="H319" s="984"/>
      <c r="I319" s="984"/>
      <c r="J319" s="984"/>
      <c r="K319" s="984"/>
      <c r="L319" s="1007"/>
      <c r="M319" s="1023"/>
      <c r="N319" s="1033"/>
      <c r="O319" s="1038"/>
      <c r="P319" s="1046"/>
      <c r="Q319" s="1052"/>
      <c r="R319" s="1057"/>
      <c r="S319" s="1063"/>
      <c r="T319" s="1065"/>
      <c r="U319" s="1063"/>
      <c r="V319" s="1065"/>
      <c r="W319" s="1063"/>
      <c r="X319" s="1065"/>
      <c r="Y319" s="1063"/>
      <c r="Z319" s="1065"/>
      <c r="AA319" s="1065"/>
      <c r="AB319" s="1065"/>
      <c r="AC319" s="1070"/>
      <c r="AD319" s="1077"/>
      <c r="AE319" s="1085"/>
      <c r="AF319" s="1094"/>
      <c r="AG319" s="1077"/>
      <c r="AH319" s="1103"/>
      <c r="AI319" s="1094"/>
      <c r="AJ319" s="1094"/>
      <c r="AK319" s="1117"/>
      <c r="AL319" s="1126"/>
      <c r="AM319" s="1134"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139"/>
      <c r="AO319" s="1148"/>
      <c r="AP319" s="1152"/>
      <c r="AQ319" s="891"/>
      <c r="AR319" s="880"/>
      <c r="AS319" s="880"/>
      <c r="AT319" s="880"/>
      <c r="AU319" s="880"/>
      <c r="AV319" s="880"/>
      <c r="AW319" s="880"/>
      <c r="AX319" s="1159"/>
      <c r="AY319" s="1148"/>
      <c r="AZ319" s="879"/>
      <c r="BA319" s="879"/>
      <c r="BB319" s="879"/>
      <c r="BC319" s="879"/>
      <c r="BD319" s="879"/>
      <c r="BE319" s="879"/>
      <c r="BF319" s="879"/>
      <c r="BG319" s="879"/>
    </row>
    <row r="320" spans="1:59" ht="30" customHeight="1">
      <c r="A320" s="922">
        <v>78</v>
      </c>
      <c r="B320" s="946" t="str">
        <f>IF(基本情報入力シート!B517="","",基本情報入力シート!B517)</f>
        <v/>
      </c>
      <c r="C320" s="963"/>
      <c r="D320" s="963"/>
      <c r="E320" s="963"/>
      <c r="F320" s="973"/>
      <c r="G320" s="985" t="str">
        <f>IF(基本情報入力シート!L517="","",基本情報入力シート!L517)</f>
        <v/>
      </c>
      <c r="H320" s="985" t="str">
        <f>IF(基本情報入力シート!Q517="","",基本情報入力シート!Q517)</f>
        <v/>
      </c>
      <c r="I320" s="985" t="str">
        <f>IF(基本情報入力シート!V517="","",基本情報入力シート!V517)</f>
        <v/>
      </c>
      <c r="J320" s="985" t="str">
        <f>IF(基本情報入力シート!W517="","",基本情報入力シート!W517)</f>
        <v/>
      </c>
      <c r="K320" s="985" t="str">
        <f>IF(基本情報入力シート!X517="","",基本情報入力シート!X517)</f>
        <v/>
      </c>
      <c r="L320" s="1008" t="str">
        <f>IF(基本情報入力シート!AC517=0,"",基本情報入力シート!AC517)</f>
        <v/>
      </c>
      <c r="M320" s="1021" t="str">
        <f>IF(基本情報入力シート!AD517="","",基本情報入力シート!AD517)</f>
        <v/>
      </c>
      <c r="N320" s="1031"/>
      <c r="O320" s="1036" t="str">
        <f>IFERROR(VLOOKUP(K320,'【参考】数式用３'!$A$2:$AD$48,MATCH(N320,'【参考】数式用３'!$C$4:$AD$4,0)+2,0),"")</f>
        <v/>
      </c>
      <c r="P320" s="1044"/>
      <c r="Q320" s="1050" t="str">
        <f>IFERROR(VLOOKUP(K320,'【参考】数式用３'!$A$2:$AC$48,MATCH(P320,'【参考】数式用３'!$C$4:$AC$4,0)+2,0),"")</f>
        <v/>
      </c>
      <c r="R320" s="1055" t="s">
        <v>712</v>
      </c>
      <c r="S320" s="1061"/>
      <c r="T320" s="1064" t="s">
        <v>5</v>
      </c>
      <c r="U320" s="1061"/>
      <c r="V320" s="1064" t="s">
        <v>861</v>
      </c>
      <c r="W320" s="1061"/>
      <c r="X320" s="1064" t="s">
        <v>5</v>
      </c>
      <c r="Y320" s="1061"/>
      <c r="Z320" s="1064" t="s">
        <v>130</v>
      </c>
      <c r="AA320" s="1064" t="s">
        <v>508</v>
      </c>
      <c r="AB320" s="1064" t="str">
        <f>IF(S320&gt;=1,(W320*12+Y320)-(S320*12+U320)+1,"")</f>
        <v/>
      </c>
      <c r="AC320" s="1068" t="s">
        <v>136</v>
      </c>
      <c r="AD320" s="1075" t="str">
        <f>IFERROR(ROUNDDOWN(ROUND(L320*Q320,0)*M320,0)*AB320,"")</f>
        <v/>
      </c>
      <c r="AE320" s="1083" t="str">
        <f>IFERROR(ROUNDDOWN(ROUNDDOWN(ROUND(L320*VLOOKUP(K320,'【参考】数式用３'!$A$2:$AC$48,MATCH("処遇改善加算Ⅳ",'【参考】数式用３'!$C$4:$O$4,0)+2,0),0)*M320,0)*AB320*0.5,0),"")</f>
        <v/>
      </c>
      <c r="AF320" s="1092"/>
      <c r="AG320" s="1075" t="str">
        <f>IF(AND(AQ320&lt;&gt;"対象外",P320&lt;&gt;""),ROUNDDOWN(ROUND(L320*VLOOKUP(K320,'【参考】数式用３'!$A$2:$K$48,MATCH("ベア加算あり",'【参考】数式用３'!$C$4:$K$4,0)+2,0),0)*M320,0)*AB320,"")</f>
        <v/>
      </c>
      <c r="AH320" s="1101"/>
      <c r="AI320" s="1092"/>
      <c r="AJ320" s="1092"/>
      <c r="AK320" s="1115"/>
      <c r="AL320" s="1124"/>
      <c r="AM320" s="1131" t="str">
        <f>IF(Q320="","",IF(Q320&lt;O320,"！加算の要件上は問題ありませんが、令和６年度末の加算率と比較して、令和７年度の加算率が低くなっています。",""))</f>
        <v/>
      </c>
      <c r="AN320" s="1139"/>
      <c r="AO320" s="1147" t="str">
        <f>IF(K320&lt;&gt;"","Q列に色付け","")</f>
        <v/>
      </c>
      <c r="AP320" s="1152" t="str">
        <f>IF(AND(AE320&lt;&gt;0,AE320&lt;&gt;""),IF(AF320="○","入力済","未入力"),"")</f>
        <v/>
      </c>
      <c r="AQ320" s="889" t="str">
        <f>IFERROR((VLOOKUP(N320,'【参考】数式用３'!$BE$5:$BE$13,1,FALSE)),"対象外")</f>
        <v>対象外</v>
      </c>
      <c r="AR320" s="880" t="str">
        <f>IF(AG320&lt;&gt;"",IF(AH320="○","入力済","未入力"),"")</f>
        <v/>
      </c>
      <c r="AS320" s="880" t="str">
        <f>IF(AND(P320&lt;&gt;"",AI320=""),"未入力","入力済")</f>
        <v>入力済</v>
      </c>
      <c r="AT320" s="880" t="str">
        <f>IF(AND(P320&lt;&gt;"",P320&lt;&gt;"処遇改善加算Ⅳ",AJ320=""),"未入力","入力済")</f>
        <v>入力済</v>
      </c>
      <c r="AU320" s="880" t="str">
        <f>IFERROR(VLOOKUP(K320,'【参考】数式用３'!$BB$5:$BC$48,2,FALSE),"")</f>
        <v/>
      </c>
      <c r="AV320" s="880" t="str">
        <f>IF(AND(P320&lt;&gt;"処遇改善加算Ⅲ",P320&lt;&gt;"処遇改善加算Ⅳ",P320&lt;&gt;"",AU320&lt;&gt;"対象外"),1,"")</f>
        <v/>
      </c>
      <c r="AW320" s="880" t="str">
        <f>IFERROR("_"&amp;VLOOKUP(K320,'【参考】数式用３'!$AG$2:$AH$48,2,FALSE),"")</f>
        <v/>
      </c>
      <c r="AX320" s="1159" t="str">
        <f>IF(AND(P320="処遇改善加算Ⅰ",AL320=""),"未入力","入力済")</f>
        <v>入力済</v>
      </c>
      <c r="AY320" s="1146" t="str">
        <f>G320</f>
        <v/>
      </c>
      <c r="AZ320" s="879"/>
      <c r="BA320" s="879"/>
      <c r="BB320" s="879"/>
      <c r="BC320" s="879"/>
      <c r="BD320" s="879"/>
      <c r="BE320" s="879"/>
      <c r="BF320" s="879"/>
      <c r="BG320" s="879"/>
    </row>
    <row r="321" spans="1:59" ht="14.4" customHeight="1">
      <c r="A321" s="923"/>
      <c r="B321" s="944"/>
      <c r="C321" s="961"/>
      <c r="D321" s="961"/>
      <c r="E321" s="961"/>
      <c r="F321" s="971"/>
      <c r="G321" s="983"/>
      <c r="H321" s="983"/>
      <c r="I321" s="983"/>
      <c r="J321" s="983"/>
      <c r="K321" s="983"/>
      <c r="L321" s="1006"/>
      <c r="M321" s="1022"/>
      <c r="N321" s="1032"/>
      <c r="O321" s="1037"/>
      <c r="P321" s="1045"/>
      <c r="Q321" s="1051"/>
      <c r="R321" s="1056"/>
      <c r="S321" s="1062"/>
      <c r="T321" s="915"/>
      <c r="U321" s="1062"/>
      <c r="V321" s="915"/>
      <c r="W321" s="1062"/>
      <c r="X321" s="915"/>
      <c r="Y321" s="1062"/>
      <c r="Z321" s="915"/>
      <c r="AA321" s="915"/>
      <c r="AB321" s="915"/>
      <c r="AC321" s="1069"/>
      <c r="AD321" s="1076"/>
      <c r="AE321" s="1084"/>
      <c r="AF321" s="1093"/>
      <c r="AG321" s="1076"/>
      <c r="AH321" s="1102"/>
      <c r="AI321" s="1093"/>
      <c r="AJ321" s="1093"/>
      <c r="AK321" s="1116"/>
      <c r="AL321" s="1125"/>
      <c r="AM321" s="1132" t="str">
        <f>IF(AND(P320&lt;&gt;"",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1139"/>
      <c r="AO321" s="1147"/>
      <c r="AP321" s="1152"/>
      <c r="AQ321" s="890"/>
      <c r="AR321" s="880"/>
      <c r="AS321" s="880"/>
      <c r="AT321" s="880"/>
      <c r="AU321" s="880"/>
      <c r="AV321" s="880"/>
      <c r="AW321" s="880"/>
      <c r="AX321" s="1159"/>
      <c r="AY321" s="1147"/>
      <c r="AZ321" s="879"/>
      <c r="BA321" s="879"/>
      <c r="BB321" s="879"/>
      <c r="BC321" s="879"/>
      <c r="BD321" s="879"/>
      <c r="BE321" s="879"/>
      <c r="BF321" s="879"/>
      <c r="BG321" s="879"/>
    </row>
    <row r="322" spans="1:59" ht="14.4" customHeight="1">
      <c r="A322" s="924"/>
      <c r="B322" s="944"/>
      <c r="C322" s="961"/>
      <c r="D322" s="961"/>
      <c r="E322" s="961"/>
      <c r="F322" s="971"/>
      <c r="G322" s="983"/>
      <c r="H322" s="983"/>
      <c r="I322" s="983"/>
      <c r="J322" s="983"/>
      <c r="K322" s="983"/>
      <c r="L322" s="1006"/>
      <c r="M322" s="1022"/>
      <c r="N322" s="1032"/>
      <c r="O322" s="1037"/>
      <c r="P322" s="1045"/>
      <c r="Q322" s="1051"/>
      <c r="R322" s="1056"/>
      <c r="S322" s="1062"/>
      <c r="T322" s="915"/>
      <c r="U322" s="1062"/>
      <c r="V322" s="915"/>
      <c r="W322" s="1062"/>
      <c r="X322" s="915"/>
      <c r="Y322" s="1062"/>
      <c r="Z322" s="915"/>
      <c r="AA322" s="915"/>
      <c r="AB322" s="915"/>
      <c r="AC322" s="1069"/>
      <c r="AD322" s="1076"/>
      <c r="AE322" s="1084"/>
      <c r="AF322" s="1093"/>
      <c r="AG322" s="1076"/>
      <c r="AH322" s="1102"/>
      <c r="AI322" s="1093"/>
      <c r="AJ322" s="1093"/>
      <c r="AK322" s="1116"/>
      <c r="AL322" s="1125"/>
      <c r="AM322" s="1133"/>
      <c r="AN322" s="1139"/>
      <c r="AO322" s="1147"/>
      <c r="AP322" s="1152"/>
      <c r="AQ322" s="890"/>
      <c r="AR322" s="880"/>
      <c r="AS322" s="880"/>
      <c r="AT322" s="880"/>
      <c r="AU322" s="880"/>
      <c r="AV322" s="880"/>
      <c r="AW322" s="880"/>
      <c r="AX322" s="1159"/>
      <c r="AY322" s="1147"/>
      <c r="AZ322" s="879"/>
      <c r="BA322" s="879"/>
      <c r="BB322" s="879"/>
      <c r="BC322" s="879"/>
      <c r="BD322" s="879"/>
      <c r="BE322" s="879"/>
      <c r="BF322" s="879"/>
      <c r="BG322" s="879"/>
    </row>
    <row r="323" spans="1:59" ht="30" customHeight="1">
      <c r="A323" s="925"/>
      <c r="B323" s="945"/>
      <c r="C323" s="962"/>
      <c r="D323" s="962"/>
      <c r="E323" s="962"/>
      <c r="F323" s="972"/>
      <c r="G323" s="984"/>
      <c r="H323" s="984"/>
      <c r="I323" s="984"/>
      <c r="J323" s="984"/>
      <c r="K323" s="984"/>
      <c r="L323" s="1007"/>
      <c r="M323" s="1023"/>
      <c r="N323" s="1033"/>
      <c r="O323" s="1038"/>
      <c r="P323" s="1046"/>
      <c r="Q323" s="1052"/>
      <c r="R323" s="1057"/>
      <c r="S323" s="1063"/>
      <c r="T323" s="1065"/>
      <c r="U323" s="1063"/>
      <c r="V323" s="1065"/>
      <c r="W323" s="1063"/>
      <c r="X323" s="1065"/>
      <c r="Y323" s="1063"/>
      <c r="Z323" s="1065"/>
      <c r="AA323" s="1065"/>
      <c r="AB323" s="1065"/>
      <c r="AC323" s="1070"/>
      <c r="AD323" s="1077"/>
      <c r="AE323" s="1085"/>
      <c r="AF323" s="1094"/>
      <c r="AG323" s="1077"/>
      <c r="AH323" s="1103"/>
      <c r="AI323" s="1094"/>
      <c r="AJ323" s="1094"/>
      <c r="AK323" s="1117"/>
      <c r="AL323" s="1126"/>
      <c r="AM323" s="1134"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139"/>
      <c r="AO323" s="1148"/>
      <c r="AP323" s="1152"/>
      <c r="AQ323" s="891"/>
      <c r="AR323" s="880"/>
      <c r="AS323" s="880"/>
      <c r="AT323" s="880"/>
      <c r="AU323" s="880"/>
      <c r="AV323" s="880"/>
      <c r="AW323" s="880"/>
      <c r="AX323" s="1159"/>
      <c r="AY323" s="1148"/>
      <c r="AZ323" s="879"/>
      <c r="BA323" s="879"/>
      <c r="BB323" s="879"/>
      <c r="BC323" s="879"/>
      <c r="BD323" s="879"/>
      <c r="BE323" s="879"/>
      <c r="BF323" s="879"/>
      <c r="BG323" s="879"/>
    </row>
    <row r="324" spans="1:59" ht="30" customHeight="1">
      <c r="A324" s="922">
        <v>79</v>
      </c>
      <c r="B324" s="946" t="str">
        <f>IF(基本情報入力シート!B518="","",基本情報入力シート!B518)</f>
        <v/>
      </c>
      <c r="C324" s="963"/>
      <c r="D324" s="963"/>
      <c r="E324" s="963"/>
      <c r="F324" s="973"/>
      <c r="G324" s="985" t="str">
        <f>IF(基本情報入力シート!L518="","",基本情報入力シート!L518)</f>
        <v/>
      </c>
      <c r="H324" s="985" t="str">
        <f>IF(基本情報入力シート!Q518="","",基本情報入力シート!Q518)</f>
        <v/>
      </c>
      <c r="I324" s="985" t="str">
        <f>IF(基本情報入力シート!V518="","",基本情報入力シート!V518)</f>
        <v/>
      </c>
      <c r="J324" s="985" t="str">
        <f>IF(基本情報入力シート!W518="","",基本情報入力シート!W518)</f>
        <v/>
      </c>
      <c r="K324" s="985" t="str">
        <f>IF(基本情報入力シート!X518="","",基本情報入力シート!X518)</f>
        <v/>
      </c>
      <c r="L324" s="1008" t="str">
        <f>IF(基本情報入力シート!AC518=0,"",基本情報入力シート!AC518)</f>
        <v/>
      </c>
      <c r="M324" s="1021" t="str">
        <f>IF(基本情報入力シート!AD518="","",基本情報入力シート!AD518)</f>
        <v/>
      </c>
      <c r="N324" s="1031"/>
      <c r="O324" s="1036" t="str">
        <f>IFERROR(VLOOKUP(K324,'【参考】数式用３'!$A$2:$AD$48,MATCH(N324,'【参考】数式用３'!$C$4:$AD$4,0)+2,0),"")</f>
        <v/>
      </c>
      <c r="P324" s="1044"/>
      <c r="Q324" s="1050" t="str">
        <f>IFERROR(VLOOKUP(K324,'【参考】数式用３'!$A$2:$AC$48,MATCH(P324,'【参考】数式用３'!$C$4:$AC$4,0)+2,0),"")</f>
        <v/>
      </c>
      <c r="R324" s="1055" t="s">
        <v>712</v>
      </c>
      <c r="S324" s="1061"/>
      <c r="T324" s="1064" t="s">
        <v>5</v>
      </c>
      <c r="U324" s="1061"/>
      <c r="V324" s="1064" t="s">
        <v>861</v>
      </c>
      <c r="W324" s="1061"/>
      <c r="X324" s="1064" t="s">
        <v>5</v>
      </c>
      <c r="Y324" s="1061"/>
      <c r="Z324" s="1064" t="s">
        <v>130</v>
      </c>
      <c r="AA324" s="1064" t="s">
        <v>508</v>
      </c>
      <c r="AB324" s="1064" t="str">
        <f>IF(S324&gt;=1,(W324*12+Y324)-(S324*12+U324)+1,"")</f>
        <v/>
      </c>
      <c r="AC324" s="1068" t="s">
        <v>136</v>
      </c>
      <c r="AD324" s="1075" t="str">
        <f>IFERROR(ROUNDDOWN(ROUND(L324*Q324,0)*M324,0)*AB324,"")</f>
        <v/>
      </c>
      <c r="AE324" s="1083" t="str">
        <f>IFERROR(ROUNDDOWN(ROUNDDOWN(ROUND(L324*VLOOKUP(K324,'【参考】数式用３'!$A$2:$AC$48,MATCH("処遇改善加算Ⅳ",'【参考】数式用３'!$C$4:$O$4,0)+2,0),0)*M324,0)*AB324*0.5,0),"")</f>
        <v/>
      </c>
      <c r="AF324" s="1092"/>
      <c r="AG324" s="1075" t="str">
        <f>IF(AND(AQ324&lt;&gt;"対象外",P324&lt;&gt;""),ROUNDDOWN(ROUND(L324*VLOOKUP(K324,'【参考】数式用３'!$A$2:$K$48,MATCH("ベア加算あり",'【参考】数式用３'!$C$4:$K$4,0)+2,0),0)*M324,0)*AB324,"")</f>
        <v/>
      </c>
      <c r="AH324" s="1101"/>
      <c r="AI324" s="1092"/>
      <c r="AJ324" s="1092"/>
      <c r="AK324" s="1115"/>
      <c r="AL324" s="1124"/>
      <c r="AM324" s="1131" t="str">
        <f>IF(Q324="","",IF(Q324&lt;O324,"！加算の要件上は問題ありませんが、令和６年度末の加算率と比較して、令和７年度の加算率が低くなっています。",""))</f>
        <v/>
      </c>
      <c r="AN324" s="1139"/>
      <c r="AO324" s="1146" t="str">
        <f>IF(K324&lt;&gt;"","Q列に色付け","")</f>
        <v/>
      </c>
      <c r="AP324" s="1152" t="str">
        <f>IF(AND(AE324&lt;&gt;0,AE324&lt;&gt;""),IF(AF324="○","入力済","未入力"),"")</f>
        <v/>
      </c>
      <c r="AQ324" s="889" t="str">
        <f>IFERROR((VLOOKUP(N324,'【参考】数式用３'!$BE$5:$BE$13,1,FALSE)),"対象外")</f>
        <v>対象外</v>
      </c>
      <c r="AR324" s="880" t="str">
        <f>IF(AG324&lt;&gt;"",IF(AH324="○","入力済","未入力"),"")</f>
        <v/>
      </c>
      <c r="AS324" s="880" t="str">
        <f>IF(AND(P324&lt;&gt;"",AI324=""),"未入力","入力済")</f>
        <v>入力済</v>
      </c>
      <c r="AT324" s="880" t="str">
        <f>IF(AND(P324&lt;&gt;"",P324&lt;&gt;"処遇改善加算Ⅳ",AJ324=""),"未入力","入力済")</f>
        <v>入力済</v>
      </c>
      <c r="AU324" s="880" t="str">
        <f>IFERROR(VLOOKUP(K324,'【参考】数式用３'!$BB$5:$BC$48,2,FALSE),"")</f>
        <v/>
      </c>
      <c r="AV324" s="880" t="str">
        <f>IF(AND(P324&lt;&gt;"処遇改善加算Ⅲ",P324&lt;&gt;"処遇改善加算Ⅳ",P324&lt;&gt;"",AU324&lt;&gt;"対象外"),1,"")</f>
        <v/>
      </c>
      <c r="AW324" s="880" t="str">
        <f>IFERROR("_"&amp;VLOOKUP(K324,'【参考】数式用３'!$AG$2:$AH$48,2,FALSE),"")</f>
        <v/>
      </c>
      <c r="AX324" s="1159" t="str">
        <f>IF(AND(P324="処遇改善加算Ⅰ",AL324=""),"未入力","入力済")</f>
        <v>入力済</v>
      </c>
      <c r="AY324" s="1146" t="str">
        <f>G324</f>
        <v/>
      </c>
      <c r="AZ324" s="879"/>
      <c r="BA324" s="879"/>
      <c r="BB324" s="879"/>
      <c r="BC324" s="879"/>
      <c r="BD324" s="879"/>
      <c r="BE324" s="879"/>
      <c r="BF324" s="879"/>
      <c r="BG324" s="879"/>
    </row>
    <row r="325" spans="1:59" ht="14.4" customHeight="1">
      <c r="A325" s="923"/>
      <c r="B325" s="944"/>
      <c r="C325" s="961"/>
      <c r="D325" s="961"/>
      <c r="E325" s="961"/>
      <c r="F325" s="971"/>
      <c r="G325" s="983"/>
      <c r="H325" s="983"/>
      <c r="I325" s="983"/>
      <c r="J325" s="983"/>
      <c r="K325" s="983"/>
      <c r="L325" s="1006"/>
      <c r="M325" s="1022"/>
      <c r="N325" s="1032"/>
      <c r="O325" s="1037"/>
      <c r="P325" s="1045"/>
      <c r="Q325" s="1051"/>
      <c r="R325" s="1056"/>
      <c r="S325" s="1062"/>
      <c r="T325" s="915"/>
      <c r="U325" s="1062"/>
      <c r="V325" s="915"/>
      <c r="W325" s="1062"/>
      <c r="X325" s="915"/>
      <c r="Y325" s="1062"/>
      <c r="Z325" s="915"/>
      <c r="AA325" s="915"/>
      <c r="AB325" s="915"/>
      <c r="AC325" s="1069"/>
      <c r="AD325" s="1076"/>
      <c r="AE325" s="1084"/>
      <c r="AF325" s="1093"/>
      <c r="AG325" s="1076"/>
      <c r="AH325" s="1102"/>
      <c r="AI325" s="1093"/>
      <c r="AJ325" s="1093"/>
      <c r="AK325" s="1116"/>
      <c r="AL325" s="1125"/>
      <c r="AM325" s="1132" t="str">
        <f>IF(AND(P324&lt;&gt;"",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1139"/>
      <c r="AO325" s="1147"/>
      <c r="AP325" s="1152"/>
      <c r="AQ325" s="890"/>
      <c r="AR325" s="880"/>
      <c r="AS325" s="880"/>
      <c r="AT325" s="880"/>
      <c r="AU325" s="880"/>
      <c r="AV325" s="880"/>
      <c r="AW325" s="880"/>
      <c r="AX325" s="1159"/>
      <c r="AY325" s="1147"/>
      <c r="AZ325" s="879"/>
      <c r="BA325" s="879"/>
      <c r="BB325" s="879"/>
      <c r="BC325" s="879"/>
      <c r="BD325" s="879"/>
      <c r="BE325" s="879"/>
      <c r="BF325" s="879"/>
      <c r="BG325" s="879"/>
    </row>
    <row r="326" spans="1:59" ht="14.4" customHeight="1">
      <c r="A326" s="924"/>
      <c r="B326" s="944"/>
      <c r="C326" s="961"/>
      <c r="D326" s="961"/>
      <c r="E326" s="961"/>
      <c r="F326" s="971"/>
      <c r="G326" s="983"/>
      <c r="H326" s="983"/>
      <c r="I326" s="983"/>
      <c r="J326" s="983"/>
      <c r="K326" s="983"/>
      <c r="L326" s="1006"/>
      <c r="M326" s="1022"/>
      <c r="N326" s="1032"/>
      <c r="O326" s="1037"/>
      <c r="P326" s="1045"/>
      <c r="Q326" s="1051"/>
      <c r="R326" s="1056"/>
      <c r="S326" s="1062"/>
      <c r="T326" s="915"/>
      <c r="U326" s="1062"/>
      <c r="V326" s="915"/>
      <c r="W326" s="1062"/>
      <c r="X326" s="915"/>
      <c r="Y326" s="1062"/>
      <c r="Z326" s="915"/>
      <c r="AA326" s="915"/>
      <c r="AB326" s="915"/>
      <c r="AC326" s="1069"/>
      <c r="AD326" s="1076"/>
      <c r="AE326" s="1084"/>
      <c r="AF326" s="1093"/>
      <c r="AG326" s="1076"/>
      <c r="AH326" s="1102"/>
      <c r="AI326" s="1093"/>
      <c r="AJ326" s="1093"/>
      <c r="AK326" s="1116"/>
      <c r="AL326" s="1125"/>
      <c r="AM326" s="1133"/>
      <c r="AN326" s="1139"/>
      <c r="AO326" s="1147"/>
      <c r="AP326" s="1152"/>
      <c r="AQ326" s="890"/>
      <c r="AR326" s="880"/>
      <c r="AS326" s="880"/>
      <c r="AT326" s="880"/>
      <c r="AU326" s="880"/>
      <c r="AV326" s="880"/>
      <c r="AW326" s="880"/>
      <c r="AX326" s="1159"/>
      <c r="AY326" s="1147"/>
      <c r="AZ326" s="879"/>
      <c r="BA326" s="879"/>
      <c r="BB326" s="879"/>
      <c r="BC326" s="879"/>
      <c r="BD326" s="879"/>
      <c r="BE326" s="879"/>
      <c r="BF326" s="879"/>
      <c r="BG326" s="879"/>
    </row>
    <row r="327" spans="1:59" ht="30" customHeight="1">
      <c r="A327" s="925"/>
      <c r="B327" s="945"/>
      <c r="C327" s="962"/>
      <c r="D327" s="962"/>
      <c r="E327" s="962"/>
      <c r="F327" s="972"/>
      <c r="G327" s="984"/>
      <c r="H327" s="984"/>
      <c r="I327" s="984"/>
      <c r="J327" s="984"/>
      <c r="K327" s="984"/>
      <c r="L327" s="1007"/>
      <c r="M327" s="1023"/>
      <c r="N327" s="1033"/>
      <c r="O327" s="1038"/>
      <c r="P327" s="1046"/>
      <c r="Q327" s="1052"/>
      <c r="R327" s="1057"/>
      <c r="S327" s="1063"/>
      <c r="T327" s="1065"/>
      <c r="U327" s="1063"/>
      <c r="V327" s="1065"/>
      <c r="W327" s="1063"/>
      <c r="X327" s="1065"/>
      <c r="Y327" s="1063"/>
      <c r="Z327" s="1065"/>
      <c r="AA327" s="1065"/>
      <c r="AB327" s="1065"/>
      <c r="AC327" s="1070"/>
      <c r="AD327" s="1077"/>
      <c r="AE327" s="1085"/>
      <c r="AF327" s="1094"/>
      <c r="AG327" s="1077"/>
      <c r="AH327" s="1103"/>
      <c r="AI327" s="1094"/>
      <c r="AJ327" s="1094"/>
      <c r="AK327" s="1117"/>
      <c r="AL327" s="1126"/>
      <c r="AM327" s="1134"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139"/>
      <c r="AO327" s="1148"/>
      <c r="AP327" s="1152"/>
      <c r="AQ327" s="891"/>
      <c r="AR327" s="880"/>
      <c r="AS327" s="880"/>
      <c r="AT327" s="880"/>
      <c r="AU327" s="880"/>
      <c r="AV327" s="880"/>
      <c r="AW327" s="880"/>
      <c r="AX327" s="1159"/>
      <c r="AY327" s="1148"/>
      <c r="AZ327" s="879"/>
      <c r="BA327" s="879"/>
      <c r="BB327" s="879"/>
      <c r="BC327" s="879"/>
      <c r="BD327" s="879"/>
      <c r="BE327" s="879"/>
      <c r="BF327" s="879"/>
      <c r="BG327" s="879"/>
    </row>
    <row r="328" spans="1:59" ht="30" customHeight="1">
      <c r="A328" s="922">
        <v>80</v>
      </c>
      <c r="B328" s="946" t="str">
        <f>IF(基本情報入力シート!B519="","",基本情報入力シート!B519)</f>
        <v/>
      </c>
      <c r="C328" s="963"/>
      <c r="D328" s="963"/>
      <c r="E328" s="963"/>
      <c r="F328" s="973"/>
      <c r="G328" s="985" t="str">
        <f>IF(基本情報入力シート!L519="","",基本情報入力シート!L519)</f>
        <v/>
      </c>
      <c r="H328" s="985" t="str">
        <f>IF(基本情報入力シート!Q519="","",基本情報入力シート!Q519)</f>
        <v/>
      </c>
      <c r="I328" s="985" t="str">
        <f>IF(基本情報入力シート!V519="","",基本情報入力シート!V519)</f>
        <v/>
      </c>
      <c r="J328" s="985" t="str">
        <f>IF(基本情報入力シート!W519="","",基本情報入力シート!W519)</f>
        <v/>
      </c>
      <c r="K328" s="985" t="str">
        <f>IF(基本情報入力シート!X519="","",基本情報入力シート!X519)</f>
        <v/>
      </c>
      <c r="L328" s="1008" t="str">
        <f>IF(基本情報入力シート!AC519=0,"",基本情報入力シート!AC519)</f>
        <v/>
      </c>
      <c r="M328" s="1021" t="str">
        <f>IF(基本情報入力シート!AD519="","",基本情報入力シート!AD519)</f>
        <v/>
      </c>
      <c r="N328" s="1031"/>
      <c r="O328" s="1036" t="str">
        <f>IFERROR(VLOOKUP(K328,'【参考】数式用３'!$A$2:$AD$48,MATCH(N328,'【参考】数式用３'!$C$4:$AD$4,0)+2,0),"")</f>
        <v/>
      </c>
      <c r="P328" s="1044"/>
      <c r="Q328" s="1050" t="str">
        <f>IFERROR(VLOOKUP(K328,'【参考】数式用３'!$A$2:$AC$48,MATCH(P328,'【参考】数式用３'!$C$4:$AC$4,0)+2,0),"")</f>
        <v/>
      </c>
      <c r="R328" s="1055" t="s">
        <v>712</v>
      </c>
      <c r="S328" s="1061"/>
      <c r="T328" s="1064" t="s">
        <v>5</v>
      </c>
      <c r="U328" s="1061"/>
      <c r="V328" s="1064" t="s">
        <v>861</v>
      </c>
      <c r="W328" s="1061"/>
      <c r="X328" s="1064" t="s">
        <v>5</v>
      </c>
      <c r="Y328" s="1061"/>
      <c r="Z328" s="1064" t="s">
        <v>130</v>
      </c>
      <c r="AA328" s="1064" t="s">
        <v>508</v>
      </c>
      <c r="AB328" s="1064" t="str">
        <f>IF(S328&gt;=1,(W328*12+Y328)-(S328*12+U328)+1,"")</f>
        <v/>
      </c>
      <c r="AC328" s="1068" t="s">
        <v>136</v>
      </c>
      <c r="AD328" s="1075" t="str">
        <f>IFERROR(ROUNDDOWN(ROUND(L328*Q328,0)*M328,0)*AB328,"")</f>
        <v/>
      </c>
      <c r="AE328" s="1083" t="str">
        <f>IFERROR(ROUNDDOWN(ROUNDDOWN(ROUND(L328*VLOOKUP(K328,'【参考】数式用３'!$A$2:$AC$48,MATCH("処遇改善加算Ⅳ",'【参考】数式用３'!$C$4:$O$4,0)+2,0),0)*M328,0)*AB328*0.5,0),"")</f>
        <v/>
      </c>
      <c r="AF328" s="1092"/>
      <c r="AG328" s="1075" t="str">
        <f>IF(AND(AQ328&lt;&gt;"対象外",P328&lt;&gt;""),ROUNDDOWN(ROUND(L328*VLOOKUP(K328,'【参考】数式用３'!$A$2:$K$48,MATCH("ベア加算あり",'【参考】数式用３'!$C$4:$K$4,0)+2,0),0)*M328,0)*AB328,"")</f>
        <v/>
      </c>
      <c r="AH328" s="1101"/>
      <c r="AI328" s="1092"/>
      <c r="AJ328" s="1092"/>
      <c r="AK328" s="1115"/>
      <c r="AL328" s="1124"/>
      <c r="AM328" s="1131" t="str">
        <f>IF(Q328="","",IF(Q328&lt;O328,"！加算の要件上は問題ありませんが、令和６年度末の加算率と比較して、令和７年度の加算率が低くなっています。",""))</f>
        <v/>
      </c>
      <c r="AN328" s="1139"/>
      <c r="AO328" s="1147" t="str">
        <f>IF(K328&lt;&gt;"","Q列に色付け","")</f>
        <v/>
      </c>
      <c r="AP328" s="1152" t="str">
        <f>IF(AND(AE328&lt;&gt;0,AE328&lt;&gt;""),IF(AF328="○","入力済","未入力"),"")</f>
        <v/>
      </c>
      <c r="AQ328" s="889" t="str">
        <f>IFERROR((VLOOKUP(N328,'【参考】数式用３'!$BE$5:$BE$13,1,FALSE)),"対象外")</f>
        <v>対象外</v>
      </c>
      <c r="AR328" s="880" t="str">
        <f>IF(AG328&lt;&gt;"",IF(AH328="○","入力済","未入力"),"")</f>
        <v/>
      </c>
      <c r="AS328" s="880" t="str">
        <f>IF(AND(P328&lt;&gt;"",AI328=""),"未入力","入力済")</f>
        <v>入力済</v>
      </c>
      <c r="AT328" s="880" t="str">
        <f>IF(AND(P328&lt;&gt;"",P328&lt;&gt;"処遇改善加算Ⅳ",AJ328=""),"未入力","入力済")</f>
        <v>入力済</v>
      </c>
      <c r="AU328" s="880" t="str">
        <f>IFERROR(VLOOKUP(K328,'【参考】数式用３'!$BB$5:$BC$48,2,FALSE),"")</f>
        <v/>
      </c>
      <c r="AV328" s="880" t="str">
        <f>IF(AND(P328&lt;&gt;"処遇改善加算Ⅲ",P328&lt;&gt;"処遇改善加算Ⅳ",P328&lt;&gt;"",AU328&lt;&gt;"対象外"),1,"")</f>
        <v/>
      </c>
      <c r="AW328" s="880" t="str">
        <f>IFERROR("_"&amp;VLOOKUP(K328,'【参考】数式用３'!$AG$2:$AH$48,2,FALSE),"")</f>
        <v/>
      </c>
      <c r="AX328" s="1159" t="str">
        <f>IF(AND(P328="処遇改善加算Ⅰ",AL328=""),"未入力","入力済")</f>
        <v>入力済</v>
      </c>
      <c r="AY328" s="1146" t="str">
        <f>G328</f>
        <v/>
      </c>
      <c r="AZ328" s="879"/>
      <c r="BA328" s="879"/>
      <c r="BB328" s="879"/>
      <c r="BC328" s="879"/>
      <c r="BD328" s="879"/>
      <c r="BE328" s="879"/>
      <c r="BF328" s="879"/>
      <c r="BG328" s="879"/>
    </row>
    <row r="329" spans="1:59" ht="14.4" customHeight="1">
      <c r="A329" s="923"/>
      <c r="B329" s="944"/>
      <c r="C329" s="961"/>
      <c r="D329" s="961"/>
      <c r="E329" s="961"/>
      <c r="F329" s="971"/>
      <c r="G329" s="983"/>
      <c r="H329" s="983"/>
      <c r="I329" s="983"/>
      <c r="J329" s="983"/>
      <c r="K329" s="983"/>
      <c r="L329" s="1006"/>
      <c r="M329" s="1022"/>
      <c r="N329" s="1032"/>
      <c r="O329" s="1037"/>
      <c r="P329" s="1045"/>
      <c r="Q329" s="1051"/>
      <c r="R329" s="1056"/>
      <c r="S329" s="1062"/>
      <c r="T329" s="915"/>
      <c r="U329" s="1062"/>
      <c r="V329" s="915"/>
      <c r="W329" s="1062"/>
      <c r="X329" s="915"/>
      <c r="Y329" s="1062"/>
      <c r="Z329" s="915"/>
      <c r="AA329" s="915"/>
      <c r="AB329" s="915"/>
      <c r="AC329" s="1069"/>
      <c r="AD329" s="1076"/>
      <c r="AE329" s="1084"/>
      <c r="AF329" s="1093"/>
      <c r="AG329" s="1076"/>
      <c r="AH329" s="1102"/>
      <c r="AI329" s="1093"/>
      <c r="AJ329" s="1093"/>
      <c r="AK329" s="1116"/>
      <c r="AL329" s="1125"/>
      <c r="AM329" s="1132" t="str">
        <f>IF(AND(P328&lt;&gt;"",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1139"/>
      <c r="AO329" s="1147"/>
      <c r="AP329" s="1152"/>
      <c r="AQ329" s="890"/>
      <c r="AR329" s="880"/>
      <c r="AS329" s="880"/>
      <c r="AT329" s="880"/>
      <c r="AU329" s="880"/>
      <c r="AV329" s="880"/>
      <c r="AW329" s="880"/>
      <c r="AX329" s="1159"/>
      <c r="AY329" s="1147"/>
      <c r="AZ329" s="879"/>
      <c r="BA329" s="879"/>
      <c r="BB329" s="879"/>
      <c r="BC329" s="879"/>
      <c r="BD329" s="879"/>
      <c r="BE329" s="879"/>
      <c r="BF329" s="879"/>
      <c r="BG329" s="879"/>
    </row>
    <row r="330" spans="1:59" ht="14.4" customHeight="1">
      <c r="A330" s="924"/>
      <c r="B330" s="944"/>
      <c r="C330" s="961"/>
      <c r="D330" s="961"/>
      <c r="E330" s="961"/>
      <c r="F330" s="971"/>
      <c r="G330" s="983"/>
      <c r="H330" s="983"/>
      <c r="I330" s="983"/>
      <c r="J330" s="983"/>
      <c r="K330" s="983"/>
      <c r="L330" s="1006"/>
      <c r="M330" s="1022"/>
      <c r="N330" s="1032"/>
      <c r="O330" s="1037"/>
      <c r="P330" s="1045"/>
      <c r="Q330" s="1051"/>
      <c r="R330" s="1056"/>
      <c r="S330" s="1062"/>
      <c r="T330" s="915"/>
      <c r="U330" s="1062"/>
      <c r="V330" s="915"/>
      <c r="W330" s="1062"/>
      <c r="X330" s="915"/>
      <c r="Y330" s="1062"/>
      <c r="Z330" s="915"/>
      <c r="AA330" s="915"/>
      <c r="AB330" s="915"/>
      <c r="AC330" s="1069"/>
      <c r="AD330" s="1076"/>
      <c r="AE330" s="1084"/>
      <c r="AF330" s="1093"/>
      <c r="AG330" s="1076"/>
      <c r="AH330" s="1102"/>
      <c r="AI330" s="1093"/>
      <c r="AJ330" s="1093"/>
      <c r="AK330" s="1116"/>
      <c r="AL330" s="1125"/>
      <c r="AM330" s="1133"/>
      <c r="AN330" s="1139"/>
      <c r="AO330" s="1147"/>
      <c r="AP330" s="1152"/>
      <c r="AQ330" s="890"/>
      <c r="AR330" s="880"/>
      <c r="AS330" s="880"/>
      <c r="AT330" s="880"/>
      <c r="AU330" s="880"/>
      <c r="AV330" s="880"/>
      <c r="AW330" s="880"/>
      <c r="AX330" s="1159"/>
      <c r="AY330" s="1147"/>
      <c r="AZ330" s="879"/>
      <c r="BA330" s="879"/>
      <c r="BB330" s="879"/>
      <c r="BC330" s="879"/>
      <c r="BD330" s="879"/>
      <c r="BE330" s="879"/>
      <c r="BF330" s="879"/>
      <c r="BG330" s="879"/>
    </row>
    <row r="331" spans="1:59" ht="30" customHeight="1">
      <c r="A331" s="925"/>
      <c r="B331" s="945"/>
      <c r="C331" s="962"/>
      <c r="D331" s="962"/>
      <c r="E331" s="962"/>
      <c r="F331" s="972"/>
      <c r="G331" s="984"/>
      <c r="H331" s="984"/>
      <c r="I331" s="984"/>
      <c r="J331" s="984"/>
      <c r="K331" s="984"/>
      <c r="L331" s="1007"/>
      <c r="M331" s="1023"/>
      <c r="N331" s="1033"/>
      <c r="O331" s="1038"/>
      <c r="P331" s="1046"/>
      <c r="Q331" s="1052"/>
      <c r="R331" s="1057"/>
      <c r="S331" s="1063"/>
      <c r="T331" s="1065"/>
      <c r="U331" s="1063"/>
      <c r="V331" s="1065"/>
      <c r="W331" s="1063"/>
      <c r="X331" s="1065"/>
      <c r="Y331" s="1063"/>
      <c r="Z331" s="1065"/>
      <c r="AA331" s="1065"/>
      <c r="AB331" s="1065"/>
      <c r="AC331" s="1070"/>
      <c r="AD331" s="1077"/>
      <c r="AE331" s="1085"/>
      <c r="AF331" s="1094"/>
      <c r="AG331" s="1077"/>
      <c r="AH331" s="1103"/>
      <c r="AI331" s="1094"/>
      <c r="AJ331" s="1094"/>
      <c r="AK331" s="1117"/>
      <c r="AL331" s="1126"/>
      <c r="AM331" s="1134"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139"/>
      <c r="AO331" s="1147"/>
      <c r="AP331" s="1152"/>
      <c r="AQ331" s="891"/>
      <c r="AR331" s="880"/>
      <c r="AS331" s="880"/>
      <c r="AT331" s="880"/>
      <c r="AU331" s="880"/>
      <c r="AV331" s="880"/>
      <c r="AW331" s="880"/>
      <c r="AX331" s="1159"/>
      <c r="AY331" s="1148"/>
      <c r="AZ331" s="879"/>
      <c r="BA331" s="879"/>
      <c r="BB331" s="879"/>
      <c r="BC331" s="879"/>
      <c r="BD331" s="879"/>
      <c r="BE331" s="879"/>
      <c r="BF331" s="879"/>
      <c r="BG331" s="879"/>
    </row>
    <row r="332" spans="1:59" ht="30" customHeight="1">
      <c r="A332" s="922">
        <v>81</v>
      </c>
      <c r="B332" s="946" t="str">
        <f>IF(基本情報入力シート!B520="","",基本情報入力シート!B520)</f>
        <v/>
      </c>
      <c r="C332" s="963"/>
      <c r="D332" s="963"/>
      <c r="E332" s="963"/>
      <c r="F332" s="973"/>
      <c r="G332" s="985" t="str">
        <f>IF(基本情報入力シート!L520="","",基本情報入力シート!L520)</f>
        <v/>
      </c>
      <c r="H332" s="985" t="str">
        <f>IF(基本情報入力シート!Q520="","",基本情報入力シート!Q520)</f>
        <v/>
      </c>
      <c r="I332" s="985" t="str">
        <f>IF(基本情報入力シート!V520="","",基本情報入力シート!V520)</f>
        <v/>
      </c>
      <c r="J332" s="985" t="str">
        <f>IF(基本情報入力シート!W520="","",基本情報入力シート!W520)</f>
        <v/>
      </c>
      <c r="K332" s="985" t="str">
        <f>IF(基本情報入力シート!X520="","",基本情報入力シート!X520)</f>
        <v/>
      </c>
      <c r="L332" s="1008" t="str">
        <f>IF(基本情報入力シート!AC520=0,"",基本情報入力シート!AC520)</f>
        <v/>
      </c>
      <c r="M332" s="1021" t="str">
        <f>IF(基本情報入力シート!AD520="","",基本情報入力シート!AD520)</f>
        <v/>
      </c>
      <c r="N332" s="1031"/>
      <c r="O332" s="1036" t="str">
        <f>IFERROR(VLOOKUP(K332,'【参考】数式用３'!$A$2:$AD$48,MATCH(N332,'【参考】数式用３'!$C$4:$AD$4,0)+2,0),"")</f>
        <v/>
      </c>
      <c r="P332" s="1044"/>
      <c r="Q332" s="1050" t="str">
        <f>IFERROR(VLOOKUP(K332,'【参考】数式用３'!$A$2:$AC$48,MATCH(P332,'【参考】数式用３'!$C$4:$AC$4,0)+2,0),"")</f>
        <v/>
      </c>
      <c r="R332" s="1055" t="s">
        <v>712</v>
      </c>
      <c r="S332" s="1061"/>
      <c r="T332" s="1064" t="s">
        <v>5</v>
      </c>
      <c r="U332" s="1061"/>
      <c r="V332" s="1064" t="s">
        <v>861</v>
      </c>
      <c r="W332" s="1061"/>
      <c r="X332" s="1064" t="s">
        <v>5</v>
      </c>
      <c r="Y332" s="1061"/>
      <c r="Z332" s="1064" t="s">
        <v>130</v>
      </c>
      <c r="AA332" s="1064" t="s">
        <v>508</v>
      </c>
      <c r="AB332" s="1064" t="str">
        <f>IF(S332&gt;=1,(W332*12+Y332)-(S332*12+U332)+1,"")</f>
        <v/>
      </c>
      <c r="AC332" s="1068" t="s">
        <v>136</v>
      </c>
      <c r="AD332" s="1075" t="str">
        <f>IFERROR(ROUNDDOWN(ROUND(L332*Q332,0)*M332,0)*AB332,"")</f>
        <v/>
      </c>
      <c r="AE332" s="1083" t="str">
        <f>IFERROR(ROUNDDOWN(ROUNDDOWN(ROUND(L332*VLOOKUP(K332,'【参考】数式用３'!$A$2:$AC$48,MATCH("処遇改善加算Ⅳ",'【参考】数式用３'!$C$4:$O$4,0)+2,0),0)*M332,0)*AB332*0.5,0),"")</f>
        <v/>
      </c>
      <c r="AF332" s="1092"/>
      <c r="AG332" s="1075" t="str">
        <f>IF(AND(AQ332&lt;&gt;"対象外",P332&lt;&gt;""),ROUNDDOWN(ROUND(L332*VLOOKUP(K332,'【参考】数式用３'!$A$2:$K$48,MATCH("ベア加算あり",'【参考】数式用３'!$C$4:$K$4,0)+2,0),0)*M332,0)*AB332,"")</f>
        <v/>
      </c>
      <c r="AH332" s="1101"/>
      <c r="AI332" s="1092"/>
      <c r="AJ332" s="1092"/>
      <c r="AK332" s="1115"/>
      <c r="AL332" s="1124"/>
      <c r="AM332" s="1131" t="str">
        <f>IF(Q332="","",IF(Q332&lt;O332,"！加算の要件上は問題ありませんが、令和６年度末の加算率と比較して、令和７年度の加算率が低くなっています。",""))</f>
        <v/>
      </c>
      <c r="AN332" s="1139"/>
      <c r="AO332" s="1146" t="str">
        <f>IF(K332&lt;&gt;"","Q列に色付け","")</f>
        <v/>
      </c>
      <c r="AP332" s="1152" t="str">
        <f>IF(AND(AE332&lt;&gt;0,AE332&lt;&gt;""),IF(AF332="○","入力済","未入力"),"")</f>
        <v/>
      </c>
      <c r="AQ332" s="889" t="str">
        <f>IFERROR((VLOOKUP(N332,'【参考】数式用３'!$BE$5:$BE$13,1,FALSE)),"対象外")</f>
        <v>対象外</v>
      </c>
      <c r="AR332" s="880" t="str">
        <f>IF(AG332&lt;&gt;"",IF(AH332="○","入力済","未入力"),"")</f>
        <v/>
      </c>
      <c r="AS332" s="880" t="str">
        <f>IF(AND(P332&lt;&gt;"",AI332=""),"未入力","入力済")</f>
        <v>入力済</v>
      </c>
      <c r="AT332" s="880" t="str">
        <f>IF(AND(P332&lt;&gt;"",P332&lt;&gt;"処遇改善加算Ⅳ",AJ332=""),"未入力","入力済")</f>
        <v>入力済</v>
      </c>
      <c r="AU332" s="880" t="str">
        <f>IFERROR(VLOOKUP(K332,'【参考】数式用３'!$BB$5:$BC$48,2,FALSE),"")</f>
        <v/>
      </c>
      <c r="AV332" s="880" t="str">
        <f>IF(AND(P332&lt;&gt;"処遇改善加算Ⅲ",P332&lt;&gt;"処遇改善加算Ⅳ",P332&lt;&gt;"",AU332&lt;&gt;"対象外"),1,"")</f>
        <v/>
      </c>
      <c r="AW332" s="880" t="str">
        <f>IFERROR("_"&amp;VLOOKUP(K332,'【参考】数式用３'!$AG$2:$AH$48,2,FALSE),"")</f>
        <v/>
      </c>
      <c r="AX332" s="1159" t="str">
        <f>IF(AND(P332="処遇改善加算Ⅰ",AL332=""),"未入力","入力済")</f>
        <v>入力済</v>
      </c>
      <c r="AY332" s="1146" t="str">
        <f>G332</f>
        <v/>
      </c>
      <c r="AZ332" s="879"/>
      <c r="BA332" s="879"/>
      <c r="BB332" s="879"/>
      <c r="BC332" s="879"/>
      <c r="BD332" s="879"/>
      <c r="BE332" s="879"/>
      <c r="BF332" s="879"/>
      <c r="BG332" s="879"/>
    </row>
    <row r="333" spans="1:59" ht="14.4" customHeight="1">
      <c r="A333" s="923"/>
      <c r="B333" s="944"/>
      <c r="C333" s="961"/>
      <c r="D333" s="961"/>
      <c r="E333" s="961"/>
      <c r="F333" s="971"/>
      <c r="G333" s="983"/>
      <c r="H333" s="983"/>
      <c r="I333" s="983"/>
      <c r="J333" s="983"/>
      <c r="K333" s="983"/>
      <c r="L333" s="1006"/>
      <c r="M333" s="1022"/>
      <c r="N333" s="1032"/>
      <c r="O333" s="1037"/>
      <c r="P333" s="1045"/>
      <c r="Q333" s="1051"/>
      <c r="R333" s="1056"/>
      <c r="S333" s="1062"/>
      <c r="T333" s="915"/>
      <c r="U333" s="1062"/>
      <c r="V333" s="915"/>
      <c r="W333" s="1062"/>
      <c r="X333" s="915"/>
      <c r="Y333" s="1062"/>
      <c r="Z333" s="915"/>
      <c r="AA333" s="915"/>
      <c r="AB333" s="915"/>
      <c r="AC333" s="1069"/>
      <c r="AD333" s="1076"/>
      <c r="AE333" s="1084"/>
      <c r="AF333" s="1093"/>
      <c r="AG333" s="1076"/>
      <c r="AH333" s="1102"/>
      <c r="AI333" s="1093"/>
      <c r="AJ333" s="1093"/>
      <c r="AK333" s="1116"/>
      <c r="AL333" s="1125"/>
      <c r="AM333" s="1132" t="str">
        <f>IF(AND(P332&lt;&gt;"",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1139"/>
      <c r="AO333" s="1147"/>
      <c r="AP333" s="1152"/>
      <c r="AQ333" s="890"/>
      <c r="AR333" s="880"/>
      <c r="AS333" s="880"/>
      <c r="AT333" s="880"/>
      <c r="AU333" s="880"/>
      <c r="AV333" s="880"/>
      <c r="AW333" s="880"/>
      <c r="AX333" s="1159"/>
      <c r="AY333" s="1147"/>
      <c r="AZ333" s="879"/>
      <c r="BA333" s="879"/>
      <c r="BB333" s="879"/>
      <c r="BC333" s="879"/>
      <c r="BD333" s="879"/>
      <c r="BE333" s="879"/>
      <c r="BF333" s="879"/>
      <c r="BG333" s="879"/>
    </row>
    <row r="334" spans="1:59" ht="14.4" customHeight="1">
      <c r="A334" s="924"/>
      <c r="B334" s="944"/>
      <c r="C334" s="961"/>
      <c r="D334" s="961"/>
      <c r="E334" s="961"/>
      <c r="F334" s="971"/>
      <c r="G334" s="983"/>
      <c r="H334" s="983"/>
      <c r="I334" s="983"/>
      <c r="J334" s="983"/>
      <c r="K334" s="983"/>
      <c r="L334" s="1006"/>
      <c r="M334" s="1022"/>
      <c r="N334" s="1032"/>
      <c r="O334" s="1037"/>
      <c r="P334" s="1045"/>
      <c r="Q334" s="1051"/>
      <c r="R334" s="1056"/>
      <c r="S334" s="1062"/>
      <c r="T334" s="915"/>
      <c r="U334" s="1062"/>
      <c r="V334" s="915"/>
      <c r="W334" s="1062"/>
      <c r="X334" s="915"/>
      <c r="Y334" s="1062"/>
      <c r="Z334" s="915"/>
      <c r="AA334" s="915"/>
      <c r="AB334" s="915"/>
      <c r="AC334" s="1069"/>
      <c r="AD334" s="1076"/>
      <c r="AE334" s="1084"/>
      <c r="AF334" s="1093"/>
      <c r="AG334" s="1076"/>
      <c r="AH334" s="1102"/>
      <c r="AI334" s="1093"/>
      <c r="AJ334" s="1093"/>
      <c r="AK334" s="1116"/>
      <c r="AL334" s="1125"/>
      <c r="AM334" s="1133"/>
      <c r="AN334" s="1139"/>
      <c r="AO334" s="1147"/>
      <c r="AP334" s="1152"/>
      <c r="AQ334" s="890"/>
      <c r="AR334" s="880"/>
      <c r="AS334" s="880"/>
      <c r="AT334" s="880"/>
      <c r="AU334" s="880"/>
      <c r="AV334" s="880"/>
      <c r="AW334" s="880"/>
      <c r="AX334" s="1159"/>
      <c r="AY334" s="1147"/>
      <c r="AZ334" s="879"/>
      <c r="BA334" s="879"/>
      <c r="BB334" s="879"/>
      <c r="BC334" s="879"/>
      <c r="BD334" s="879"/>
      <c r="BE334" s="879"/>
      <c r="BF334" s="879"/>
      <c r="BG334" s="879"/>
    </row>
    <row r="335" spans="1:59" ht="30" customHeight="1">
      <c r="A335" s="925"/>
      <c r="B335" s="945"/>
      <c r="C335" s="962"/>
      <c r="D335" s="962"/>
      <c r="E335" s="962"/>
      <c r="F335" s="972"/>
      <c r="G335" s="984"/>
      <c r="H335" s="984"/>
      <c r="I335" s="984"/>
      <c r="J335" s="984"/>
      <c r="K335" s="984"/>
      <c r="L335" s="1007"/>
      <c r="M335" s="1023"/>
      <c r="N335" s="1033"/>
      <c r="O335" s="1038"/>
      <c r="P335" s="1046"/>
      <c r="Q335" s="1052"/>
      <c r="R335" s="1057"/>
      <c r="S335" s="1063"/>
      <c r="T335" s="1065"/>
      <c r="U335" s="1063"/>
      <c r="V335" s="1065"/>
      <c r="W335" s="1063"/>
      <c r="X335" s="1065"/>
      <c r="Y335" s="1063"/>
      <c r="Z335" s="1065"/>
      <c r="AA335" s="1065"/>
      <c r="AB335" s="1065"/>
      <c r="AC335" s="1070"/>
      <c r="AD335" s="1077"/>
      <c r="AE335" s="1085"/>
      <c r="AF335" s="1094"/>
      <c r="AG335" s="1077"/>
      <c r="AH335" s="1103"/>
      <c r="AI335" s="1094"/>
      <c r="AJ335" s="1094"/>
      <c r="AK335" s="1117"/>
      <c r="AL335" s="1126"/>
      <c r="AM335" s="1134"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139"/>
      <c r="AO335" s="1148"/>
      <c r="AP335" s="1152"/>
      <c r="AQ335" s="891"/>
      <c r="AR335" s="880"/>
      <c r="AS335" s="880"/>
      <c r="AT335" s="880"/>
      <c r="AU335" s="880"/>
      <c r="AV335" s="880"/>
      <c r="AW335" s="880"/>
      <c r="AX335" s="1159"/>
      <c r="AY335" s="1148"/>
      <c r="AZ335" s="879"/>
      <c r="BA335" s="879"/>
      <c r="BB335" s="879"/>
      <c r="BC335" s="879"/>
      <c r="BD335" s="879"/>
      <c r="BE335" s="879"/>
      <c r="BF335" s="879"/>
      <c r="BG335" s="879"/>
    </row>
    <row r="336" spans="1:59" ht="30" customHeight="1">
      <c r="A336" s="922">
        <v>82</v>
      </c>
      <c r="B336" s="946" t="str">
        <f>IF(基本情報入力シート!B521="","",基本情報入力シート!B521)</f>
        <v/>
      </c>
      <c r="C336" s="963"/>
      <c r="D336" s="963"/>
      <c r="E336" s="963"/>
      <c r="F336" s="973"/>
      <c r="G336" s="985" t="str">
        <f>IF(基本情報入力シート!L521="","",基本情報入力シート!L521)</f>
        <v/>
      </c>
      <c r="H336" s="985" t="str">
        <f>IF(基本情報入力シート!Q521="","",基本情報入力シート!Q521)</f>
        <v/>
      </c>
      <c r="I336" s="985" t="str">
        <f>IF(基本情報入力シート!V521="","",基本情報入力シート!V521)</f>
        <v/>
      </c>
      <c r="J336" s="985" t="str">
        <f>IF(基本情報入力シート!W521="","",基本情報入力シート!W521)</f>
        <v/>
      </c>
      <c r="K336" s="985" t="str">
        <f>IF(基本情報入力シート!X521="","",基本情報入力シート!X521)</f>
        <v/>
      </c>
      <c r="L336" s="1008" t="str">
        <f>IF(基本情報入力シート!AC521=0,"",基本情報入力シート!AC521)</f>
        <v/>
      </c>
      <c r="M336" s="1021" t="str">
        <f>IF(基本情報入力シート!AD521="","",基本情報入力シート!AD521)</f>
        <v/>
      </c>
      <c r="N336" s="1031"/>
      <c r="O336" s="1036" t="str">
        <f>IFERROR(VLOOKUP(K336,'【参考】数式用３'!$A$2:$AD$48,MATCH(N336,'【参考】数式用３'!$C$4:$AD$4,0)+2,0),"")</f>
        <v/>
      </c>
      <c r="P336" s="1044"/>
      <c r="Q336" s="1050" t="str">
        <f>IFERROR(VLOOKUP(K336,'【参考】数式用３'!$A$2:$AC$48,MATCH(P336,'【参考】数式用３'!$C$4:$AC$4,0)+2,0),"")</f>
        <v/>
      </c>
      <c r="R336" s="1055" t="s">
        <v>712</v>
      </c>
      <c r="S336" s="1061"/>
      <c r="T336" s="1064" t="s">
        <v>5</v>
      </c>
      <c r="U336" s="1061"/>
      <c r="V336" s="1064" t="s">
        <v>861</v>
      </c>
      <c r="W336" s="1061"/>
      <c r="X336" s="1064" t="s">
        <v>5</v>
      </c>
      <c r="Y336" s="1061"/>
      <c r="Z336" s="1064" t="s">
        <v>130</v>
      </c>
      <c r="AA336" s="1064" t="s">
        <v>508</v>
      </c>
      <c r="AB336" s="1064" t="str">
        <f>IF(S336&gt;=1,(W336*12+Y336)-(S336*12+U336)+1,"")</f>
        <v/>
      </c>
      <c r="AC336" s="1068" t="s">
        <v>136</v>
      </c>
      <c r="AD336" s="1075" t="str">
        <f>IFERROR(ROUNDDOWN(ROUND(L336*Q336,0)*M336,0)*AB336,"")</f>
        <v/>
      </c>
      <c r="AE336" s="1083" t="str">
        <f>IFERROR(ROUNDDOWN(ROUNDDOWN(ROUND(L336*VLOOKUP(K336,'【参考】数式用３'!$A$2:$AC$48,MATCH("処遇改善加算Ⅳ",'【参考】数式用３'!$C$4:$O$4,0)+2,0),0)*M336,0)*AB336*0.5,0),"")</f>
        <v/>
      </c>
      <c r="AF336" s="1092"/>
      <c r="AG336" s="1075" t="str">
        <f>IF(AND(AQ336&lt;&gt;"対象外",P336&lt;&gt;""),ROUNDDOWN(ROUND(L336*VLOOKUP(K336,'【参考】数式用３'!$A$2:$K$48,MATCH("ベア加算あり",'【参考】数式用３'!$C$4:$K$4,0)+2,0),0)*M336,0)*AB336,"")</f>
        <v/>
      </c>
      <c r="AH336" s="1101"/>
      <c r="AI336" s="1092"/>
      <c r="AJ336" s="1092"/>
      <c r="AK336" s="1115"/>
      <c r="AL336" s="1124"/>
      <c r="AM336" s="1131" t="str">
        <f>IF(Q336="","",IF(Q336&lt;O336,"！加算の要件上は問題ありませんが、令和６年度末の加算率と比較して、令和７年度の加算率が低くなっています。",""))</f>
        <v/>
      </c>
      <c r="AN336" s="1139"/>
      <c r="AO336" s="1147" t="str">
        <f>IF(K336&lt;&gt;"","Q列に色付け","")</f>
        <v/>
      </c>
      <c r="AP336" s="1152" t="str">
        <f>IF(AND(AE336&lt;&gt;0,AE336&lt;&gt;""),IF(AF336="○","入力済","未入力"),"")</f>
        <v/>
      </c>
      <c r="AQ336" s="889" t="str">
        <f>IFERROR((VLOOKUP(N336,'【参考】数式用３'!$BE$5:$BE$13,1,FALSE)),"対象外")</f>
        <v>対象外</v>
      </c>
      <c r="AR336" s="880" t="str">
        <f>IF(AG336&lt;&gt;"",IF(AH336="○","入力済","未入力"),"")</f>
        <v/>
      </c>
      <c r="AS336" s="880" t="str">
        <f>IF(AND(P336&lt;&gt;"",AI336=""),"未入力","入力済")</f>
        <v>入力済</v>
      </c>
      <c r="AT336" s="880" t="str">
        <f>IF(AND(P336&lt;&gt;"",P336&lt;&gt;"処遇改善加算Ⅳ",AJ336=""),"未入力","入力済")</f>
        <v>入力済</v>
      </c>
      <c r="AU336" s="880" t="str">
        <f>IFERROR(VLOOKUP(K336,'【参考】数式用３'!$BB$5:$BC$48,2,FALSE),"")</f>
        <v/>
      </c>
      <c r="AV336" s="880" t="str">
        <f>IF(AND(P336&lt;&gt;"処遇改善加算Ⅲ",P336&lt;&gt;"処遇改善加算Ⅳ",P336&lt;&gt;"",AU336&lt;&gt;"対象外"),1,"")</f>
        <v/>
      </c>
      <c r="AW336" s="880" t="str">
        <f>IFERROR("_"&amp;VLOOKUP(K336,'【参考】数式用３'!$AG$2:$AH$48,2,FALSE),"")</f>
        <v/>
      </c>
      <c r="AX336" s="1159" t="str">
        <f>IF(AND(P336="処遇改善加算Ⅰ",AL336=""),"未入力","入力済")</f>
        <v>入力済</v>
      </c>
      <c r="AY336" s="1146" t="str">
        <f>G336</f>
        <v/>
      </c>
      <c r="AZ336" s="879"/>
      <c r="BA336" s="879"/>
      <c r="BB336" s="879"/>
      <c r="BC336" s="879"/>
      <c r="BD336" s="879"/>
      <c r="BE336" s="879"/>
      <c r="BF336" s="879"/>
      <c r="BG336" s="879"/>
    </row>
    <row r="337" spans="1:59" ht="14.4" customHeight="1">
      <c r="A337" s="923"/>
      <c r="B337" s="944"/>
      <c r="C337" s="961"/>
      <c r="D337" s="961"/>
      <c r="E337" s="961"/>
      <c r="F337" s="971"/>
      <c r="G337" s="983"/>
      <c r="H337" s="983"/>
      <c r="I337" s="983"/>
      <c r="J337" s="983"/>
      <c r="K337" s="983"/>
      <c r="L337" s="1006"/>
      <c r="M337" s="1022"/>
      <c r="N337" s="1032"/>
      <c r="O337" s="1037"/>
      <c r="P337" s="1045"/>
      <c r="Q337" s="1051"/>
      <c r="R337" s="1056"/>
      <c r="S337" s="1062"/>
      <c r="T337" s="915"/>
      <c r="U337" s="1062"/>
      <c r="V337" s="915"/>
      <c r="W337" s="1062"/>
      <c r="X337" s="915"/>
      <c r="Y337" s="1062"/>
      <c r="Z337" s="915"/>
      <c r="AA337" s="915"/>
      <c r="AB337" s="915"/>
      <c r="AC337" s="1069"/>
      <c r="AD337" s="1076"/>
      <c r="AE337" s="1084"/>
      <c r="AF337" s="1093"/>
      <c r="AG337" s="1076"/>
      <c r="AH337" s="1102"/>
      <c r="AI337" s="1093"/>
      <c r="AJ337" s="1093"/>
      <c r="AK337" s="1116"/>
      <c r="AL337" s="1125"/>
      <c r="AM337" s="1132" t="str">
        <f>IF(AND(P336&lt;&gt;"",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1139"/>
      <c r="AO337" s="1147"/>
      <c r="AP337" s="1152"/>
      <c r="AQ337" s="890"/>
      <c r="AR337" s="880"/>
      <c r="AS337" s="880"/>
      <c r="AT337" s="880"/>
      <c r="AU337" s="880"/>
      <c r="AV337" s="880"/>
      <c r="AW337" s="880"/>
      <c r="AX337" s="1159"/>
      <c r="AY337" s="1147"/>
      <c r="AZ337" s="879"/>
      <c r="BA337" s="879"/>
      <c r="BB337" s="879"/>
      <c r="BC337" s="879"/>
      <c r="BD337" s="879"/>
      <c r="BE337" s="879"/>
      <c r="BF337" s="879"/>
      <c r="BG337" s="879"/>
    </row>
    <row r="338" spans="1:59" ht="14.4" customHeight="1">
      <c r="A338" s="924"/>
      <c r="B338" s="944"/>
      <c r="C338" s="961"/>
      <c r="D338" s="961"/>
      <c r="E338" s="961"/>
      <c r="F338" s="971"/>
      <c r="G338" s="983"/>
      <c r="H338" s="983"/>
      <c r="I338" s="983"/>
      <c r="J338" s="983"/>
      <c r="K338" s="983"/>
      <c r="L338" s="1006"/>
      <c r="M338" s="1022"/>
      <c r="N338" s="1032"/>
      <c r="O338" s="1037"/>
      <c r="P338" s="1045"/>
      <c r="Q338" s="1051"/>
      <c r="R338" s="1056"/>
      <c r="S338" s="1062"/>
      <c r="T338" s="915"/>
      <c r="U338" s="1062"/>
      <c r="V338" s="915"/>
      <c r="W338" s="1062"/>
      <c r="X338" s="915"/>
      <c r="Y338" s="1062"/>
      <c r="Z338" s="915"/>
      <c r="AA338" s="915"/>
      <c r="AB338" s="915"/>
      <c r="AC338" s="1069"/>
      <c r="AD338" s="1076"/>
      <c r="AE338" s="1084"/>
      <c r="AF338" s="1093"/>
      <c r="AG338" s="1076"/>
      <c r="AH338" s="1102"/>
      <c r="AI338" s="1093"/>
      <c r="AJ338" s="1093"/>
      <c r="AK338" s="1116"/>
      <c r="AL338" s="1125"/>
      <c r="AM338" s="1133"/>
      <c r="AN338" s="1139"/>
      <c r="AO338" s="1147"/>
      <c r="AP338" s="1152"/>
      <c r="AQ338" s="890"/>
      <c r="AR338" s="880"/>
      <c r="AS338" s="880"/>
      <c r="AT338" s="880"/>
      <c r="AU338" s="880"/>
      <c r="AV338" s="880"/>
      <c r="AW338" s="880"/>
      <c r="AX338" s="1159"/>
      <c r="AY338" s="1147"/>
      <c r="AZ338" s="879"/>
      <c r="BA338" s="879"/>
      <c r="BB338" s="879"/>
      <c r="BC338" s="879"/>
      <c r="BD338" s="879"/>
      <c r="BE338" s="879"/>
      <c r="BF338" s="879"/>
      <c r="BG338" s="879"/>
    </row>
    <row r="339" spans="1:59" ht="30" customHeight="1">
      <c r="A339" s="925"/>
      <c r="B339" s="945"/>
      <c r="C339" s="962"/>
      <c r="D339" s="962"/>
      <c r="E339" s="962"/>
      <c r="F339" s="972"/>
      <c r="G339" s="984"/>
      <c r="H339" s="984"/>
      <c r="I339" s="984"/>
      <c r="J339" s="984"/>
      <c r="K339" s="984"/>
      <c r="L339" s="1007"/>
      <c r="M339" s="1023"/>
      <c r="N339" s="1033"/>
      <c r="O339" s="1038"/>
      <c r="P339" s="1046"/>
      <c r="Q339" s="1052"/>
      <c r="R339" s="1057"/>
      <c r="S339" s="1063"/>
      <c r="T339" s="1065"/>
      <c r="U339" s="1063"/>
      <c r="V339" s="1065"/>
      <c r="W339" s="1063"/>
      <c r="X339" s="1065"/>
      <c r="Y339" s="1063"/>
      <c r="Z339" s="1065"/>
      <c r="AA339" s="1065"/>
      <c r="AB339" s="1065"/>
      <c r="AC339" s="1070"/>
      <c r="AD339" s="1077"/>
      <c r="AE339" s="1085"/>
      <c r="AF339" s="1094"/>
      <c r="AG339" s="1077"/>
      <c r="AH339" s="1103"/>
      <c r="AI339" s="1094"/>
      <c r="AJ339" s="1094"/>
      <c r="AK339" s="1117"/>
      <c r="AL339" s="1126"/>
      <c r="AM339" s="1134"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139"/>
      <c r="AO339" s="1148"/>
      <c r="AP339" s="1152"/>
      <c r="AQ339" s="891"/>
      <c r="AR339" s="880"/>
      <c r="AS339" s="880"/>
      <c r="AT339" s="880"/>
      <c r="AU339" s="880"/>
      <c r="AV339" s="880"/>
      <c r="AW339" s="880"/>
      <c r="AX339" s="1159"/>
      <c r="AY339" s="1148"/>
      <c r="AZ339" s="879"/>
      <c r="BA339" s="879"/>
      <c r="BB339" s="879"/>
      <c r="BC339" s="879"/>
      <c r="BD339" s="879"/>
      <c r="BE339" s="879"/>
      <c r="BF339" s="879"/>
      <c r="BG339" s="879"/>
    </row>
    <row r="340" spans="1:59" ht="30" customHeight="1">
      <c r="A340" s="922">
        <v>83</v>
      </c>
      <c r="B340" s="946" t="str">
        <f>IF(基本情報入力シート!B522="","",基本情報入力シート!B522)</f>
        <v/>
      </c>
      <c r="C340" s="963"/>
      <c r="D340" s="963"/>
      <c r="E340" s="963"/>
      <c r="F340" s="973"/>
      <c r="G340" s="985" t="str">
        <f>IF(基本情報入力シート!L522="","",基本情報入力シート!L522)</f>
        <v/>
      </c>
      <c r="H340" s="985" t="str">
        <f>IF(基本情報入力シート!Q522="","",基本情報入力シート!Q522)</f>
        <v/>
      </c>
      <c r="I340" s="985" t="str">
        <f>IF(基本情報入力シート!V522="","",基本情報入力シート!V522)</f>
        <v/>
      </c>
      <c r="J340" s="985" t="str">
        <f>IF(基本情報入力シート!W522="","",基本情報入力シート!W522)</f>
        <v/>
      </c>
      <c r="K340" s="985" t="str">
        <f>IF(基本情報入力シート!X522="","",基本情報入力シート!X522)</f>
        <v/>
      </c>
      <c r="L340" s="1008" t="str">
        <f>IF(基本情報入力シート!AC522=0,"",基本情報入力シート!AC522)</f>
        <v/>
      </c>
      <c r="M340" s="1021" t="str">
        <f>IF(基本情報入力シート!AD522="","",基本情報入力シート!AD522)</f>
        <v/>
      </c>
      <c r="N340" s="1031"/>
      <c r="O340" s="1036" t="str">
        <f>IFERROR(VLOOKUP(K340,'【参考】数式用３'!$A$2:$AD$48,MATCH(N340,'【参考】数式用３'!$C$4:$AD$4,0)+2,0),"")</f>
        <v/>
      </c>
      <c r="P340" s="1044"/>
      <c r="Q340" s="1050" t="str">
        <f>IFERROR(VLOOKUP(K340,'【参考】数式用３'!$A$2:$AC$48,MATCH(P340,'【参考】数式用３'!$C$4:$AC$4,0)+2,0),"")</f>
        <v/>
      </c>
      <c r="R340" s="1055" t="s">
        <v>712</v>
      </c>
      <c r="S340" s="1061"/>
      <c r="T340" s="1064" t="s">
        <v>5</v>
      </c>
      <c r="U340" s="1061"/>
      <c r="V340" s="1064" t="s">
        <v>861</v>
      </c>
      <c r="W340" s="1061"/>
      <c r="X340" s="1064" t="s">
        <v>5</v>
      </c>
      <c r="Y340" s="1061"/>
      <c r="Z340" s="1064" t="s">
        <v>130</v>
      </c>
      <c r="AA340" s="1064" t="s">
        <v>508</v>
      </c>
      <c r="AB340" s="1064" t="str">
        <f>IF(S340&gt;=1,(W340*12+Y340)-(S340*12+U340)+1,"")</f>
        <v/>
      </c>
      <c r="AC340" s="1068" t="s">
        <v>136</v>
      </c>
      <c r="AD340" s="1075" t="str">
        <f>IFERROR(ROUNDDOWN(ROUND(L340*Q340,0)*M340,0)*AB340,"")</f>
        <v/>
      </c>
      <c r="AE340" s="1083" t="str">
        <f>IFERROR(ROUNDDOWN(ROUNDDOWN(ROUND(L340*VLOOKUP(K340,'【参考】数式用３'!$A$2:$AC$48,MATCH("処遇改善加算Ⅳ",'【参考】数式用３'!$C$4:$O$4,0)+2,0),0)*M340,0)*AB340*0.5,0),"")</f>
        <v/>
      </c>
      <c r="AF340" s="1092"/>
      <c r="AG340" s="1075" t="str">
        <f>IF(AND(AQ340&lt;&gt;"対象外",P340&lt;&gt;""),ROUNDDOWN(ROUND(L340*VLOOKUP(K340,'【参考】数式用３'!$A$2:$K$48,MATCH("ベア加算あり",'【参考】数式用３'!$C$4:$K$4,0)+2,0),0)*M340,0)*AB340,"")</f>
        <v/>
      </c>
      <c r="AH340" s="1101"/>
      <c r="AI340" s="1092"/>
      <c r="AJ340" s="1092"/>
      <c r="AK340" s="1115"/>
      <c r="AL340" s="1124"/>
      <c r="AM340" s="1131" t="str">
        <f>IF(Q340="","",IF(Q340&lt;O340,"！加算の要件上は問題ありませんが、令和６年度末の加算率と比較して、令和７年度の加算率が低くなっています。",""))</f>
        <v/>
      </c>
      <c r="AN340" s="1139"/>
      <c r="AO340" s="1146" t="str">
        <f>IF(K340&lt;&gt;"","Q列に色付け","")</f>
        <v/>
      </c>
      <c r="AP340" s="1152" t="str">
        <f>IF(AND(AE340&lt;&gt;0,AE340&lt;&gt;""),IF(AF340="○","入力済","未入力"),"")</f>
        <v/>
      </c>
      <c r="AQ340" s="889" t="str">
        <f>IFERROR((VLOOKUP(N340,'【参考】数式用３'!$BE$5:$BE$13,1,FALSE)),"対象外")</f>
        <v>対象外</v>
      </c>
      <c r="AR340" s="880" t="str">
        <f>IF(AG340&lt;&gt;"",IF(AH340="○","入力済","未入力"),"")</f>
        <v/>
      </c>
      <c r="AS340" s="880" t="str">
        <f>IF(AND(P340&lt;&gt;"",AI340=""),"未入力","入力済")</f>
        <v>入力済</v>
      </c>
      <c r="AT340" s="880" t="str">
        <f>IF(AND(P340&lt;&gt;"",P340&lt;&gt;"処遇改善加算Ⅳ",AJ340=""),"未入力","入力済")</f>
        <v>入力済</v>
      </c>
      <c r="AU340" s="880" t="str">
        <f>IFERROR(VLOOKUP(K340,'【参考】数式用３'!$BB$5:$BC$48,2,FALSE),"")</f>
        <v/>
      </c>
      <c r="AV340" s="880" t="str">
        <f>IF(AND(P340&lt;&gt;"処遇改善加算Ⅲ",P340&lt;&gt;"処遇改善加算Ⅳ",P340&lt;&gt;"",AU340&lt;&gt;"対象外"),1,"")</f>
        <v/>
      </c>
      <c r="AW340" s="880" t="str">
        <f>IFERROR("_"&amp;VLOOKUP(K340,'【参考】数式用３'!$AG$2:$AH$48,2,FALSE),"")</f>
        <v/>
      </c>
      <c r="AX340" s="1159" t="str">
        <f>IF(AND(P340="処遇改善加算Ⅰ",AL340=""),"未入力","入力済")</f>
        <v>入力済</v>
      </c>
      <c r="AY340" s="1146" t="str">
        <f>G340</f>
        <v/>
      </c>
      <c r="AZ340" s="879"/>
      <c r="BA340" s="879"/>
      <c r="BB340" s="879"/>
      <c r="BC340" s="879"/>
      <c r="BD340" s="879"/>
      <c r="BE340" s="879"/>
      <c r="BF340" s="879"/>
      <c r="BG340" s="879"/>
    </row>
    <row r="341" spans="1:59" ht="14.4" customHeight="1">
      <c r="A341" s="923"/>
      <c r="B341" s="944"/>
      <c r="C341" s="961"/>
      <c r="D341" s="961"/>
      <c r="E341" s="961"/>
      <c r="F341" s="971"/>
      <c r="G341" s="983"/>
      <c r="H341" s="983"/>
      <c r="I341" s="983"/>
      <c r="J341" s="983"/>
      <c r="K341" s="983"/>
      <c r="L341" s="1006"/>
      <c r="M341" s="1022"/>
      <c r="N341" s="1032"/>
      <c r="O341" s="1037"/>
      <c r="P341" s="1045"/>
      <c r="Q341" s="1051"/>
      <c r="R341" s="1056"/>
      <c r="S341" s="1062"/>
      <c r="T341" s="915"/>
      <c r="U341" s="1062"/>
      <c r="V341" s="915"/>
      <c r="W341" s="1062"/>
      <c r="X341" s="915"/>
      <c r="Y341" s="1062"/>
      <c r="Z341" s="915"/>
      <c r="AA341" s="915"/>
      <c r="AB341" s="915"/>
      <c r="AC341" s="1069"/>
      <c r="AD341" s="1076"/>
      <c r="AE341" s="1084"/>
      <c r="AF341" s="1093"/>
      <c r="AG341" s="1076"/>
      <c r="AH341" s="1102"/>
      <c r="AI341" s="1093"/>
      <c r="AJ341" s="1093"/>
      <c r="AK341" s="1116"/>
      <c r="AL341" s="1125"/>
      <c r="AM341" s="1132" t="str">
        <f>IF(AND(P340&lt;&gt;"",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1139"/>
      <c r="AO341" s="1147"/>
      <c r="AP341" s="1152"/>
      <c r="AQ341" s="890"/>
      <c r="AR341" s="880"/>
      <c r="AS341" s="880"/>
      <c r="AT341" s="880"/>
      <c r="AU341" s="880"/>
      <c r="AV341" s="880"/>
      <c r="AW341" s="880"/>
      <c r="AX341" s="1159"/>
      <c r="AY341" s="1147"/>
      <c r="AZ341" s="879"/>
      <c r="BA341" s="879"/>
      <c r="BB341" s="879"/>
      <c r="BC341" s="879"/>
      <c r="BD341" s="879"/>
      <c r="BE341" s="879"/>
      <c r="BF341" s="879"/>
      <c r="BG341" s="879"/>
    </row>
    <row r="342" spans="1:59" ht="14.4" customHeight="1">
      <c r="A342" s="924"/>
      <c r="B342" s="944"/>
      <c r="C342" s="961"/>
      <c r="D342" s="961"/>
      <c r="E342" s="961"/>
      <c r="F342" s="971"/>
      <c r="G342" s="983"/>
      <c r="H342" s="983"/>
      <c r="I342" s="983"/>
      <c r="J342" s="983"/>
      <c r="K342" s="983"/>
      <c r="L342" s="1006"/>
      <c r="M342" s="1022"/>
      <c r="N342" s="1032"/>
      <c r="O342" s="1037"/>
      <c r="P342" s="1045"/>
      <c r="Q342" s="1051"/>
      <c r="R342" s="1056"/>
      <c r="S342" s="1062"/>
      <c r="T342" s="915"/>
      <c r="U342" s="1062"/>
      <c r="V342" s="915"/>
      <c r="W342" s="1062"/>
      <c r="X342" s="915"/>
      <c r="Y342" s="1062"/>
      <c r="Z342" s="915"/>
      <c r="AA342" s="915"/>
      <c r="AB342" s="915"/>
      <c r="AC342" s="1069"/>
      <c r="AD342" s="1076"/>
      <c r="AE342" s="1084"/>
      <c r="AF342" s="1093"/>
      <c r="AG342" s="1076"/>
      <c r="AH342" s="1102"/>
      <c r="AI342" s="1093"/>
      <c r="AJ342" s="1093"/>
      <c r="AK342" s="1116"/>
      <c r="AL342" s="1125"/>
      <c r="AM342" s="1133"/>
      <c r="AN342" s="1139"/>
      <c r="AO342" s="1147"/>
      <c r="AP342" s="1152"/>
      <c r="AQ342" s="890"/>
      <c r="AR342" s="880"/>
      <c r="AS342" s="880"/>
      <c r="AT342" s="880"/>
      <c r="AU342" s="880"/>
      <c r="AV342" s="880"/>
      <c r="AW342" s="880"/>
      <c r="AX342" s="1159"/>
      <c r="AY342" s="1147"/>
      <c r="AZ342" s="879"/>
      <c r="BA342" s="879"/>
      <c r="BB342" s="879"/>
      <c r="BC342" s="879"/>
      <c r="BD342" s="879"/>
      <c r="BE342" s="879"/>
      <c r="BF342" s="879"/>
      <c r="BG342" s="879"/>
    </row>
    <row r="343" spans="1:59" ht="30" customHeight="1">
      <c r="A343" s="925"/>
      <c r="B343" s="945"/>
      <c r="C343" s="962"/>
      <c r="D343" s="962"/>
      <c r="E343" s="962"/>
      <c r="F343" s="972"/>
      <c r="G343" s="984"/>
      <c r="H343" s="984"/>
      <c r="I343" s="984"/>
      <c r="J343" s="984"/>
      <c r="K343" s="984"/>
      <c r="L343" s="1007"/>
      <c r="M343" s="1023"/>
      <c r="N343" s="1033"/>
      <c r="O343" s="1038"/>
      <c r="P343" s="1046"/>
      <c r="Q343" s="1052"/>
      <c r="R343" s="1057"/>
      <c r="S343" s="1063"/>
      <c r="T343" s="1065"/>
      <c r="U343" s="1063"/>
      <c r="V343" s="1065"/>
      <c r="W343" s="1063"/>
      <c r="X343" s="1065"/>
      <c r="Y343" s="1063"/>
      <c r="Z343" s="1065"/>
      <c r="AA343" s="1065"/>
      <c r="AB343" s="1065"/>
      <c r="AC343" s="1070"/>
      <c r="AD343" s="1077"/>
      <c r="AE343" s="1085"/>
      <c r="AF343" s="1094"/>
      <c r="AG343" s="1077"/>
      <c r="AH343" s="1103"/>
      <c r="AI343" s="1094"/>
      <c r="AJ343" s="1094"/>
      <c r="AK343" s="1117"/>
      <c r="AL343" s="1126"/>
      <c r="AM343" s="1134"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139"/>
      <c r="AO343" s="1148"/>
      <c r="AP343" s="1152"/>
      <c r="AQ343" s="891"/>
      <c r="AR343" s="880"/>
      <c r="AS343" s="880"/>
      <c r="AT343" s="880"/>
      <c r="AU343" s="880"/>
      <c r="AV343" s="880"/>
      <c r="AW343" s="880"/>
      <c r="AX343" s="1159"/>
      <c r="AY343" s="1148"/>
      <c r="AZ343" s="879"/>
      <c r="BA343" s="879"/>
      <c r="BB343" s="879"/>
      <c r="BC343" s="879"/>
      <c r="BD343" s="879"/>
      <c r="BE343" s="879"/>
      <c r="BF343" s="879"/>
      <c r="BG343" s="879"/>
    </row>
    <row r="344" spans="1:59" ht="30" customHeight="1">
      <c r="A344" s="922">
        <v>84</v>
      </c>
      <c r="B344" s="946" t="str">
        <f>IF(基本情報入力シート!B523="","",基本情報入力シート!B523)</f>
        <v/>
      </c>
      <c r="C344" s="963"/>
      <c r="D344" s="963"/>
      <c r="E344" s="963"/>
      <c r="F344" s="973"/>
      <c r="G344" s="985" t="str">
        <f>IF(基本情報入力シート!L523="","",基本情報入力シート!L523)</f>
        <v/>
      </c>
      <c r="H344" s="985" t="str">
        <f>IF(基本情報入力シート!Q523="","",基本情報入力シート!Q523)</f>
        <v/>
      </c>
      <c r="I344" s="985" t="str">
        <f>IF(基本情報入力シート!V523="","",基本情報入力シート!V523)</f>
        <v/>
      </c>
      <c r="J344" s="985" t="str">
        <f>IF(基本情報入力シート!W523="","",基本情報入力シート!W523)</f>
        <v/>
      </c>
      <c r="K344" s="985" t="str">
        <f>IF(基本情報入力シート!X523="","",基本情報入力シート!X523)</f>
        <v/>
      </c>
      <c r="L344" s="1008" t="str">
        <f>IF(基本情報入力シート!AC523=0,"",基本情報入力シート!AC523)</f>
        <v/>
      </c>
      <c r="M344" s="1021" t="str">
        <f>IF(基本情報入力シート!AD523="","",基本情報入力シート!AD523)</f>
        <v/>
      </c>
      <c r="N344" s="1031"/>
      <c r="O344" s="1036" t="str">
        <f>IFERROR(VLOOKUP(K344,'【参考】数式用３'!$A$2:$AD$48,MATCH(N344,'【参考】数式用３'!$C$4:$AD$4,0)+2,0),"")</f>
        <v/>
      </c>
      <c r="P344" s="1044"/>
      <c r="Q344" s="1050" t="str">
        <f>IFERROR(VLOOKUP(K344,'【参考】数式用３'!$A$2:$AC$48,MATCH(P344,'【参考】数式用３'!$C$4:$AC$4,0)+2,0),"")</f>
        <v/>
      </c>
      <c r="R344" s="1055" t="s">
        <v>712</v>
      </c>
      <c r="S344" s="1061"/>
      <c r="T344" s="1064" t="s">
        <v>5</v>
      </c>
      <c r="U344" s="1061"/>
      <c r="V344" s="1064" t="s">
        <v>861</v>
      </c>
      <c r="W344" s="1061"/>
      <c r="X344" s="1064" t="s">
        <v>5</v>
      </c>
      <c r="Y344" s="1061"/>
      <c r="Z344" s="1064" t="s">
        <v>130</v>
      </c>
      <c r="AA344" s="1064" t="s">
        <v>508</v>
      </c>
      <c r="AB344" s="1064" t="str">
        <f>IF(S344&gt;=1,(W344*12+Y344)-(S344*12+U344)+1,"")</f>
        <v/>
      </c>
      <c r="AC344" s="1068" t="s">
        <v>136</v>
      </c>
      <c r="AD344" s="1075" t="str">
        <f>IFERROR(ROUNDDOWN(ROUND(L344*Q344,0)*M344,0)*AB344,"")</f>
        <v/>
      </c>
      <c r="AE344" s="1083" t="str">
        <f>IFERROR(ROUNDDOWN(ROUNDDOWN(ROUND(L344*VLOOKUP(K344,'【参考】数式用３'!$A$2:$AC$48,MATCH("処遇改善加算Ⅳ",'【参考】数式用３'!$C$4:$O$4,0)+2,0),0)*M344,0)*AB344*0.5,0),"")</f>
        <v/>
      </c>
      <c r="AF344" s="1092"/>
      <c r="AG344" s="1075" t="str">
        <f>IF(AND(AQ344&lt;&gt;"対象外",P344&lt;&gt;""),ROUNDDOWN(ROUND(L344*VLOOKUP(K344,'【参考】数式用３'!$A$2:$K$48,MATCH("ベア加算あり",'【参考】数式用３'!$C$4:$K$4,0)+2,0),0)*M344,0)*AB344,"")</f>
        <v/>
      </c>
      <c r="AH344" s="1101"/>
      <c r="AI344" s="1092"/>
      <c r="AJ344" s="1092"/>
      <c r="AK344" s="1115"/>
      <c r="AL344" s="1124"/>
      <c r="AM344" s="1131" t="str">
        <f>IF(Q344="","",IF(Q344&lt;O344,"！加算の要件上は問題ありませんが、令和６年度末の加算率と比較して、令和７年度の加算率が低くなっています。",""))</f>
        <v/>
      </c>
      <c r="AN344" s="1139"/>
      <c r="AO344" s="1146" t="str">
        <f>IF(K344&lt;&gt;"","Q列に色付け","")</f>
        <v/>
      </c>
      <c r="AP344" s="1152" t="str">
        <f>IF(AND(AE344&lt;&gt;0,AE344&lt;&gt;""),IF(AF344="○","入力済","未入力"),"")</f>
        <v/>
      </c>
      <c r="AQ344" s="889" t="str">
        <f>IFERROR((VLOOKUP(N344,'【参考】数式用３'!$BE$5:$BE$13,1,FALSE)),"対象外")</f>
        <v>対象外</v>
      </c>
      <c r="AR344" s="880" t="str">
        <f>IF(AG344&lt;&gt;"",IF(AH344="○","入力済","未入力"),"")</f>
        <v/>
      </c>
      <c r="AS344" s="880" t="str">
        <f>IF(AND(P344&lt;&gt;"",AI344=""),"未入力","入力済")</f>
        <v>入力済</v>
      </c>
      <c r="AT344" s="880" t="str">
        <f>IF(AND(P344&lt;&gt;"",P344&lt;&gt;"処遇改善加算Ⅳ",AJ344=""),"未入力","入力済")</f>
        <v>入力済</v>
      </c>
      <c r="AU344" s="880" t="str">
        <f>IFERROR(VLOOKUP(K344,'【参考】数式用３'!$BB$5:$BC$48,2,FALSE),"")</f>
        <v/>
      </c>
      <c r="AV344" s="880" t="str">
        <f>IF(AND(P344&lt;&gt;"処遇改善加算Ⅲ",P344&lt;&gt;"処遇改善加算Ⅳ",P344&lt;&gt;"",AU344&lt;&gt;"対象外"),1,"")</f>
        <v/>
      </c>
      <c r="AW344" s="880" t="str">
        <f>IFERROR("_"&amp;VLOOKUP(K344,'【参考】数式用３'!$AG$2:$AH$48,2,FALSE),"")</f>
        <v/>
      </c>
      <c r="AX344" s="1159" t="str">
        <f>IF(AND(P344="処遇改善加算Ⅰ",AL344=""),"未入力","入力済")</f>
        <v>入力済</v>
      </c>
      <c r="AY344" s="1146" t="str">
        <f>G344</f>
        <v/>
      </c>
      <c r="AZ344" s="879"/>
      <c r="BA344" s="879"/>
      <c r="BB344" s="879"/>
      <c r="BC344" s="879"/>
      <c r="BD344" s="879"/>
      <c r="BE344" s="879"/>
      <c r="BF344" s="879"/>
      <c r="BG344" s="879"/>
    </row>
    <row r="345" spans="1:59" ht="14.4" customHeight="1">
      <c r="A345" s="923"/>
      <c r="B345" s="944"/>
      <c r="C345" s="961"/>
      <c r="D345" s="961"/>
      <c r="E345" s="961"/>
      <c r="F345" s="971"/>
      <c r="G345" s="983"/>
      <c r="H345" s="983"/>
      <c r="I345" s="983"/>
      <c r="J345" s="983"/>
      <c r="K345" s="983"/>
      <c r="L345" s="1006"/>
      <c r="M345" s="1022"/>
      <c r="N345" s="1032"/>
      <c r="O345" s="1037"/>
      <c r="P345" s="1045"/>
      <c r="Q345" s="1051"/>
      <c r="R345" s="1056"/>
      <c r="S345" s="1062"/>
      <c r="T345" s="915"/>
      <c r="U345" s="1062"/>
      <c r="V345" s="915"/>
      <c r="W345" s="1062"/>
      <c r="X345" s="915"/>
      <c r="Y345" s="1062"/>
      <c r="Z345" s="915"/>
      <c r="AA345" s="915"/>
      <c r="AB345" s="915"/>
      <c r="AC345" s="1069"/>
      <c r="AD345" s="1076"/>
      <c r="AE345" s="1084"/>
      <c r="AF345" s="1093"/>
      <c r="AG345" s="1076"/>
      <c r="AH345" s="1102"/>
      <c r="AI345" s="1093"/>
      <c r="AJ345" s="1093"/>
      <c r="AK345" s="1116"/>
      <c r="AL345" s="1125"/>
      <c r="AM345" s="1132" t="str">
        <f>IF(AND(P344&lt;&gt;"",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1139"/>
      <c r="AO345" s="1147"/>
      <c r="AP345" s="1152"/>
      <c r="AQ345" s="890"/>
      <c r="AR345" s="880"/>
      <c r="AS345" s="880"/>
      <c r="AT345" s="880"/>
      <c r="AU345" s="880"/>
      <c r="AV345" s="880"/>
      <c r="AW345" s="880"/>
      <c r="AX345" s="1159"/>
      <c r="AY345" s="1147"/>
      <c r="AZ345" s="879"/>
      <c r="BA345" s="879"/>
      <c r="BB345" s="879"/>
      <c r="BC345" s="879"/>
      <c r="BD345" s="879"/>
      <c r="BE345" s="879"/>
      <c r="BF345" s="879"/>
      <c r="BG345" s="879"/>
    </row>
    <row r="346" spans="1:59" ht="14.4" customHeight="1">
      <c r="A346" s="924"/>
      <c r="B346" s="944"/>
      <c r="C346" s="961"/>
      <c r="D346" s="961"/>
      <c r="E346" s="961"/>
      <c r="F346" s="971"/>
      <c r="G346" s="983"/>
      <c r="H346" s="983"/>
      <c r="I346" s="983"/>
      <c r="J346" s="983"/>
      <c r="K346" s="983"/>
      <c r="L346" s="1006"/>
      <c r="M346" s="1022"/>
      <c r="N346" s="1032"/>
      <c r="O346" s="1037"/>
      <c r="P346" s="1045"/>
      <c r="Q346" s="1051"/>
      <c r="R346" s="1056"/>
      <c r="S346" s="1062"/>
      <c r="T346" s="915"/>
      <c r="U346" s="1062"/>
      <c r="V346" s="915"/>
      <c r="W346" s="1062"/>
      <c r="X346" s="915"/>
      <c r="Y346" s="1062"/>
      <c r="Z346" s="915"/>
      <c r="AA346" s="915"/>
      <c r="AB346" s="915"/>
      <c r="AC346" s="1069"/>
      <c r="AD346" s="1076"/>
      <c r="AE346" s="1084"/>
      <c r="AF346" s="1093"/>
      <c r="AG346" s="1076"/>
      <c r="AH346" s="1102"/>
      <c r="AI346" s="1093"/>
      <c r="AJ346" s="1093"/>
      <c r="AK346" s="1116"/>
      <c r="AL346" s="1125"/>
      <c r="AM346" s="1133"/>
      <c r="AN346" s="1139"/>
      <c r="AO346" s="1147"/>
      <c r="AP346" s="1152"/>
      <c r="AQ346" s="890"/>
      <c r="AR346" s="880"/>
      <c r="AS346" s="880"/>
      <c r="AT346" s="880"/>
      <c r="AU346" s="880"/>
      <c r="AV346" s="880"/>
      <c r="AW346" s="880"/>
      <c r="AX346" s="1159"/>
      <c r="AY346" s="1147"/>
      <c r="AZ346" s="879"/>
      <c r="BA346" s="879"/>
      <c r="BB346" s="879"/>
      <c r="BC346" s="879"/>
      <c r="BD346" s="879"/>
      <c r="BE346" s="879"/>
      <c r="BF346" s="879"/>
      <c r="BG346" s="879"/>
    </row>
    <row r="347" spans="1:59" ht="30" customHeight="1">
      <c r="A347" s="925"/>
      <c r="B347" s="945"/>
      <c r="C347" s="962"/>
      <c r="D347" s="962"/>
      <c r="E347" s="962"/>
      <c r="F347" s="972"/>
      <c r="G347" s="984"/>
      <c r="H347" s="984"/>
      <c r="I347" s="984"/>
      <c r="J347" s="984"/>
      <c r="K347" s="984"/>
      <c r="L347" s="1007"/>
      <c r="M347" s="1023"/>
      <c r="N347" s="1033"/>
      <c r="O347" s="1038"/>
      <c r="P347" s="1046"/>
      <c r="Q347" s="1052"/>
      <c r="R347" s="1057"/>
      <c r="S347" s="1063"/>
      <c r="T347" s="1065"/>
      <c r="U347" s="1063"/>
      <c r="V347" s="1065"/>
      <c r="W347" s="1063"/>
      <c r="X347" s="1065"/>
      <c r="Y347" s="1063"/>
      <c r="Z347" s="1065"/>
      <c r="AA347" s="1065"/>
      <c r="AB347" s="1065"/>
      <c r="AC347" s="1070"/>
      <c r="AD347" s="1077"/>
      <c r="AE347" s="1085"/>
      <c r="AF347" s="1094"/>
      <c r="AG347" s="1077"/>
      <c r="AH347" s="1103"/>
      <c r="AI347" s="1094"/>
      <c r="AJ347" s="1094"/>
      <c r="AK347" s="1117"/>
      <c r="AL347" s="1126"/>
      <c r="AM347" s="1134"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139"/>
      <c r="AO347" s="1148"/>
      <c r="AP347" s="1152"/>
      <c r="AQ347" s="891"/>
      <c r="AR347" s="880"/>
      <c r="AS347" s="880"/>
      <c r="AT347" s="880"/>
      <c r="AU347" s="880"/>
      <c r="AV347" s="880"/>
      <c r="AW347" s="880"/>
      <c r="AX347" s="1159"/>
      <c r="AY347" s="1148"/>
      <c r="AZ347" s="879"/>
      <c r="BA347" s="879"/>
      <c r="BB347" s="879"/>
      <c r="BC347" s="879"/>
      <c r="BD347" s="879"/>
      <c r="BE347" s="879"/>
      <c r="BF347" s="879"/>
      <c r="BG347" s="879"/>
    </row>
    <row r="348" spans="1:59" ht="30" customHeight="1">
      <c r="A348" s="922">
        <v>85</v>
      </c>
      <c r="B348" s="946" t="str">
        <f>IF(基本情報入力シート!B524="","",基本情報入力シート!B524)</f>
        <v/>
      </c>
      <c r="C348" s="963"/>
      <c r="D348" s="963"/>
      <c r="E348" s="963"/>
      <c r="F348" s="973"/>
      <c r="G348" s="985" t="str">
        <f>IF(基本情報入力シート!L524="","",基本情報入力シート!L524)</f>
        <v/>
      </c>
      <c r="H348" s="985" t="str">
        <f>IF(基本情報入力シート!Q524="","",基本情報入力シート!Q524)</f>
        <v/>
      </c>
      <c r="I348" s="985" t="str">
        <f>IF(基本情報入力シート!V524="","",基本情報入力シート!V524)</f>
        <v/>
      </c>
      <c r="J348" s="985" t="str">
        <f>IF(基本情報入力シート!W524="","",基本情報入力シート!W524)</f>
        <v/>
      </c>
      <c r="K348" s="985" t="str">
        <f>IF(基本情報入力シート!X524="","",基本情報入力シート!X524)</f>
        <v/>
      </c>
      <c r="L348" s="1008" t="str">
        <f>IF(基本情報入力シート!AC524=0,"",基本情報入力シート!AC524)</f>
        <v/>
      </c>
      <c r="M348" s="1021" t="str">
        <f>IF(基本情報入力シート!AD524="","",基本情報入力シート!AD524)</f>
        <v/>
      </c>
      <c r="N348" s="1031"/>
      <c r="O348" s="1036" t="str">
        <f>IFERROR(VLOOKUP(K348,'【参考】数式用３'!$A$2:$AD$48,MATCH(N348,'【参考】数式用３'!$C$4:$AD$4,0)+2,0),"")</f>
        <v/>
      </c>
      <c r="P348" s="1044"/>
      <c r="Q348" s="1050" t="str">
        <f>IFERROR(VLOOKUP(K348,'【参考】数式用３'!$A$2:$AC$48,MATCH(P348,'【参考】数式用３'!$C$4:$AC$4,0)+2,0),"")</f>
        <v/>
      </c>
      <c r="R348" s="1055" t="s">
        <v>712</v>
      </c>
      <c r="S348" s="1061"/>
      <c r="T348" s="1064" t="s">
        <v>5</v>
      </c>
      <c r="U348" s="1061"/>
      <c r="V348" s="1064" t="s">
        <v>861</v>
      </c>
      <c r="W348" s="1061"/>
      <c r="X348" s="1064" t="s">
        <v>5</v>
      </c>
      <c r="Y348" s="1061"/>
      <c r="Z348" s="1064" t="s">
        <v>130</v>
      </c>
      <c r="AA348" s="1064" t="s">
        <v>508</v>
      </c>
      <c r="AB348" s="1064" t="str">
        <f>IF(S348&gt;=1,(W348*12+Y348)-(S348*12+U348)+1,"")</f>
        <v/>
      </c>
      <c r="AC348" s="1068" t="s">
        <v>136</v>
      </c>
      <c r="AD348" s="1075" t="str">
        <f>IFERROR(ROUNDDOWN(ROUND(L348*Q348,0)*M348,0)*AB348,"")</f>
        <v/>
      </c>
      <c r="AE348" s="1083" t="str">
        <f>IFERROR(ROUNDDOWN(ROUNDDOWN(ROUND(L348*VLOOKUP(K348,'【参考】数式用３'!$A$2:$AC$48,MATCH("処遇改善加算Ⅳ",'【参考】数式用３'!$C$4:$O$4,0)+2,0),0)*M348,0)*AB348*0.5,0),"")</f>
        <v/>
      </c>
      <c r="AF348" s="1092"/>
      <c r="AG348" s="1075" t="str">
        <f>IF(AND(AQ348&lt;&gt;"対象外",P348&lt;&gt;""),ROUNDDOWN(ROUND(L348*VLOOKUP(K348,'【参考】数式用３'!$A$2:$K$48,MATCH("ベア加算あり",'【参考】数式用３'!$C$4:$K$4,0)+2,0),0)*M348,0)*AB348,"")</f>
        <v/>
      </c>
      <c r="AH348" s="1101"/>
      <c r="AI348" s="1092"/>
      <c r="AJ348" s="1092"/>
      <c r="AK348" s="1115"/>
      <c r="AL348" s="1124"/>
      <c r="AM348" s="1131" t="str">
        <f>IF(Q348="","",IF(Q348&lt;O348,"！加算の要件上は問題ありませんが、令和６年度末の加算率と比較して、令和７年度の加算率が低くなっています。",""))</f>
        <v/>
      </c>
      <c r="AN348" s="1139"/>
      <c r="AO348" s="1147" t="str">
        <f>IF(K348&lt;&gt;"","Q列に色付け","")</f>
        <v/>
      </c>
      <c r="AP348" s="1152" t="str">
        <f>IF(AND(AE348&lt;&gt;0,AE348&lt;&gt;""),IF(AF348="○","入力済","未入力"),"")</f>
        <v/>
      </c>
      <c r="AQ348" s="889" t="str">
        <f>IFERROR((VLOOKUP(N348,'【参考】数式用３'!$BE$5:$BE$13,1,FALSE)),"対象外")</f>
        <v>対象外</v>
      </c>
      <c r="AR348" s="880" t="str">
        <f>IF(AG348&lt;&gt;"",IF(AH348="○","入力済","未入力"),"")</f>
        <v/>
      </c>
      <c r="AS348" s="880" t="str">
        <f>IF(AND(P348&lt;&gt;"",AI348=""),"未入力","入力済")</f>
        <v>入力済</v>
      </c>
      <c r="AT348" s="880" t="str">
        <f>IF(AND(P348&lt;&gt;"",P348&lt;&gt;"処遇改善加算Ⅳ",AJ348=""),"未入力","入力済")</f>
        <v>入力済</v>
      </c>
      <c r="AU348" s="880" t="str">
        <f>IFERROR(VLOOKUP(K348,'【参考】数式用３'!$BB$5:$BC$48,2,FALSE),"")</f>
        <v/>
      </c>
      <c r="AV348" s="880" t="str">
        <f>IF(AND(P348&lt;&gt;"処遇改善加算Ⅲ",P348&lt;&gt;"処遇改善加算Ⅳ",P348&lt;&gt;"",AU348&lt;&gt;"対象外"),1,"")</f>
        <v/>
      </c>
      <c r="AW348" s="880" t="str">
        <f>IFERROR("_"&amp;VLOOKUP(K348,'【参考】数式用３'!$AG$2:$AH$48,2,FALSE),"")</f>
        <v/>
      </c>
      <c r="AX348" s="1159" t="str">
        <f>IF(AND(P348="処遇改善加算Ⅰ",AL348=""),"未入力","入力済")</f>
        <v>入力済</v>
      </c>
      <c r="AY348" s="1146" t="str">
        <f>G348</f>
        <v/>
      </c>
      <c r="AZ348" s="879"/>
      <c r="BA348" s="879"/>
      <c r="BB348" s="879"/>
      <c r="BC348" s="879"/>
      <c r="BD348" s="879"/>
      <c r="BE348" s="879"/>
      <c r="BF348" s="879"/>
      <c r="BG348" s="879"/>
    </row>
    <row r="349" spans="1:59" ht="14.4" customHeight="1">
      <c r="A349" s="923"/>
      <c r="B349" s="944"/>
      <c r="C349" s="961"/>
      <c r="D349" s="961"/>
      <c r="E349" s="961"/>
      <c r="F349" s="971"/>
      <c r="G349" s="983"/>
      <c r="H349" s="983"/>
      <c r="I349" s="983"/>
      <c r="J349" s="983"/>
      <c r="K349" s="983"/>
      <c r="L349" s="1006"/>
      <c r="M349" s="1022"/>
      <c r="N349" s="1032"/>
      <c r="O349" s="1037"/>
      <c r="P349" s="1045"/>
      <c r="Q349" s="1051"/>
      <c r="R349" s="1056"/>
      <c r="S349" s="1062"/>
      <c r="T349" s="915"/>
      <c r="U349" s="1062"/>
      <c r="V349" s="915"/>
      <c r="W349" s="1062"/>
      <c r="X349" s="915"/>
      <c r="Y349" s="1062"/>
      <c r="Z349" s="915"/>
      <c r="AA349" s="915"/>
      <c r="AB349" s="915"/>
      <c r="AC349" s="1069"/>
      <c r="AD349" s="1076"/>
      <c r="AE349" s="1084"/>
      <c r="AF349" s="1093"/>
      <c r="AG349" s="1076"/>
      <c r="AH349" s="1102"/>
      <c r="AI349" s="1093"/>
      <c r="AJ349" s="1093"/>
      <c r="AK349" s="1116"/>
      <c r="AL349" s="1125"/>
      <c r="AM349" s="1132" t="str">
        <f>IF(AND(P348&lt;&gt;"",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1139"/>
      <c r="AO349" s="1147"/>
      <c r="AP349" s="1152"/>
      <c r="AQ349" s="890"/>
      <c r="AR349" s="880"/>
      <c r="AS349" s="880"/>
      <c r="AT349" s="880"/>
      <c r="AU349" s="880"/>
      <c r="AV349" s="880"/>
      <c r="AW349" s="880"/>
      <c r="AX349" s="1159"/>
      <c r="AY349" s="1147"/>
      <c r="AZ349" s="879"/>
      <c r="BA349" s="879"/>
      <c r="BB349" s="879"/>
      <c r="BC349" s="879"/>
      <c r="BD349" s="879"/>
      <c r="BE349" s="879"/>
      <c r="BF349" s="879"/>
      <c r="BG349" s="879"/>
    </row>
    <row r="350" spans="1:59" ht="14.4" customHeight="1">
      <c r="A350" s="924"/>
      <c r="B350" s="944"/>
      <c r="C350" s="961"/>
      <c r="D350" s="961"/>
      <c r="E350" s="961"/>
      <c r="F350" s="971"/>
      <c r="G350" s="983"/>
      <c r="H350" s="983"/>
      <c r="I350" s="983"/>
      <c r="J350" s="983"/>
      <c r="K350" s="983"/>
      <c r="L350" s="1006"/>
      <c r="M350" s="1022"/>
      <c r="N350" s="1032"/>
      <c r="O350" s="1037"/>
      <c r="P350" s="1045"/>
      <c r="Q350" s="1051"/>
      <c r="R350" s="1056"/>
      <c r="S350" s="1062"/>
      <c r="T350" s="915"/>
      <c r="U350" s="1062"/>
      <c r="V350" s="915"/>
      <c r="W350" s="1062"/>
      <c r="X350" s="915"/>
      <c r="Y350" s="1062"/>
      <c r="Z350" s="915"/>
      <c r="AA350" s="915"/>
      <c r="AB350" s="915"/>
      <c r="AC350" s="1069"/>
      <c r="AD350" s="1076"/>
      <c r="AE350" s="1084"/>
      <c r="AF350" s="1093"/>
      <c r="AG350" s="1076"/>
      <c r="AH350" s="1102"/>
      <c r="AI350" s="1093"/>
      <c r="AJ350" s="1093"/>
      <c r="AK350" s="1116"/>
      <c r="AL350" s="1125"/>
      <c r="AM350" s="1133"/>
      <c r="AN350" s="1139"/>
      <c r="AO350" s="1147"/>
      <c r="AP350" s="1152"/>
      <c r="AQ350" s="890"/>
      <c r="AR350" s="880"/>
      <c r="AS350" s="880"/>
      <c r="AT350" s="880"/>
      <c r="AU350" s="880"/>
      <c r="AV350" s="880"/>
      <c r="AW350" s="880"/>
      <c r="AX350" s="1159"/>
      <c r="AY350" s="1147"/>
      <c r="AZ350" s="879"/>
      <c r="BA350" s="879"/>
      <c r="BB350" s="879"/>
      <c r="BC350" s="879"/>
      <c r="BD350" s="879"/>
      <c r="BE350" s="879"/>
      <c r="BF350" s="879"/>
      <c r="BG350" s="879"/>
    </row>
    <row r="351" spans="1:59" ht="30" customHeight="1">
      <c r="A351" s="925"/>
      <c r="B351" s="945"/>
      <c r="C351" s="962"/>
      <c r="D351" s="962"/>
      <c r="E351" s="962"/>
      <c r="F351" s="972"/>
      <c r="G351" s="984"/>
      <c r="H351" s="984"/>
      <c r="I351" s="984"/>
      <c r="J351" s="984"/>
      <c r="K351" s="984"/>
      <c r="L351" s="1007"/>
      <c r="M351" s="1023"/>
      <c r="N351" s="1033"/>
      <c r="O351" s="1038"/>
      <c r="P351" s="1046"/>
      <c r="Q351" s="1052"/>
      <c r="R351" s="1057"/>
      <c r="S351" s="1063"/>
      <c r="T351" s="1065"/>
      <c r="U351" s="1063"/>
      <c r="V351" s="1065"/>
      <c r="W351" s="1063"/>
      <c r="X351" s="1065"/>
      <c r="Y351" s="1063"/>
      <c r="Z351" s="1065"/>
      <c r="AA351" s="1065"/>
      <c r="AB351" s="1065"/>
      <c r="AC351" s="1070"/>
      <c r="AD351" s="1077"/>
      <c r="AE351" s="1085"/>
      <c r="AF351" s="1094"/>
      <c r="AG351" s="1077"/>
      <c r="AH351" s="1103"/>
      <c r="AI351" s="1094"/>
      <c r="AJ351" s="1094"/>
      <c r="AK351" s="1117"/>
      <c r="AL351" s="1126"/>
      <c r="AM351" s="1134"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139"/>
      <c r="AO351" s="1147"/>
      <c r="AP351" s="1152"/>
      <c r="AQ351" s="891"/>
      <c r="AR351" s="880"/>
      <c r="AS351" s="880"/>
      <c r="AT351" s="880"/>
      <c r="AU351" s="880"/>
      <c r="AV351" s="880"/>
      <c r="AW351" s="880"/>
      <c r="AX351" s="1159"/>
      <c r="AY351" s="1148"/>
      <c r="AZ351" s="879"/>
      <c r="BA351" s="879"/>
      <c r="BB351" s="879"/>
      <c r="BC351" s="879"/>
      <c r="BD351" s="879"/>
      <c r="BE351" s="879"/>
      <c r="BF351" s="879"/>
      <c r="BG351" s="879"/>
    </row>
    <row r="352" spans="1:59" ht="30" customHeight="1">
      <c r="A352" s="922">
        <v>86</v>
      </c>
      <c r="B352" s="946" t="str">
        <f>IF(基本情報入力シート!B525="","",基本情報入力シート!B525)</f>
        <v/>
      </c>
      <c r="C352" s="963"/>
      <c r="D352" s="963"/>
      <c r="E352" s="963"/>
      <c r="F352" s="973"/>
      <c r="G352" s="985" t="str">
        <f>IF(基本情報入力シート!L525="","",基本情報入力シート!L525)</f>
        <v/>
      </c>
      <c r="H352" s="985" t="str">
        <f>IF(基本情報入力シート!Q525="","",基本情報入力シート!Q525)</f>
        <v/>
      </c>
      <c r="I352" s="985" t="str">
        <f>IF(基本情報入力シート!V525="","",基本情報入力シート!V525)</f>
        <v/>
      </c>
      <c r="J352" s="985" t="str">
        <f>IF(基本情報入力シート!W525="","",基本情報入力シート!W525)</f>
        <v/>
      </c>
      <c r="K352" s="985" t="str">
        <f>IF(基本情報入力シート!X525="","",基本情報入力シート!X525)</f>
        <v/>
      </c>
      <c r="L352" s="1008" t="str">
        <f>IF(基本情報入力シート!AC525=0,"",基本情報入力シート!AC525)</f>
        <v/>
      </c>
      <c r="M352" s="1021" t="str">
        <f>IF(基本情報入力シート!AD525="","",基本情報入力シート!AD525)</f>
        <v/>
      </c>
      <c r="N352" s="1031"/>
      <c r="O352" s="1036" t="str">
        <f>IFERROR(VLOOKUP(K352,'【参考】数式用３'!$A$2:$AD$48,MATCH(N352,'【参考】数式用３'!$C$4:$AD$4,0)+2,0),"")</f>
        <v/>
      </c>
      <c r="P352" s="1044"/>
      <c r="Q352" s="1050" t="str">
        <f>IFERROR(VLOOKUP(K352,'【参考】数式用３'!$A$2:$AC$48,MATCH(P352,'【参考】数式用３'!$C$4:$AC$4,0)+2,0),"")</f>
        <v/>
      </c>
      <c r="R352" s="1055" t="s">
        <v>712</v>
      </c>
      <c r="S352" s="1061"/>
      <c r="T352" s="1064" t="s">
        <v>5</v>
      </c>
      <c r="U352" s="1061"/>
      <c r="V352" s="1064" t="s">
        <v>861</v>
      </c>
      <c r="W352" s="1061"/>
      <c r="X352" s="1064" t="s">
        <v>5</v>
      </c>
      <c r="Y352" s="1061"/>
      <c r="Z352" s="1064" t="s">
        <v>130</v>
      </c>
      <c r="AA352" s="1064" t="s">
        <v>508</v>
      </c>
      <c r="AB352" s="1064" t="str">
        <f>IF(S352&gt;=1,(W352*12+Y352)-(S352*12+U352)+1,"")</f>
        <v/>
      </c>
      <c r="AC352" s="1068" t="s">
        <v>136</v>
      </c>
      <c r="AD352" s="1075" t="str">
        <f>IFERROR(ROUNDDOWN(ROUND(L352*Q352,0)*M352,0)*AB352,"")</f>
        <v/>
      </c>
      <c r="AE352" s="1083" t="str">
        <f>IFERROR(ROUNDDOWN(ROUNDDOWN(ROUND(L352*VLOOKUP(K352,'【参考】数式用３'!$A$2:$AC$48,MATCH("処遇改善加算Ⅳ",'【参考】数式用３'!$C$4:$O$4,0)+2,0),0)*M352,0)*AB352*0.5,0),"")</f>
        <v/>
      </c>
      <c r="AF352" s="1092"/>
      <c r="AG352" s="1075" t="str">
        <f>IF(AND(AQ352&lt;&gt;"対象外",P352&lt;&gt;""),ROUNDDOWN(ROUND(L352*VLOOKUP(K352,'【参考】数式用３'!$A$2:$K$48,MATCH("ベア加算あり",'【参考】数式用３'!$C$4:$K$4,0)+2,0),0)*M352,0)*AB352,"")</f>
        <v/>
      </c>
      <c r="AH352" s="1101"/>
      <c r="AI352" s="1092"/>
      <c r="AJ352" s="1092"/>
      <c r="AK352" s="1115"/>
      <c r="AL352" s="1124"/>
      <c r="AM352" s="1131" t="str">
        <f>IF(Q352="","",IF(Q352&lt;O352,"！加算の要件上は問題ありませんが、令和６年度末の加算率と比較して、令和７年度の加算率が低くなっています。",""))</f>
        <v/>
      </c>
      <c r="AN352" s="1139"/>
      <c r="AO352" s="1146" t="str">
        <f>IF(K352&lt;&gt;"","Q列に色付け","")</f>
        <v/>
      </c>
      <c r="AP352" s="1152" t="str">
        <f>IF(AND(AE352&lt;&gt;0,AE352&lt;&gt;""),IF(AF352="○","入力済","未入力"),"")</f>
        <v/>
      </c>
      <c r="AQ352" s="889" t="str">
        <f>IFERROR((VLOOKUP(N352,'【参考】数式用３'!$BE$5:$BE$13,1,FALSE)),"対象外")</f>
        <v>対象外</v>
      </c>
      <c r="AR352" s="880" t="str">
        <f>IF(AG352&lt;&gt;"",IF(AH352="○","入力済","未入力"),"")</f>
        <v/>
      </c>
      <c r="AS352" s="880" t="str">
        <f>IF(AND(P352&lt;&gt;"",AI352=""),"未入力","入力済")</f>
        <v>入力済</v>
      </c>
      <c r="AT352" s="880" t="str">
        <f>IF(AND(P352&lt;&gt;"",P352&lt;&gt;"処遇改善加算Ⅳ",AJ352=""),"未入力","入力済")</f>
        <v>入力済</v>
      </c>
      <c r="AU352" s="880" t="str">
        <f>IFERROR(VLOOKUP(K352,'【参考】数式用３'!$BB$5:$BC$48,2,FALSE),"")</f>
        <v/>
      </c>
      <c r="AV352" s="880" t="str">
        <f>IF(AND(P352&lt;&gt;"処遇改善加算Ⅲ",P352&lt;&gt;"処遇改善加算Ⅳ",P352&lt;&gt;"",AU352&lt;&gt;"対象外"),1,"")</f>
        <v/>
      </c>
      <c r="AW352" s="880" t="str">
        <f>IFERROR("_"&amp;VLOOKUP(K352,'【参考】数式用３'!$AG$2:$AH$48,2,FALSE),"")</f>
        <v/>
      </c>
      <c r="AX352" s="1159" t="str">
        <f>IF(AND(P352="処遇改善加算Ⅰ",AL352=""),"未入力","入力済")</f>
        <v>入力済</v>
      </c>
      <c r="AY352" s="1146" t="str">
        <f>G352</f>
        <v/>
      </c>
      <c r="AZ352" s="879"/>
      <c r="BA352" s="879"/>
      <c r="BB352" s="879"/>
      <c r="BC352" s="879"/>
      <c r="BD352" s="879"/>
      <c r="BE352" s="879"/>
      <c r="BF352" s="879"/>
      <c r="BG352" s="879"/>
    </row>
    <row r="353" spans="1:59" ht="14.4" customHeight="1">
      <c r="A353" s="923"/>
      <c r="B353" s="944"/>
      <c r="C353" s="961"/>
      <c r="D353" s="961"/>
      <c r="E353" s="961"/>
      <c r="F353" s="971"/>
      <c r="G353" s="983"/>
      <c r="H353" s="983"/>
      <c r="I353" s="983"/>
      <c r="J353" s="983"/>
      <c r="K353" s="983"/>
      <c r="L353" s="1006"/>
      <c r="M353" s="1022"/>
      <c r="N353" s="1032"/>
      <c r="O353" s="1037"/>
      <c r="P353" s="1045"/>
      <c r="Q353" s="1051"/>
      <c r="R353" s="1056"/>
      <c r="S353" s="1062"/>
      <c r="T353" s="915"/>
      <c r="U353" s="1062"/>
      <c r="V353" s="915"/>
      <c r="W353" s="1062"/>
      <c r="X353" s="915"/>
      <c r="Y353" s="1062"/>
      <c r="Z353" s="915"/>
      <c r="AA353" s="915"/>
      <c r="AB353" s="915"/>
      <c r="AC353" s="1069"/>
      <c r="AD353" s="1076"/>
      <c r="AE353" s="1084"/>
      <c r="AF353" s="1093"/>
      <c r="AG353" s="1076"/>
      <c r="AH353" s="1102"/>
      <c r="AI353" s="1093"/>
      <c r="AJ353" s="1093"/>
      <c r="AK353" s="1116"/>
      <c r="AL353" s="1125"/>
      <c r="AM353" s="1132" t="str">
        <f>IF(AND(P352&lt;&gt;"",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1139"/>
      <c r="AO353" s="1147"/>
      <c r="AP353" s="1152"/>
      <c r="AQ353" s="890"/>
      <c r="AR353" s="880"/>
      <c r="AS353" s="880"/>
      <c r="AT353" s="880"/>
      <c r="AU353" s="880"/>
      <c r="AV353" s="880"/>
      <c r="AW353" s="880"/>
      <c r="AX353" s="1159"/>
      <c r="AY353" s="1147"/>
      <c r="AZ353" s="879"/>
      <c r="BA353" s="879"/>
      <c r="BB353" s="879"/>
      <c r="BC353" s="879"/>
      <c r="BD353" s="879"/>
      <c r="BE353" s="879"/>
      <c r="BF353" s="879"/>
      <c r="BG353" s="879"/>
    </row>
    <row r="354" spans="1:59" ht="14.4" customHeight="1">
      <c r="A354" s="924"/>
      <c r="B354" s="944"/>
      <c r="C354" s="961"/>
      <c r="D354" s="961"/>
      <c r="E354" s="961"/>
      <c r="F354" s="971"/>
      <c r="G354" s="983"/>
      <c r="H354" s="983"/>
      <c r="I354" s="983"/>
      <c r="J354" s="983"/>
      <c r="K354" s="983"/>
      <c r="L354" s="1006"/>
      <c r="M354" s="1022"/>
      <c r="N354" s="1032"/>
      <c r="O354" s="1037"/>
      <c r="P354" s="1045"/>
      <c r="Q354" s="1051"/>
      <c r="R354" s="1056"/>
      <c r="S354" s="1062"/>
      <c r="T354" s="915"/>
      <c r="U354" s="1062"/>
      <c r="V354" s="915"/>
      <c r="W354" s="1062"/>
      <c r="X354" s="915"/>
      <c r="Y354" s="1062"/>
      <c r="Z354" s="915"/>
      <c r="AA354" s="915"/>
      <c r="AB354" s="915"/>
      <c r="AC354" s="1069"/>
      <c r="AD354" s="1076"/>
      <c r="AE354" s="1084"/>
      <c r="AF354" s="1093"/>
      <c r="AG354" s="1076"/>
      <c r="AH354" s="1102"/>
      <c r="AI354" s="1093"/>
      <c r="AJ354" s="1093"/>
      <c r="AK354" s="1116"/>
      <c r="AL354" s="1125"/>
      <c r="AM354" s="1133"/>
      <c r="AN354" s="1139"/>
      <c r="AO354" s="1147"/>
      <c r="AP354" s="1152"/>
      <c r="AQ354" s="890"/>
      <c r="AR354" s="880"/>
      <c r="AS354" s="880"/>
      <c r="AT354" s="880"/>
      <c r="AU354" s="880"/>
      <c r="AV354" s="880"/>
      <c r="AW354" s="880"/>
      <c r="AX354" s="1159"/>
      <c r="AY354" s="1147"/>
      <c r="AZ354" s="879"/>
      <c r="BA354" s="879"/>
      <c r="BB354" s="879"/>
      <c r="BC354" s="879"/>
      <c r="BD354" s="879"/>
      <c r="BE354" s="879"/>
      <c r="BF354" s="879"/>
      <c r="BG354" s="879"/>
    </row>
    <row r="355" spans="1:59" ht="30" customHeight="1">
      <c r="A355" s="925"/>
      <c r="B355" s="945"/>
      <c r="C355" s="962"/>
      <c r="D355" s="962"/>
      <c r="E355" s="962"/>
      <c r="F355" s="972"/>
      <c r="G355" s="984"/>
      <c r="H355" s="984"/>
      <c r="I355" s="984"/>
      <c r="J355" s="984"/>
      <c r="K355" s="984"/>
      <c r="L355" s="1007"/>
      <c r="M355" s="1023"/>
      <c r="N355" s="1033"/>
      <c r="O355" s="1038"/>
      <c r="P355" s="1046"/>
      <c r="Q355" s="1052"/>
      <c r="R355" s="1057"/>
      <c r="S355" s="1063"/>
      <c r="T355" s="1065"/>
      <c r="U355" s="1063"/>
      <c r="V355" s="1065"/>
      <c r="W355" s="1063"/>
      <c r="X355" s="1065"/>
      <c r="Y355" s="1063"/>
      <c r="Z355" s="1065"/>
      <c r="AA355" s="1065"/>
      <c r="AB355" s="1065"/>
      <c r="AC355" s="1070"/>
      <c r="AD355" s="1077"/>
      <c r="AE355" s="1085"/>
      <c r="AF355" s="1094"/>
      <c r="AG355" s="1077"/>
      <c r="AH355" s="1103"/>
      <c r="AI355" s="1094"/>
      <c r="AJ355" s="1094"/>
      <c r="AK355" s="1117"/>
      <c r="AL355" s="1126"/>
      <c r="AM355" s="1134"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139"/>
      <c r="AO355" s="1148"/>
      <c r="AP355" s="1152"/>
      <c r="AQ355" s="891"/>
      <c r="AR355" s="880"/>
      <c r="AS355" s="880"/>
      <c r="AT355" s="880"/>
      <c r="AU355" s="880"/>
      <c r="AV355" s="880"/>
      <c r="AW355" s="880"/>
      <c r="AX355" s="1159"/>
      <c r="AY355" s="1148"/>
      <c r="AZ355" s="879"/>
      <c r="BA355" s="879"/>
      <c r="BB355" s="879"/>
      <c r="BC355" s="879"/>
      <c r="BD355" s="879"/>
      <c r="BE355" s="879"/>
      <c r="BF355" s="879"/>
      <c r="BG355" s="879"/>
    </row>
    <row r="356" spans="1:59" ht="30" customHeight="1">
      <c r="A356" s="922">
        <v>87</v>
      </c>
      <c r="B356" s="946" t="str">
        <f>IF(基本情報入力シート!B526="","",基本情報入力シート!B526)</f>
        <v/>
      </c>
      <c r="C356" s="963"/>
      <c r="D356" s="963"/>
      <c r="E356" s="963"/>
      <c r="F356" s="973"/>
      <c r="G356" s="985" t="str">
        <f>IF(基本情報入力シート!L526="","",基本情報入力シート!L526)</f>
        <v/>
      </c>
      <c r="H356" s="985" t="str">
        <f>IF(基本情報入力シート!Q526="","",基本情報入力シート!Q526)</f>
        <v/>
      </c>
      <c r="I356" s="985" t="str">
        <f>IF(基本情報入力シート!V526="","",基本情報入力シート!V526)</f>
        <v/>
      </c>
      <c r="J356" s="985" t="str">
        <f>IF(基本情報入力シート!W526="","",基本情報入力シート!W526)</f>
        <v/>
      </c>
      <c r="K356" s="985" t="str">
        <f>IF(基本情報入力シート!X526="","",基本情報入力シート!X526)</f>
        <v/>
      </c>
      <c r="L356" s="1008" t="str">
        <f>IF(基本情報入力シート!AC526=0,"",基本情報入力シート!AC526)</f>
        <v/>
      </c>
      <c r="M356" s="1021" t="str">
        <f>IF(基本情報入力シート!AD526="","",基本情報入力シート!AD526)</f>
        <v/>
      </c>
      <c r="N356" s="1031"/>
      <c r="O356" s="1036" t="str">
        <f>IFERROR(VLOOKUP(K356,'【参考】数式用３'!$A$2:$AD$48,MATCH(N356,'【参考】数式用３'!$C$4:$AD$4,0)+2,0),"")</f>
        <v/>
      </c>
      <c r="P356" s="1044"/>
      <c r="Q356" s="1050" t="str">
        <f>IFERROR(VLOOKUP(K356,'【参考】数式用３'!$A$2:$AC$48,MATCH(P356,'【参考】数式用３'!$C$4:$AC$4,0)+2,0),"")</f>
        <v/>
      </c>
      <c r="R356" s="1055" t="s">
        <v>712</v>
      </c>
      <c r="S356" s="1061"/>
      <c r="T356" s="1064" t="s">
        <v>5</v>
      </c>
      <c r="U356" s="1061"/>
      <c r="V356" s="1064" t="s">
        <v>861</v>
      </c>
      <c r="W356" s="1061"/>
      <c r="X356" s="1064" t="s">
        <v>5</v>
      </c>
      <c r="Y356" s="1061"/>
      <c r="Z356" s="1064" t="s">
        <v>130</v>
      </c>
      <c r="AA356" s="1064" t="s">
        <v>508</v>
      </c>
      <c r="AB356" s="1064" t="str">
        <f>IF(S356&gt;=1,(W356*12+Y356)-(S356*12+U356)+1,"")</f>
        <v/>
      </c>
      <c r="AC356" s="1068" t="s">
        <v>136</v>
      </c>
      <c r="AD356" s="1075" t="str">
        <f>IFERROR(ROUNDDOWN(ROUND(L356*Q356,0)*M356,0)*AB356,"")</f>
        <v/>
      </c>
      <c r="AE356" s="1083" t="str">
        <f>IFERROR(ROUNDDOWN(ROUNDDOWN(ROUND(L356*VLOOKUP(K356,'【参考】数式用３'!$A$2:$AC$48,MATCH("処遇改善加算Ⅳ",'【参考】数式用３'!$C$4:$O$4,0)+2,0),0)*M356,0)*AB356*0.5,0),"")</f>
        <v/>
      </c>
      <c r="AF356" s="1092"/>
      <c r="AG356" s="1075" t="str">
        <f>IF(AND(AQ356&lt;&gt;"対象外",P356&lt;&gt;""),ROUNDDOWN(ROUND(L356*VLOOKUP(K356,'【参考】数式用３'!$A$2:$K$48,MATCH("ベア加算あり",'【参考】数式用３'!$C$4:$K$4,0)+2,0),0)*M356,0)*AB356,"")</f>
        <v/>
      </c>
      <c r="AH356" s="1101"/>
      <c r="AI356" s="1092"/>
      <c r="AJ356" s="1092"/>
      <c r="AK356" s="1115"/>
      <c r="AL356" s="1124"/>
      <c r="AM356" s="1131" t="str">
        <f>IF(Q356="","",IF(Q356&lt;O356,"！加算の要件上は問題ありませんが、令和６年度末の加算率と比較して、令和７年度の加算率が低くなっています。",""))</f>
        <v/>
      </c>
      <c r="AN356" s="1139"/>
      <c r="AO356" s="1147" t="str">
        <f>IF(K356&lt;&gt;"","Q列に色付け","")</f>
        <v/>
      </c>
      <c r="AP356" s="1152" t="str">
        <f>IF(AND(AE356&lt;&gt;0,AE356&lt;&gt;""),IF(AF356="○","入力済","未入力"),"")</f>
        <v/>
      </c>
      <c r="AQ356" s="889" t="str">
        <f>IFERROR((VLOOKUP(N356,'【参考】数式用３'!$BE$5:$BE$13,1,FALSE)),"対象外")</f>
        <v>対象外</v>
      </c>
      <c r="AR356" s="880" t="str">
        <f>IF(AG356&lt;&gt;"",IF(AH356="○","入力済","未入力"),"")</f>
        <v/>
      </c>
      <c r="AS356" s="880" t="str">
        <f>IF(AND(P356&lt;&gt;"",AI356=""),"未入力","入力済")</f>
        <v>入力済</v>
      </c>
      <c r="AT356" s="880" t="str">
        <f>IF(AND(P356&lt;&gt;"",P356&lt;&gt;"処遇改善加算Ⅳ",AJ356=""),"未入力","入力済")</f>
        <v>入力済</v>
      </c>
      <c r="AU356" s="880" t="str">
        <f>IFERROR(VLOOKUP(K356,'【参考】数式用３'!$BB$5:$BC$48,2,FALSE),"")</f>
        <v/>
      </c>
      <c r="AV356" s="880" t="str">
        <f>IF(AND(P356&lt;&gt;"処遇改善加算Ⅲ",P356&lt;&gt;"処遇改善加算Ⅳ",P356&lt;&gt;"",AU356&lt;&gt;"対象外"),1,"")</f>
        <v/>
      </c>
      <c r="AW356" s="880" t="str">
        <f>IFERROR("_"&amp;VLOOKUP(K356,'【参考】数式用３'!$AG$2:$AH$48,2,FALSE),"")</f>
        <v/>
      </c>
      <c r="AX356" s="1159" t="str">
        <f>IF(AND(P356="処遇改善加算Ⅰ",AL356=""),"未入力","入力済")</f>
        <v>入力済</v>
      </c>
      <c r="AY356" s="1146" t="str">
        <f>G356</f>
        <v/>
      </c>
      <c r="AZ356" s="879"/>
      <c r="BA356" s="879"/>
      <c r="BB356" s="879"/>
      <c r="BC356" s="879"/>
      <c r="BD356" s="879"/>
      <c r="BE356" s="879"/>
      <c r="BF356" s="879"/>
      <c r="BG356" s="879"/>
    </row>
    <row r="357" spans="1:59" ht="14.4" customHeight="1">
      <c r="A357" s="923"/>
      <c r="B357" s="944"/>
      <c r="C357" s="961"/>
      <c r="D357" s="961"/>
      <c r="E357" s="961"/>
      <c r="F357" s="971"/>
      <c r="G357" s="983"/>
      <c r="H357" s="983"/>
      <c r="I357" s="983"/>
      <c r="J357" s="983"/>
      <c r="K357" s="983"/>
      <c r="L357" s="1006"/>
      <c r="M357" s="1022"/>
      <c r="N357" s="1032"/>
      <c r="O357" s="1037"/>
      <c r="P357" s="1045"/>
      <c r="Q357" s="1051"/>
      <c r="R357" s="1056"/>
      <c r="S357" s="1062"/>
      <c r="T357" s="915"/>
      <c r="U357" s="1062"/>
      <c r="V357" s="915"/>
      <c r="W357" s="1062"/>
      <c r="X357" s="915"/>
      <c r="Y357" s="1062"/>
      <c r="Z357" s="915"/>
      <c r="AA357" s="915"/>
      <c r="AB357" s="915"/>
      <c r="AC357" s="1069"/>
      <c r="AD357" s="1076"/>
      <c r="AE357" s="1084"/>
      <c r="AF357" s="1093"/>
      <c r="AG357" s="1076"/>
      <c r="AH357" s="1102"/>
      <c r="AI357" s="1093"/>
      <c r="AJ357" s="1093"/>
      <c r="AK357" s="1116"/>
      <c r="AL357" s="1125"/>
      <c r="AM357" s="1132" t="str">
        <f>IF(AND(P356&lt;&gt;"",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1139"/>
      <c r="AO357" s="1147"/>
      <c r="AP357" s="1152"/>
      <c r="AQ357" s="890"/>
      <c r="AR357" s="880"/>
      <c r="AS357" s="880"/>
      <c r="AT357" s="880"/>
      <c r="AU357" s="880"/>
      <c r="AV357" s="880"/>
      <c r="AW357" s="880"/>
      <c r="AX357" s="1159"/>
      <c r="AY357" s="1147"/>
      <c r="AZ357" s="879"/>
      <c r="BA357" s="879"/>
      <c r="BB357" s="879"/>
      <c r="BC357" s="879"/>
      <c r="BD357" s="879"/>
      <c r="BE357" s="879"/>
      <c r="BF357" s="879"/>
      <c r="BG357" s="879"/>
    </row>
    <row r="358" spans="1:59" ht="14.4" customHeight="1">
      <c r="A358" s="924"/>
      <c r="B358" s="944"/>
      <c r="C358" s="961"/>
      <c r="D358" s="961"/>
      <c r="E358" s="961"/>
      <c r="F358" s="971"/>
      <c r="G358" s="983"/>
      <c r="H358" s="983"/>
      <c r="I358" s="983"/>
      <c r="J358" s="983"/>
      <c r="K358" s="983"/>
      <c r="L358" s="1006"/>
      <c r="M358" s="1022"/>
      <c r="N358" s="1032"/>
      <c r="O358" s="1037"/>
      <c r="P358" s="1045"/>
      <c r="Q358" s="1051"/>
      <c r="R358" s="1056"/>
      <c r="S358" s="1062"/>
      <c r="T358" s="915"/>
      <c r="U358" s="1062"/>
      <c r="V358" s="915"/>
      <c r="W358" s="1062"/>
      <c r="X358" s="915"/>
      <c r="Y358" s="1062"/>
      <c r="Z358" s="915"/>
      <c r="AA358" s="915"/>
      <c r="AB358" s="915"/>
      <c r="AC358" s="1069"/>
      <c r="AD358" s="1076"/>
      <c r="AE358" s="1084"/>
      <c r="AF358" s="1093"/>
      <c r="AG358" s="1076"/>
      <c r="AH358" s="1102"/>
      <c r="AI358" s="1093"/>
      <c r="AJ358" s="1093"/>
      <c r="AK358" s="1116"/>
      <c r="AL358" s="1125"/>
      <c r="AM358" s="1133"/>
      <c r="AN358" s="1139"/>
      <c r="AO358" s="1147"/>
      <c r="AP358" s="1152"/>
      <c r="AQ358" s="890"/>
      <c r="AR358" s="880"/>
      <c r="AS358" s="880"/>
      <c r="AT358" s="880"/>
      <c r="AU358" s="880"/>
      <c r="AV358" s="880"/>
      <c r="AW358" s="880"/>
      <c r="AX358" s="1159"/>
      <c r="AY358" s="1147"/>
      <c r="AZ358" s="879"/>
      <c r="BA358" s="879"/>
      <c r="BB358" s="879"/>
      <c r="BC358" s="879"/>
      <c r="BD358" s="879"/>
      <c r="BE358" s="879"/>
      <c r="BF358" s="879"/>
      <c r="BG358" s="879"/>
    </row>
    <row r="359" spans="1:59" ht="30" customHeight="1">
      <c r="A359" s="925"/>
      <c r="B359" s="945"/>
      <c r="C359" s="962"/>
      <c r="D359" s="962"/>
      <c r="E359" s="962"/>
      <c r="F359" s="972"/>
      <c r="G359" s="984"/>
      <c r="H359" s="984"/>
      <c r="I359" s="984"/>
      <c r="J359" s="984"/>
      <c r="K359" s="984"/>
      <c r="L359" s="1007"/>
      <c r="M359" s="1023"/>
      <c r="N359" s="1033"/>
      <c r="O359" s="1038"/>
      <c r="P359" s="1046"/>
      <c r="Q359" s="1052"/>
      <c r="R359" s="1057"/>
      <c r="S359" s="1063"/>
      <c r="T359" s="1065"/>
      <c r="U359" s="1063"/>
      <c r="V359" s="1065"/>
      <c r="W359" s="1063"/>
      <c r="X359" s="1065"/>
      <c r="Y359" s="1063"/>
      <c r="Z359" s="1065"/>
      <c r="AA359" s="1065"/>
      <c r="AB359" s="1065"/>
      <c r="AC359" s="1070"/>
      <c r="AD359" s="1077"/>
      <c r="AE359" s="1085"/>
      <c r="AF359" s="1094"/>
      <c r="AG359" s="1077"/>
      <c r="AH359" s="1103"/>
      <c r="AI359" s="1094"/>
      <c r="AJ359" s="1094"/>
      <c r="AK359" s="1117"/>
      <c r="AL359" s="1126"/>
      <c r="AM359" s="1134"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139"/>
      <c r="AO359" s="1147"/>
      <c r="AP359" s="1152"/>
      <c r="AQ359" s="891"/>
      <c r="AR359" s="880"/>
      <c r="AS359" s="880"/>
      <c r="AT359" s="880"/>
      <c r="AU359" s="880"/>
      <c r="AV359" s="880"/>
      <c r="AW359" s="880"/>
      <c r="AX359" s="1159"/>
      <c r="AY359" s="1148"/>
      <c r="AZ359" s="879"/>
      <c r="BA359" s="879"/>
      <c r="BB359" s="879"/>
      <c r="BC359" s="879"/>
      <c r="BD359" s="879"/>
      <c r="BE359" s="879"/>
      <c r="BF359" s="879"/>
      <c r="BG359" s="879"/>
    </row>
    <row r="360" spans="1:59" ht="30" customHeight="1">
      <c r="A360" s="922">
        <v>88</v>
      </c>
      <c r="B360" s="946" t="str">
        <f>IF(基本情報入力シート!B527="","",基本情報入力シート!B527)</f>
        <v/>
      </c>
      <c r="C360" s="963"/>
      <c r="D360" s="963"/>
      <c r="E360" s="963"/>
      <c r="F360" s="973"/>
      <c r="G360" s="985" t="str">
        <f>IF(基本情報入力シート!L527="","",基本情報入力シート!L527)</f>
        <v/>
      </c>
      <c r="H360" s="985" t="str">
        <f>IF(基本情報入力シート!Q527="","",基本情報入力シート!Q527)</f>
        <v/>
      </c>
      <c r="I360" s="985" t="str">
        <f>IF(基本情報入力シート!V527="","",基本情報入力シート!V527)</f>
        <v/>
      </c>
      <c r="J360" s="985" t="str">
        <f>IF(基本情報入力シート!W527="","",基本情報入力シート!W527)</f>
        <v/>
      </c>
      <c r="K360" s="985" t="str">
        <f>IF(基本情報入力シート!X527="","",基本情報入力シート!X527)</f>
        <v/>
      </c>
      <c r="L360" s="1008" t="str">
        <f>IF(基本情報入力シート!AC527=0,"",基本情報入力シート!AC527)</f>
        <v/>
      </c>
      <c r="M360" s="1021" t="str">
        <f>IF(基本情報入力シート!AD527="","",基本情報入力シート!AD527)</f>
        <v/>
      </c>
      <c r="N360" s="1031"/>
      <c r="O360" s="1036" t="str">
        <f>IFERROR(VLOOKUP(K360,'【参考】数式用３'!$A$2:$AD$48,MATCH(N360,'【参考】数式用３'!$C$4:$AD$4,0)+2,0),"")</f>
        <v/>
      </c>
      <c r="P360" s="1044"/>
      <c r="Q360" s="1050" t="str">
        <f>IFERROR(VLOOKUP(K360,'【参考】数式用３'!$A$2:$AC$48,MATCH(P360,'【参考】数式用３'!$C$4:$AC$4,0)+2,0),"")</f>
        <v/>
      </c>
      <c r="R360" s="1055" t="s">
        <v>712</v>
      </c>
      <c r="S360" s="1061"/>
      <c r="T360" s="1064" t="s">
        <v>5</v>
      </c>
      <c r="U360" s="1061"/>
      <c r="V360" s="1064" t="s">
        <v>861</v>
      </c>
      <c r="W360" s="1061"/>
      <c r="X360" s="1064" t="s">
        <v>5</v>
      </c>
      <c r="Y360" s="1061"/>
      <c r="Z360" s="1064" t="s">
        <v>130</v>
      </c>
      <c r="AA360" s="1064" t="s">
        <v>508</v>
      </c>
      <c r="AB360" s="1064" t="str">
        <f>IF(S360&gt;=1,(W360*12+Y360)-(S360*12+U360)+1,"")</f>
        <v/>
      </c>
      <c r="AC360" s="1068" t="s">
        <v>136</v>
      </c>
      <c r="AD360" s="1075" t="str">
        <f>IFERROR(ROUNDDOWN(ROUND(L360*Q360,0)*M360,0)*AB360,"")</f>
        <v/>
      </c>
      <c r="AE360" s="1083" t="str">
        <f>IFERROR(ROUNDDOWN(ROUNDDOWN(ROUND(L360*VLOOKUP(K360,'【参考】数式用３'!$A$2:$AC$48,MATCH("処遇改善加算Ⅳ",'【参考】数式用３'!$C$4:$O$4,0)+2,0),0)*M360,0)*AB360*0.5,0),"")</f>
        <v/>
      </c>
      <c r="AF360" s="1092"/>
      <c r="AG360" s="1075" t="str">
        <f>IF(AND(AQ360&lt;&gt;"対象外",P360&lt;&gt;""),ROUNDDOWN(ROUND(L360*VLOOKUP(K360,'【参考】数式用３'!$A$2:$K$48,MATCH("ベア加算あり",'【参考】数式用３'!$C$4:$K$4,0)+2,0),0)*M360,0)*AB360,"")</f>
        <v/>
      </c>
      <c r="AH360" s="1101"/>
      <c r="AI360" s="1092"/>
      <c r="AJ360" s="1092"/>
      <c r="AK360" s="1115"/>
      <c r="AL360" s="1124"/>
      <c r="AM360" s="1131" t="str">
        <f>IF(Q360="","",IF(Q360&lt;O360,"！加算の要件上は問題ありませんが、令和６年度末の加算率と比較して、令和７年度の加算率が低くなっています。",""))</f>
        <v/>
      </c>
      <c r="AN360" s="1139"/>
      <c r="AO360" s="1146" t="str">
        <f>IF(K360&lt;&gt;"","Q列に色付け","")</f>
        <v/>
      </c>
      <c r="AP360" s="1152" t="str">
        <f>IF(AND(AE360&lt;&gt;0,AE360&lt;&gt;""),IF(AF360="○","入力済","未入力"),"")</f>
        <v/>
      </c>
      <c r="AQ360" s="889" t="str">
        <f>IFERROR((VLOOKUP(N360,'【参考】数式用３'!$BE$5:$BE$13,1,FALSE)),"対象外")</f>
        <v>対象外</v>
      </c>
      <c r="AR360" s="880" t="str">
        <f>IF(AG360&lt;&gt;"",IF(AH360="○","入力済","未入力"),"")</f>
        <v/>
      </c>
      <c r="AS360" s="880" t="str">
        <f>IF(AND(P360&lt;&gt;"",AI360=""),"未入力","入力済")</f>
        <v>入力済</v>
      </c>
      <c r="AT360" s="880" t="str">
        <f>IF(AND(P360&lt;&gt;"",P360&lt;&gt;"処遇改善加算Ⅳ",AJ360=""),"未入力","入力済")</f>
        <v>入力済</v>
      </c>
      <c r="AU360" s="880" t="str">
        <f>IFERROR(VLOOKUP(K360,'【参考】数式用３'!$BB$5:$BC$48,2,FALSE),"")</f>
        <v/>
      </c>
      <c r="AV360" s="880" t="str">
        <f>IF(AND(P360&lt;&gt;"処遇改善加算Ⅲ",P360&lt;&gt;"処遇改善加算Ⅳ",P360&lt;&gt;"",AU360&lt;&gt;"対象外"),1,"")</f>
        <v/>
      </c>
      <c r="AW360" s="880" t="str">
        <f>IFERROR("_"&amp;VLOOKUP(K360,'【参考】数式用３'!$AG$2:$AH$48,2,FALSE),"")</f>
        <v/>
      </c>
      <c r="AX360" s="1159" t="str">
        <f>IF(AND(P360="処遇改善加算Ⅰ",AL360=""),"未入力","入力済")</f>
        <v>入力済</v>
      </c>
      <c r="AY360" s="1146" t="str">
        <f>G360</f>
        <v/>
      </c>
      <c r="AZ360" s="879"/>
      <c r="BA360" s="879"/>
      <c r="BB360" s="879"/>
      <c r="BC360" s="879"/>
      <c r="BD360" s="879"/>
      <c r="BE360" s="879"/>
      <c r="BF360" s="879"/>
      <c r="BG360" s="879"/>
    </row>
    <row r="361" spans="1:59" ht="14.4" customHeight="1">
      <c r="A361" s="923"/>
      <c r="B361" s="944"/>
      <c r="C361" s="961"/>
      <c r="D361" s="961"/>
      <c r="E361" s="961"/>
      <c r="F361" s="971"/>
      <c r="G361" s="983"/>
      <c r="H361" s="983"/>
      <c r="I361" s="983"/>
      <c r="J361" s="983"/>
      <c r="K361" s="983"/>
      <c r="L361" s="1006"/>
      <c r="M361" s="1022"/>
      <c r="N361" s="1032"/>
      <c r="O361" s="1037"/>
      <c r="P361" s="1045"/>
      <c r="Q361" s="1051"/>
      <c r="R361" s="1056"/>
      <c r="S361" s="1062"/>
      <c r="T361" s="915"/>
      <c r="U361" s="1062"/>
      <c r="V361" s="915"/>
      <c r="W361" s="1062"/>
      <c r="X361" s="915"/>
      <c r="Y361" s="1062"/>
      <c r="Z361" s="915"/>
      <c r="AA361" s="915"/>
      <c r="AB361" s="915"/>
      <c r="AC361" s="1069"/>
      <c r="AD361" s="1076"/>
      <c r="AE361" s="1084"/>
      <c r="AF361" s="1093"/>
      <c r="AG361" s="1076"/>
      <c r="AH361" s="1102"/>
      <c r="AI361" s="1093"/>
      <c r="AJ361" s="1093"/>
      <c r="AK361" s="1116"/>
      <c r="AL361" s="1125"/>
      <c r="AM361" s="1132" t="str">
        <f>IF(AND(P360&lt;&gt;"",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1139"/>
      <c r="AO361" s="1147"/>
      <c r="AP361" s="1152"/>
      <c r="AQ361" s="890"/>
      <c r="AR361" s="880"/>
      <c r="AS361" s="880"/>
      <c r="AT361" s="880"/>
      <c r="AU361" s="880"/>
      <c r="AV361" s="880"/>
      <c r="AW361" s="880"/>
      <c r="AX361" s="1159"/>
      <c r="AY361" s="1147"/>
      <c r="AZ361" s="879"/>
      <c r="BA361" s="879"/>
      <c r="BB361" s="879"/>
      <c r="BC361" s="879"/>
      <c r="BD361" s="879"/>
      <c r="BE361" s="879"/>
      <c r="BF361" s="879"/>
      <c r="BG361" s="879"/>
    </row>
    <row r="362" spans="1:59" ht="14.4" customHeight="1">
      <c r="A362" s="924"/>
      <c r="B362" s="944"/>
      <c r="C362" s="961"/>
      <c r="D362" s="961"/>
      <c r="E362" s="961"/>
      <c r="F362" s="971"/>
      <c r="G362" s="983"/>
      <c r="H362" s="983"/>
      <c r="I362" s="983"/>
      <c r="J362" s="983"/>
      <c r="K362" s="983"/>
      <c r="L362" s="1006"/>
      <c r="M362" s="1022"/>
      <c r="N362" s="1032"/>
      <c r="O362" s="1037"/>
      <c r="P362" s="1045"/>
      <c r="Q362" s="1051"/>
      <c r="R362" s="1056"/>
      <c r="S362" s="1062"/>
      <c r="T362" s="915"/>
      <c r="U362" s="1062"/>
      <c r="V362" s="915"/>
      <c r="W362" s="1062"/>
      <c r="X362" s="915"/>
      <c r="Y362" s="1062"/>
      <c r="Z362" s="915"/>
      <c r="AA362" s="915"/>
      <c r="AB362" s="915"/>
      <c r="AC362" s="1069"/>
      <c r="AD362" s="1076"/>
      <c r="AE362" s="1084"/>
      <c r="AF362" s="1093"/>
      <c r="AG362" s="1076"/>
      <c r="AH362" s="1102"/>
      <c r="AI362" s="1093"/>
      <c r="AJ362" s="1093"/>
      <c r="AK362" s="1116"/>
      <c r="AL362" s="1125"/>
      <c r="AM362" s="1133"/>
      <c r="AN362" s="1139"/>
      <c r="AO362" s="1147"/>
      <c r="AP362" s="1152"/>
      <c r="AQ362" s="890"/>
      <c r="AR362" s="880"/>
      <c r="AS362" s="880"/>
      <c r="AT362" s="880"/>
      <c r="AU362" s="880"/>
      <c r="AV362" s="880"/>
      <c r="AW362" s="880"/>
      <c r="AX362" s="1159"/>
      <c r="AY362" s="1147"/>
      <c r="AZ362" s="879"/>
      <c r="BA362" s="879"/>
      <c r="BB362" s="879"/>
      <c r="BC362" s="879"/>
      <c r="BD362" s="879"/>
      <c r="BE362" s="879"/>
      <c r="BF362" s="879"/>
      <c r="BG362" s="879"/>
    </row>
    <row r="363" spans="1:59" ht="30" customHeight="1">
      <c r="A363" s="925"/>
      <c r="B363" s="945"/>
      <c r="C363" s="962"/>
      <c r="D363" s="962"/>
      <c r="E363" s="962"/>
      <c r="F363" s="972"/>
      <c r="G363" s="984"/>
      <c r="H363" s="984"/>
      <c r="I363" s="984"/>
      <c r="J363" s="984"/>
      <c r="K363" s="984"/>
      <c r="L363" s="1007"/>
      <c r="M363" s="1023"/>
      <c r="N363" s="1033"/>
      <c r="O363" s="1038"/>
      <c r="P363" s="1046"/>
      <c r="Q363" s="1052"/>
      <c r="R363" s="1057"/>
      <c r="S363" s="1063"/>
      <c r="T363" s="1065"/>
      <c r="U363" s="1063"/>
      <c r="V363" s="1065"/>
      <c r="W363" s="1063"/>
      <c r="X363" s="1065"/>
      <c r="Y363" s="1063"/>
      <c r="Z363" s="1065"/>
      <c r="AA363" s="1065"/>
      <c r="AB363" s="1065"/>
      <c r="AC363" s="1070"/>
      <c r="AD363" s="1077"/>
      <c r="AE363" s="1085"/>
      <c r="AF363" s="1094"/>
      <c r="AG363" s="1077"/>
      <c r="AH363" s="1103"/>
      <c r="AI363" s="1094"/>
      <c r="AJ363" s="1094"/>
      <c r="AK363" s="1117"/>
      <c r="AL363" s="1126"/>
      <c r="AM363" s="1134"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139"/>
      <c r="AO363" s="1148"/>
      <c r="AP363" s="1152"/>
      <c r="AQ363" s="891"/>
      <c r="AR363" s="880"/>
      <c r="AS363" s="880"/>
      <c r="AT363" s="880"/>
      <c r="AU363" s="880"/>
      <c r="AV363" s="880"/>
      <c r="AW363" s="880"/>
      <c r="AX363" s="1159"/>
      <c r="AY363" s="1148"/>
      <c r="AZ363" s="879"/>
      <c r="BA363" s="879"/>
      <c r="BB363" s="879"/>
      <c r="BC363" s="879"/>
      <c r="BD363" s="879"/>
      <c r="BE363" s="879"/>
      <c r="BF363" s="879"/>
      <c r="BG363" s="879"/>
    </row>
    <row r="364" spans="1:59" ht="30" customHeight="1">
      <c r="A364" s="922">
        <v>89</v>
      </c>
      <c r="B364" s="946" t="str">
        <f>IF(基本情報入力シート!B528="","",基本情報入力シート!B528)</f>
        <v/>
      </c>
      <c r="C364" s="963"/>
      <c r="D364" s="963"/>
      <c r="E364" s="963"/>
      <c r="F364" s="973"/>
      <c r="G364" s="985" t="str">
        <f>IF(基本情報入力シート!L528="","",基本情報入力シート!L528)</f>
        <v/>
      </c>
      <c r="H364" s="985" t="str">
        <f>IF(基本情報入力シート!Q528="","",基本情報入力シート!Q528)</f>
        <v/>
      </c>
      <c r="I364" s="985" t="str">
        <f>IF(基本情報入力シート!V528="","",基本情報入力シート!V528)</f>
        <v/>
      </c>
      <c r="J364" s="985" t="str">
        <f>IF(基本情報入力シート!W528="","",基本情報入力シート!W528)</f>
        <v/>
      </c>
      <c r="K364" s="985" t="str">
        <f>IF(基本情報入力シート!X528="","",基本情報入力シート!X528)</f>
        <v/>
      </c>
      <c r="L364" s="1008" t="str">
        <f>IF(基本情報入力シート!AC528=0,"",基本情報入力シート!AC528)</f>
        <v/>
      </c>
      <c r="M364" s="1021" t="str">
        <f>IF(基本情報入力シート!AD528="","",基本情報入力シート!AD528)</f>
        <v/>
      </c>
      <c r="N364" s="1031"/>
      <c r="O364" s="1036" t="str">
        <f>IFERROR(VLOOKUP(K364,'【参考】数式用３'!$A$2:$AD$48,MATCH(N364,'【参考】数式用３'!$C$4:$AD$4,0)+2,0),"")</f>
        <v/>
      </c>
      <c r="P364" s="1044"/>
      <c r="Q364" s="1050" t="str">
        <f>IFERROR(VLOOKUP(K364,'【参考】数式用３'!$A$2:$AC$48,MATCH(P364,'【参考】数式用３'!$C$4:$AC$4,0)+2,0),"")</f>
        <v/>
      </c>
      <c r="R364" s="1055" t="s">
        <v>712</v>
      </c>
      <c r="S364" s="1061"/>
      <c r="T364" s="1064" t="s">
        <v>5</v>
      </c>
      <c r="U364" s="1061"/>
      <c r="V364" s="1064" t="s">
        <v>861</v>
      </c>
      <c r="W364" s="1061"/>
      <c r="X364" s="1064" t="s">
        <v>5</v>
      </c>
      <c r="Y364" s="1061"/>
      <c r="Z364" s="1064" t="s">
        <v>130</v>
      </c>
      <c r="AA364" s="1064" t="s">
        <v>508</v>
      </c>
      <c r="AB364" s="1064" t="str">
        <f>IF(S364&gt;=1,(W364*12+Y364)-(S364*12+U364)+1,"")</f>
        <v/>
      </c>
      <c r="AC364" s="1068" t="s">
        <v>136</v>
      </c>
      <c r="AD364" s="1075" t="str">
        <f>IFERROR(ROUNDDOWN(ROUND(L364*Q364,0)*M364,0)*AB364,"")</f>
        <v/>
      </c>
      <c r="AE364" s="1083" t="str">
        <f>IFERROR(ROUNDDOWN(ROUNDDOWN(ROUND(L364*VLOOKUP(K364,'【参考】数式用３'!$A$2:$AC$48,MATCH("処遇改善加算Ⅳ",'【参考】数式用３'!$C$4:$O$4,0)+2,0),0)*M364,0)*AB364*0.5,0),"")</f>
        <v/>
      </c>
      <c r="AF364" s="1092"/>
      <c r="AG364" s="1075" t="str">
        <f>IF(AND(AQ364&lt;&gt;"対象外",P364&lt;&gt;""),ROUNDDOWN(ROUND(L364*VLOOKUP(K364,'【参考】数式用３'!$A$2:$K$48,MATCH("ベア加算あり",'【参考】数式用３'!$C$4:$K$4,0)+2,0),0)*M364,0)*AB364,"")</f>
        <v/>
      </c>
      <c r="AH364" s="1101"/>
      <c r="AI364" s="1092"/>
      <c r="AJ364" s="1092"/>
      <c r="AK364" s="1115"/>
      <c r="AL364" s="1124"/>
      <c r="AM364" s="1131" t="str">
        <f>IF(Q364="","",IF(Q364&lt;O364,"！加算の要件上は問題ありませんが、令和６年度末の加算率と比較して、令和７年度の加算率が低くなっています。",""))</f>
        <v/>
      </c>
      <c r="AN364" s="1139"/>
      <c r="AO364" s="1146" t="str">
        <f>IF(K364&lt;&gt;"","Q列に色付け","")</f>
        <v/>
      </c>
      <c r="AP364" s="1152" t="str">
        <f>IF(AND(AE364&lt;&gt;0,AE364&lt;&gt;""),IF(AF364="○","入力済","未入力"),"")</f>
        <v/>
      </c>
      <c r="AQ364" s="889" t="str">
        <f>IFERROR((VLOOKUP(N364,'【参考】数式用３'!$BE$5:$BE$13,1,FALSE)),"対象外")</f>
        <v>対象外</v>
      </c>
      <c r="AR364" s="880" t="str">
        <f>IF(AG364&lt;&gt;"",IF(AH364="○","入力済","未入力"),"")</f>
        <v/>
      </c>
      <c r="AS364" s="880" t="str">
        <f>IF(AND(P364&lt;&gt;"",AI364=""),"未入力","入力済")</f>
        <v>入力済</v>
      </c>
      <c r="AT364" s="880" t="str">
        <f>IF(AND(P364&lt;&gt;"",P364&lt;&gt;"処遇改善加算Ⅳ",AJ364=""),"未入力","入力済")</f>
        <v>入力済</v>
      </c>
      <c r="AU364" s="880" t="str">
        <f>IFERROR(VLOOKUP(K364,'【参考】数式用３'!$BB$5:$BC$48,2,FALSE),"")</f>
        <v/>
      </c>
      <c r="AV364" s="880" t="str">
        <f>IF(AND(P364&lt;&gt;"処遇改善加算Ⅲ",P364&lt;&gt;"処遇改善加算Ⅳ",P364&lt;&gt;"",AU364&lt;&gt;"対象外"),1,"")</f>
        <v/>
      </c>
      <c r="AW364" s="880" t="str">
        <f>IFERROR("_"&amp;VLOOKUP(K364,'【参考】数式用３'!$AG$2:$AH$48,2,FALSE),"")</f>
        <v/>
      </c>
      <c r="AX364" s="1159" t="str">
        <f>IF(AND(P364="処遇改善加算Ⅰ",AL364=""),"未入力","入力済")</f>
        <v>入力済</v>
      </c>
      <c r="AY364" s="1146" t="str">
        <f>G364</f>
        <v/>
      </c>
      <c r="AZ364" s="879"/>
      <c r="BA364" s="879"/>
      <c r="BB364" s="879"/>
      <c r="BC364" s="879"/>
      <c r="BD364" s="879"/>
      <c r="BE364" s="879"/>
      <c r="BF364" s="879"/>
      <c r="BG364" s="879"/>
    </row>
    <row r="365" spans="1:59" ht="14.4" customHeight="1">
      <c r="A365" s="923"/>
      <c r="B365" s="944"/>
      <c r="C365" s="961"/>
      <c r="D365" s="961"/>
      <c r="E365" s="961"/>
      <c r="F365" s="971"/>
      <c r="G365" s="983"/>
      <c r="H365" s="983"/>
      <c r="I365" s="983"/>
      <c r="J365" s="983"/>
      <c r="K365" s="983"/>
      <c r="L365" s="1006"/>
      <c r="M365" s="1022"/>
      <c r="N365" s="1032"/>
      <c r="O365" s="1037"/>
      <c r="P365" s="1045"/>
      <c r="Q365" s="1051"/>
      <c r="R365" s="1056"/>
      <c r="S365" s="1062"/>
      <c r="T365" s="915"/>
      <c r="U365" s="1062"/>
      <c r="V365" s="915"/>
      <c r="W365" s="1062"/>
      <c r="X365" s="915"/>
      <c r="Y365" s="1062"/>
      <c r="Z365" s="915"/>
      <c r="AA365" s="915"/>
      <c r="AB365" s="915"/>
      <c r="AC365" s="1069"/>
      <c r="AD365" s="1076"/>
      <c r="AE365" s="1084"/>
      <c r="AF365" s="1093"/>
      <c r="AG365" s="1076"/>
      <c r="AH365" s="1102"/>
      <c r="AI365" s="1093"/>
      <c r="AJ365" s="1093"/>
      <c r="AK365" s="1116"/>
      <c r="AL365" s="1125"/>
      <c r="AM365" s="1132" t="str">
        <f>IF(AND(P364&lt;&gt;"",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1139"/>
      <c r="AO365" s="1147"/>
      <c r="AP365" s="1152"/>
      <c r="AQ365" s="890"/>
      <c r="AR365" s="880"/>
      <c r="AS365" s="880"/>
      <c r="AT365" s="880"/>
      <c r="AU365" s="880"/>
      <c r="AV365" s="880"/>
      <c r="AW365" s="880"/>
      <c r="AX365" s="1159"/>
      <c r="AY365" s="1147"/>
      <c r="AZ365" s="879"/>
      <c r="BA365" s="879"/>
      <c r="BB365" s="879"/>
      <c r="BC365" s="879"/>
      <c r="BD365" s="879"/>
      <c r="BE365" s="879"/>
      <c r="BF365" s="879"/>
      <c r="BG365" s="879"/>
    </row>
    <row r="366" spans="1:59" ht="14.4" customHeight="1">
      <c r="A366" s="924"/>
      <c r="B366" s="944"/>
      <c r="C366" s="961"/>
      <c r="D366" s="961"/>
      <c r="E366" s="961"/>
      <c r="F366" s="971"/>
      <c r="G366" s="983"/>
      <c r="H366" s="983"/>
      <c r="I366" s="983"/>
      <c r="J366" s="983"/>
      <c r="K366" s="983"/>
      <c r="L366" s="1006"/>
      <c r="M366" s="1022"/>
      <c r="N366" s="1032"/>
      <c r="O366" s="1037"/>
      <c r="P366" s="1045"/>
      <c r="Q366" s="1051"/>
      <c r="R366" s="1056"/>
      <c r="S366" s="1062"/>
      <c r="T366" s="915"/>
      <c r="U366" s="1062"/>
      <c r="V366" s="915"/>
      <c r="W366" s="1062"/>
      <c r="X366" s="915"/>
      <c r="Y366" s="1062"/>
      <c r="Z366" s="915"/>
      <c r="AA366" s="915"/>
      <c r="AB366" s="915"/>
      <c r="AC366" s="1069"/>
      <c r="AD366" s="1076"/>
      <c r="AE366" s="1084"/>
      <c r="AF366" s="1093"/>
      <c r="AG366" s="1076"/>
      <c r="AH366" s="1102"/>
      <c r="AI366" s="1093"/>
      <c r="AJ366" s="1093"/>
      <c r="AK366" s="1116"/>
      <c r="AL366" s="1125"/>
      <c r="AM366" s="1133"/>
      <c r="AN366" s="1139"/>
      <c r="AO366" s="1147"/>
      <c r="AP366" s="1152"/>
      <c r="AQ366" s="890"/>
      <c r="AR366" s="880"/>
      <c r="AS366" s="880"/>
      <c r="AT366" s="880"/>
      <c r="AU366" s="880"/>
      <c r="AV366" s="880"/>
      <c r="AW366" s="880"/>
      <c r="AX366" s="1159"/>
      <c r="AY366" s="1147"/>
      <c r="AZ366" s="879"/>
      <c r="BA366" s="879"/>
      <c r="BB366" s="879"/>
      <c r="BC366" s="879"/>
      <c r="BD366" s="879"/>
      <c r="BE366" s="879"/>
      <c r="BF366" s="879"/>
      <c r="BG366" s="879"/>
    </row>
    <row r="367" spans="1:59" ht="30" customHeight="1">
      <c r="A367" s="925"/>
      <c r="B367" s="945"/>
      <c r="C367" s="962"/>
      <c r="D367" s="962"/>
      <c r="E367" s="962"/>
      <c r="F367" s="972"/>
      <c r="G367" s="984"/>
      <c r="H367" s="984"/>
      <c r="I367" s="984"/>
      <c r="J367" s="984"/>
      <c r="K367" s="984"/>
      <c r="L367" s="1007"/>
      <c r="M367" s="1023"/>
      <c r="N367" s="1033"/>
      <c r="O367" s="1038"/>
      <c r="P367" s="1046"/>
      <c r="Q367" s="1052"/>
      <c r="R367" s="1057"/>
      <c r="S367" s="1063"/>
      <c r="T367" s="1065"/>
      <c r="U367" s="1063"/>
      <c r="V367" s="1065"/>
      <c r="W367" s="1063"/>
      <c r="X367" s="1065"/>
      <c r="Y367" s="1063"/>
      <c r="Z367" s="1065"/>
      <c r="AA367" s="1065"/>
      <c r="AB367" s="1065"/>
      <c r="AC367" s="1070"/>
      <c r="AD367" s="1077"/>
      <c r="AE367" s="1085"/>
      <c r="AF367" s="1094"/>
      <c r="AG367" s="1077"/>
      <c r="AH367" s="1103"/>
      <c r="AI367" s="1094"/>
      <c r="AJ367" s="1094"/>
      <c r="AK367" s="1117"/>
      <c r="AL367" s="1126"/>
      <c r="AM367" s="1134"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139"/>
      <c r="AO367" s="1148"/>
      <c r="AP367" s="1152"/>
      <c r="AQ367" s="891"/>
      <c r="AR367" s="880"/>
      <c r="AS367" s="880"/>
      <c r="AT367" s="880"/>
      <c r="AU367" s="880"/>
      <c r="AV367" s="880"/>
      <c r="AW367" s="880"/>
      <c r="AX367" s="1159"/>
      <c r="AY367" s="1148"/>
      <c r="AZ367" s="879"/>
      <c r="BA367" s="879"/>
      <c r="BB367" s="879"/>
      <c r="BC367" s="879"/>
      <c r="BD367" s="879"/>
      <c r="BE367" s="879"/>
      <c r="BF367" s="879"/>
      <c r="BG367" s="879"/>
    </row>
    <row r="368" spans="1:59" ht="30" customHeight="1">
      <c r="A368" s="922">
        <v>90</v>
      </c>
      <c r="B368" s="946" t="str">
        <f>IF(基本情報入力シート!B529="","",基本情報入力シート!B529)</f>
        <v/>
      </c>
      <c r="C368" s="963"/>
      <c r="D368" s="963"/>
      <c r="E368" s="963"/>
      <c r="F368" s="973"/>
      <c r="G368" s="985" t="str">
        <f>IF(基本情報入力シート!L529="","",基本情報入力シート!L529)</f>
        <v/>
      </c>
      <c r="H368" s="985" t="str">
        <f>IF(基本情報入力シート!Q529="","",基本情報入力シート!Q529)</f>
        <v/>
      </c>
      <c r="I368" s="985" t="str">
        <f>IF(基本情報入力シート!V529="","",基本情報入力シート!V529)</f>
        <v/>
      </c>
      <c r="J368" s="985" t="str">
        <f>IF(基本情報入力シート!W529="","",基本情報入力シート!W529)</f>
        <v/>
      </c>
      <c r="K368" s="985" t="str">
        <f>IF(基本情報入力シート!X529="","",基本情報入力シート!X529)</f>
        <v/>
      </c>
      <c r="L368" s="1008" t="str">
        <f>IF(基本情報入力シート!AC529=0,"",基本情報入力シート!AC529)</f>
        <v/>
      </c>
      <c r="M368" s="1021" t="str">
        <f>IF(基本情報入力シート!AD529="","",基本情報入力シート!AD529)</f>
        <v/>
      </c>
      <c r="N368" s="1031"/>
      <c r="O368" s="1036" t="str">
        <f>IFERROR(VLOOKUP(K368,'【参考】数式用３'!$A$2:$AD$48,MATCH(N368,'【参考】数式用３'!$C$4:$AD$4,0)+2,0),"")</f>
        <v/>
      </c>
      <c r="P368" s="1044"/>
      <c r="Q368" s="1050" t="str">
        <f>IFERROR(VLOOKUP(K368,'【参考】数式用３'!$A$2:$AC$48,MATCH(P368,'【参考】数式用３'!$C$4:$AC$4,0)+2,0),"")</f>
        <v/>
      </c>
      <c r="R368" s="1055" t="s">
        <v>712</v>
      </c>
      <c r="S368" s="1061"/>
      <c r="T368" s="1064" t="s">
        <v>5</v>
      </c>
      <c r="U368" s="1061"/>
      <c r="V368" s="1064" t="s">
        <v>861</v>
      </c>
      <c r="W368" s="1061"/>
      <c r="X368" s="1064" t="s">
        <v>5</v>
      </c>
      <c r="Y368" s="1061"/>
      <c r="Z368" s="1064" t="s">
        <v>130</v>
      </c>
      <c r="AA368" s="1064" t="s">
        <v>508</v>
      </c>
      <c r="AB368" s="1064" t="str">
        <f>IF(S368&gt;=1,(W368*12+Y368)-(S368*12+U368)+1,"")</f>
        <v/>
      </c>
      <c r="AC368" s="1068" t="s">
        <v>136</v>
      </c>
      <c r="AD368" s="1075" t="str">
        <f>IFERROR(ROUNDDOWN(ROUND(L368*Q368,0)*M368,0)*AB368,"")</f>
        <v/>
      </c>
      <c r="AE368" s="1083" t="str">
        <f>IFERROR(ROUNDDOWN(ROUNDDOWN(ROUND(L368*VLOOKUP(K368,'【参考】数式用３'!$A$2:$AC$48,MATCH("処遇改善加算Ⅳ",'【参考】数式用３'!$C$4:$O$4,0)+2,0),0)*M368,0)*AB368*0.5,0),"")</f>
        <v/>
      </c>
      <c r="AF368" s="1092"/>
      <c r="AG368" s="1075" t="str">
        <f>IF(AND(AQ368&lt;&gt;"対象外",P368&lt;&gt;""),ROUNDDOWN(ROUND(L368*VLOOKUP(K368,'【参考】数式用３'!$A$2:$K$48,MATCH("ベア加算あり",'【参考】数式用３'!$C$4:$K$4,0)+2,0),0)*M368,0)*AB368,"")</f>
        <v/>
      </c>
      <c r="AH368" s="1101"/>
      <c r="AI368" s="1092"/>
      <c r="AJ368" s="1092"/>
      <c r="AK368" s="1115"/>
      <c r="AL368" s="1124"/>
      <c r="AM368" s="1131" t="str">
        <f>IF(Q368="","",IF(Q368&lt;O368,"！加算の要件上は問題ありませんが、令和６年度末の加算率と比較して、令和７年度の加算率が低くなっています。",""))</f>
        <v/>
      </c>
      <c r="AN368" s="1139"/>
      <c r="AO368" s="1146" t="str">
        <f>IF(K368&lt;&gt;"","Q列に色付け","")</f>
        <v/>
      </c>
      <c r="AP368" s="1152" t="str">
        <f>IF(AND(AE368&lt;&gt;0,AE368&lt;&gt;""),IF(AF368="○","入力済","未入力"),"")</f>
        <v/>
      </c>
      <c r="AQ368" s="889" t="str">
        <f>IFERROR((VLOOKUP(N368,'【参考】数式用３'!$BE$5:$BE$13,1,FALSE)),"対象外")</f>
        <v>対象外</v>
      </c>
      <c r="AR368" s="880" t="str">
        <f>IF(AG368&lt;&gt;"",IF(AH368="○","入力済","未入力"),"")</f>
        <v/>
      </c>
      <c r="AS368" s="880" t="str">
        <f>IF(AND(P368&lt;&gt;"",AI368=""),"未入力","入力済")</f>
        <v>入力済</v>
      </c>
      <c r="AT368" s="880" t="str">
        <f>IF(AND(P368&lt;&gt;"",P368&lt;&gt;"処遇改善加算Ⅳ",AJ368=""),"未入力","入力済")</f>
        <v>入力済</v>
      </c>
      <c r="AU368" s="880" t="str">
        <f>IFERROR(VLOOKUP(K368,'【参考】数式用３'!$BB$5:$BC$48,2,FALSE),"")</f>
        <v/>
      </c>
      <c r="AV368" s="880" t="str">
        <f>IF(AND(P368&lt;&gt;"処遇改善加算Ⅲ",P368&lt;&gt;"処遇改善加算Ⅳ",P368&lt;&gt;"",AU368&lt;&gt;"対象外"),1,"")</f>
        <v/>
      </c>
      <c r="AW368" s="880" t="str">
        <f>IFERROR("_"&amp;VLOOKUP(K368,'【参考】数式用３'!$AG$2:$AH$48,2,FALSE),"")</f>
        <v/>
      </c>
      <c r="AX368" s="1159" t="str">
        <f>IF(AND(P368="処遇改善加算Ⅰ",AL368=""),"未入力","入力済")</f>
        <v>入力済</v>
      </c>
      <c r="AY368" s="1146" t="str">
        <f>G368</f>
        <v/>
      </c>
      <c r="AZ368" s="879"/>
      <c r="BA368" s="879"/>
      <c r="BB368" s="879"/>
      <c r="BC368" s="879"/>
      <c r="BD368" s="879"/>
      <c r="BE368" s="879"/>
      <c r="BF368" s="879"/>
      <c r="BG368" s="879"/>
    </row>
    <row r="369" spans="1:59" ht="14.4" customHeight="1">
      <c r="A369" s="923"/>
      <c r="B369" s="944"/>
      <c r="C369" s="961"/>
      <c r="D369" s="961"/>
      <c r="E369" s="961"/>
      <c r="F369" s="971"/>
      <c r="G369" s="983"/>
      <c r="H369" s="983"/>
      <c r="I369" s="983"/>
      <c r="J369" s="983"/>
      <c r="K369" s="983"/>
      <c r="L369" s="1006"/>
      <c r="M369" s="1022"/>
      <c r="N369" s="1032"/>
      <c r="O369" s="1037"/>
      <c r="P369" s="1045"/>
      <c r="Q369" s="1051"/>
      <c r="R369" s="1056"/>
      <c r="S369" s="1062"/>
      <c r="T369" s="915"/>
      <c r="U369" s="1062"/>
      <c r="V369" s="915"/>
      <c r="W369" s="1062"/>
      <c r="X369" s="915"/>
      <c r="Y369" s="1062"/>
      <c r="Z369" s="915"/>
      <c r="AA369" s="915"/>
      <c r="AB369" s="915"/>
      <c r="AC369" s="1069"/>
      <c r="AD369" s="1076"/>
      <c r="AE369" s="1084"/>
      <c r="AF369" s="1093"/>
      <c r="AG369" s="1076"/>
      <c r="AH369" s="1102"/>
      <c r="AI369" s="1093"/>
      <c r="AJ369" s="1093"/>
      <c r="AK369" s="1116"/>
      <c r="AL369" s="1125"/>
      <c r="AM369" s="1132" t="str">
        <f>IF(AND(P368&lt;&gt;"",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1139"/>
      <c r="AO369" s="1147"/>
      <c r="AP369" s="1152"/>
      <c r="AQ369" s="890"/>
      <c r="AR369" s="880"/>
      <c r="AS369" s="880"/>
      <c r="AT369" s="880"/>
      <c r="AU369" s="880"/>
      <c r="AV369" s="880"/>
      <c r="AW369" s="880"/>
      <c r="AX369" s="1159"/>
      <c r="AY369" s="1147"/>
      <c r="AZ369" s="879"/>
      <c r="BA369" s="879"/>
      <c r="BB369" s="879"/>
      <c r="BC369" s="879"/>
      <c r="BD369" s="879"/>
      <c r="BE369" s="879"/>
      <c r="BF369" s="879"/>
      <c r="BG369" s="879"/>
    </row>
    <row r="370" spans="1:59" ht="14.4" customHeight="1">
      <c r="A370" s="924"/>
      <c r="B370" s="944"/>
      <c r="C370" s="961"/>
      <c r="D370" s="961"/>
      <c r="E370" s="961"/>
      <c r="F370" s="971"/>
      <c r="G370" s="983"/>
      <c r="H370" s="983"/>
      <c r="I370" s="983"/>
      <c r="J370" s="983"/>
      <c r="K370" s="983"/>
      <c r="L370" s="1006"/>
      <c r="M370" s="1022"/>
      <c r="N370" s="1032"/>
      <c r="O370" s="1037"/>
      <c r="P370" s="1045"/>
      <c r="Q370" s="1051"/>
      <c r="R370" s="1056"/>
      <c r="S370" s="1062"/>
      <c r="T370" s="915"/>
      <c r="U370" s="1062"/>
      <c r="V370" s="915"/>
      <c r="W370" s="1062"/>
      <c r="X370" s="915"/>
      <c r="Y370" s="1062"/>
      <c r="Z370" s="915"/>
      <c r="AA370" s="915"/>
      <c r="AB370" s="915"/>
      <c r="AC370" s="1069"/>
      <c r="AD370" s="1076"/>
      <c r="AE370" s="1084"/>
      <c r="AF370" s="1093"/>
      <c r="AG370" s="1076"/>
      <c r="AH370" s="1102"/>
      <c r="AI370" s="1093"/>
      <c r="AJ370" s="1093"/>
      <c r="AK370" s="1116"/>
      <c r="AL370" s="1125"/>
      <c r="AM370" s="1133"/>
      <c r="AN370" s="1139"/>
      <c r="AO370" s="1147"/>
      <c r="AP370" s="1152"/>
      <c r="AQ370" s="890"/>
      <c r="AR370" s="880"/>
      <c r="AS370" s="880"/>
      <c r="AT370" s="880"/>
      <c r="AU370" s="880"/>
      <c r="AV370" s="880"/>
      <c r="AW370" s="880"/>
      <c r="AX370" s="1159"/>
      <c r="AY370" s="1147"/>
      <c r="AZ370" s="879"/>
      <c r="BA370" s="879"/>
      <c r="BB370" s="879"/>
      <c r="BC370" s="879"/>
      <c r="BD370" s="879"/>
      <c r="BE370" s="879"/>
      <c r="BF370" s="879"/>
      <c r="BG370" s="879"/>
    </row>
    <row r="371" spans="1:59" ht="30" customHeight="1">
      <c r="A371" s="925"/>
      <c r="B371" s="945"/>
      <c r="C371" s="962"/>
      <c r="D371" s="962"/>
      <c r="E371" s="962"/>
      <c r="F371" s="972"/>
      <c r="G371" s="984"/>
      <c r="H371" s="984"/>
      <c r="I371" s="984"/>
      <c r="J371" s="984"/>
      <c r="K371" s="984"/>
      <c r="L371" s="1007"/>
      <c r="M371" s="1023"/>
      <c r="N371" s="1033"/>
      <c r="O371" s="1038"/>
      <c r="P371" s="1046"/>
      <c r="Q371" s="1052"/>
      <c r="R371" s="1057"/>
      <c r="S371" s="1063"/>
      <c r="T371" s="1065"/>
      <c r="U371" s="1063"/>
      <c r="V371" s="1065"/>
      <c r="W371" s="1063"/>
      <c r="X371" s="1065"/>
      <c r="Y371" s="1063"/>
      <c r="Z371" s="1065"/>
      <c r="AA371" s="1065"/>
      <c r="AB371" s="1065"/>
      <c r="AC371" s="1070"/>
      <c r="AD371" s="1077"/>
      <c r="AE371" s="1085"/>
      <c r="AF371" s="1094"/>
      <c r="AG371" s="1077"/>
      <c r="AH371" s="1103"/>
      <c r="AI371" s="1094"/>
      <c r="AJ371" s="1094"/>
      <c r="AK371" s="1117"/>
      <c r="AL371" s="1126"/>
      <c r="AM371" s="1134"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139"/>
      <c r="AO371" s="1148"/>
      <c r="AP371" s="1152"/>
      <c r="AQ371" s="891"/>
      <c r="AR371" s="880"/>
      <c r="AS371" s="880"/>
      <c r="AT371" s="880"/>
      <c r="AU371" s="880"/>
      <c r="AV371" s="880"/>
      <c r="AW371" s="880"/>
      <c r="AX371" s="1159"/>
      <c r="AY371" s="1148"/>
      <c r="AZ371" s="879"/>
      <c r="BA371" s="879"/>
      <c r="BB371" s="879"/>
      <c r="BC371" s="879"/>
      <c r="BD371" s="879"/>
      <c r="BE371" s="879"/>
      <c r="BF371" s="879"/>
      <c r="BG371" s="879"/>
    </row>
    <row r="372" spans="1:59" ht="30" customHeight="1">
      <c r="A372" s="922">
        <v>91</v>
      </c>
      <c r="B372" s="946" t="str">
        <f>IF(基本情報入力シート!B530="","",基本情報入力シート!B530)</f>
        <v/>
      </c>
      <c r="C372" s="963"/>
      <c r="D372" s="963"/>
      <c r="E372" s="963"/>
      <c r="F372" s="973"/>
      <c r="G372" s="985" t="str">
        <f>IF(基本情報入力シート!L530="","",基本情報入力シート!L530)</f>
        <v/>
      </c>
      <c r="H372" s="985" t="str">
        <f>IF(基本情報入力シート!Q530="","",基本情報入力シート!Q530)</f>
        <v/>
      </c>
      <c r="I372" s="985" t="str">
        <f>IF(基本情報入力シート!V530="","",基本情報入力シート!V530)</f>
        <v/>
      </c>
      <c r="J372" s="985" t="str">
        <f>IF(基本情報入力シート!W530="","",基本情報入力シート!W530)</f>
        <v/>
      </c>
      <c r="K372" s="985" t="str">
        <f>IF(基本情報入力シート!X530="","",基本情報入力シート!X530)</f>
        <v/>
      </c>
      <c r="L372" s="1008" t="str">
        <f>IF(基本情報入力シート!AC530=0,"",基本情報入力シート!AC530)</f>
        <v/>
      </c>
      <c r="M372" s="1021" t="str">
        <f>IF(基本情報入力シート!AD530="","",基本情報入力シート!AD530)</f>
        <v/>
      </c>
      <c r="N372" s="1031"/>
      <c r="O372" s="1036" t="str">
        <f>IFERROR(VLOOKUP(K372,'【参考】数式用３'!$A$2:$AD$48,MATCH(N372,'【参考】数式用３'!$C$4:$AD$4,0)+2,0),"")</f>
        <v/>
      </c>
      <c r="P372" s="1044"/>
      <c r="Q372" s="1050" t="str">
        <f>IFERROR(VLOOKUP(K372,'【参考】数式用３'!$A$2:$AC$48,MATCH(P372,'【参考】数式用３'!$C$4:$AC$4,0)+2,0),"")</f>
        <v/>
      </c>
      <c r="R372" s="1055" t="s">
        <v>712</v>
      </c>
      <c r="S372" s="1061"/>
      <c r="T372" s="1064" t="s">
        <v>5</v>
      </c>
      <c r="U372" s="1061"/>
      <c r="V372" s="1064" t="s">
        <v>861</v>
      </c>
      <c r="W372" s="1061"/>
      <c r="X372" s="1064" t="s">
        <v>5</v>
      </c>
      <c r="Y372" s="1061"/>
      <c r="Z372" s="1064" t="s">
        <v>130</v>
      </c>
      <c r="AA372" s="1064" t="s">
        <v>508</v>
      </c>
      <c r="AB372" s="1064" t="str">
        <f>IF(S372&gt;=1,(W372*12+Y372)-(S372*12+U372)+1,"")</f>
        <v/>
      </c>
      <c r="AC372" s="1068" t="s">
        <v>136</v>
      </c>
      <c r="AD372" s="1075" t="str">
        <f>IFERROR(ROUNDDOWN(ROUND(L372*Q372,0)*M372,0)*AB372,"")</f>
        <v/>
      </c>
      <c r="AE372" s="1083" t="str">
        <f>IFERROR(ROUNDDOWN(ROUNDDOWN(ROUND(L372*VLOOKUP(K372,'【参考】数式用３'!$A$2:$AC$48,MATCH("処遇改善加算Ⅳ",'【参考】数式用３'!$C$4:$O$4,0)+2,0),0)*M372,0)*AB372*0.5,0),"")</f>
        <v/>
      </c>
      <c r="AF372" s="1092"/>
      <c r="AG372" s="1075" t="str">
        <f>IF(AND(AQ372&lt;&gt;"対象外",P372&lt;&gt;""),ROUNDDOWN(ROUND(L372*VLOOKUP(K372,'【参考】数式用３'!$A$2:$K$48,MATCH("ベア加算あり",'【参考】数式用３'!$C$4:$K$4,0)+2,0),0)*M372,0)*AB372,"")</f>
        <v/>
      </c>
      <c r="AH372" s="1101"/>
      <c r="AI372" s="1092"/>
      <c r="AJ372" s="1092"/>
      <c r="AK372" s="1115"/>
      <c r="AL372" s="1124"/>
      <c r="AM372" s="1131" t="str">
        <f>IF(Q372="","",IF(Q372&lt;O372,"！加算の要件上は問題ありませんが、令和６年度末の加算率と比較して、令和７年度の加算率が低くなっています。",""))</f>
        <v/>
      </c>
      <c r="AN372" s="1139"/>
      <c r="AO372" s="1146" t="str">
        <f>IF(K372&lt;&gt;"","Q列に色付け","")</f>
        <v/>
      </c>
      <c r="AP372" s="1152" t="str">
        <f>IF(AND(AE372&lt;&gt;0,AE372&lt;&gt;""),IF(AF372="○","入力済","未入力"),"")</f>
        <v/>
      </c>
      <c r="AQ372" s="889" t="str">
        <f>IFERROR((VLOOKUP(N372,'【参考】数式用３'!$BE$5:$BE$13,1,FALSE)),"対象外")</f>
        <v>対象外</v>
      </c>
      <c r="AR372" s="880" t="str">
        <f>IF(AG372&lt;&gt;"",IF(AH372="○","入力済","未入力"),"")</f>
        <v/>
      </c>
      <c r="AS372" s="880" t="str">
        <f>IF(AND(P372&lt;&gt;"",AI372=""),"未入力","入力済")</f>
        <v>入力済</v>
      </c>
      <c r="AT372" s="880" t="str">
        <f>IF(AND(P372&lt;&gt;"",P372&lt;&gt;"処遇改善加算Ⅳ",AJ372=""),"未入力","入力済")</f>
        <v>入力済</v>
      </c>
      <c r="AU372" s="880" t="str">
        <f>IFERROR(VLOOKUP(K372,'【参考】数式用３'!$BB$5:$BC$48,2,FALSE),"")</f>
        <v/>
      </c>
      <c r="AV372" s="880" t="str">
        <f>IF(AND(P372&lt;&gt;"処遇改善加算Ⅲ",P372&lt;&gt;"処遇改善加算Ⅳ",P372&lt;&gt;"",AU372&lt;&gt;"対象外"),1,"")</f>
        <v/>
      </c>
      <c r="AW372" s="880" t="str">
        <f>IFERROR("_"&amp;VLOOKUP(K372,'【参考】数式用３'!$AG$2:$AH$48,2,FALSE),"")</f>
        <v/>
      </c>
      <c r="AX372" s="1159" t="str">
        <f>IF(AND(P372="処遇改善加算Ⅰ",AL372=""),"未入力","入力済")</f>
        <v>入力済</v>
      </c>
      <c r="AY372" s="1146" t="str">
        <f>G372</f>
        <v/>
      </c>
      <c r="AZ372" s="879"/>
      <c r="BA372" s="879"/>
      <c r="BB372" s="879"/>
      <c r="BC372" s="879"/>
      <c r="BD372" s="879"/>
      <c r="BE372" s="879"/>
      <c r="BF372" s="879"/>
      <c r="BG372" s="879"/>
    </row>
    <row r="373" spans="1:59" ht="14.4" customHeight="1">
      <c r="A373" s="923"/>
      <c r="B373" s="944"/>
      <c r="C373" s="961"/>
      <c r="D373" s="961"/>
      <c r="E373" s="961"/>
      <c r="F373" s="971"/>
      <c r="G373" s="983"/>
      <c r="H373" s="983"/>
      <c r="I373" s="983"/>
      <c r="J373" s="983"/>
      <c r="K373" s="983"/>
      <c r="L373" s="1006"/>
      <c r="M373" s="1022"/>
      <c r="N373" s="1032"/>
      <c r="O373" s="1037"/>
      <c r="P373" s="1045"/>
      <c r="Q373" s="1051"/>
      <c r="R373" s="1056"/>
      <c r="S373" s="1062"/>
      <c r="T373" s="915"/>
      <c r="U373" s="1062"/>
      <c r="V373" s="915"/>
      <c r="W373" s="1062"/>
      <c r="X373" s="915"/>
      <c r="Y373" s="1062"/>
      <c r="Z373" s="915"/>
      <c r="AA373" s="915"/>
      <c r="AB373" s="915"/>
      <c r="AC373" s="1069"/>
      <c r="AD373" s="1076"/>
      <c r="AE373" s="1084"/>
      <c r="AF373" s="1093"/>
      <c r="AG373" s="1076"/>
      <c r="AH373" s="1102"/>
      <c r="AI373" s="1093"/>
      <c r="AJ373" s="1093"/>
      <c r="AK373" s="1116"/>
      <c r="AL373" s="1125"/>
      <c r="AM373" s="1132" t="str">
        <f>IF(AND(P372&lt;&gt;"",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1139"/>
      <c r="AO373" s="1147"/>
      <c r="AP373" s="1152"/>
      <c r="AQ373" s="890"/>
      <c r="AR373" s="880"/>
      <c r="AS373" s="880"/>
      <c r="AT373" s="880"/>
      <c r="AU373" s="880"/>
      <c r="AV373" s="880"/>
      <c r="AW373" s="880"/>
      <c r="AX373" s="1159"/>
      <c r="AY373" s="1147"/>
      <c r="AZ373" s="879"/>
      <c r="BA373" s="879"/>
      <c r="BB373" s="879"/>
      <c r="BC373" s="879"/>
      <c r="BD373" s="879"/>
      <c r="BE373" s="879"/>
      <c r="BF373" s="879"/>
      <c r="BG373" s="879"/>
    </row>
    <row r="374" spans="1:59" ht="14.4" customHeight="1">
      <c r="A374" s="924"/>
      <c r="B374" s="944"/>
      <c r="C374" s="961"/>
      <c r="D374" s="961"/>
      <c r="E374" s="961"/>
      <c r="F374" s="971"/>
      <c r="G374" s="983"/>
      <c r="H374" s="983"/>
      <c r="I374" s="983"/>
      <c r="J374" s="983"/>
      <c r="K374" s="983"/>
      <c r="L374" s="1006"/>
      <c r="M374" s="1022"/>
      <c r="N374" s="1032"/>
      <c r="O374" s="1037"/>
      <c r="P374" s="1045"/>
      <c r="Q374" s="1051"/>
      <c r="R374" s="1056"/>
      <c r="S374" s="1062"/>
      <c r="T374" s="915"/>
      <c r="U374" s="1062"/>
      <c r="V374" s="915"/>
      <c r="W374" s="1062"/>
      <c r="X374" s="915"/>
      <c r="Y374" s="1062"/>
      <c r="Z374" s="915"/>
      <c r="AA374" s="915"/>
      <c r="AB374" s="915"/>
      <c r="AC374" s="1069"/>
      <c r="AD374" s="1076"/>
      <c r="AE374" s="1084"/>
      <c r="AF374" s="1093"/>
      <c r="AG374" s="1076"/>
      <c r="AH374" s="1102"/>
      <c r="AI374" s="1093"/>
      <c r="AJ374" s="1093"/>
      <c r="AK374" s="1116"/>
      <c r="AL374" s="1125"/>
      <c r="AM374" s="1133"/>
      <c r="AN374" s="1139"/>
      <c r="AO374" s="1147"/>
      <c r="AP374" s="1152"/>
      <c r="AQ374" s="890"/>
      <c r="AR374" s="880"/>
      <c r="AS374" s="880"/>
      <c r="AT374" s="880"/>
      <c r="AU374" s="880"/>
      <c r="AV374" s="880"/>
      <c r="AW374" s="880"/>
      <c r="AX374" s="1159"/>
      <c r="AY374" s="1147"/>
      <c r="AZ374" s="879"/>
      <c r="BA374" s="879"/>
      <c r="BB374" s="879"/>
      <c r="BC374" s="879"/>
      <c r="BD374" s="879"/>
      <c r="BE374" s="879"/>
      <c r="BF374" s="879"/>
      <c r="BG374" s="879"/>
    </row>
    <row r="375" spans="1:59" ht="30" customHeight="1">
      <c r="A375" s="925"/>
      <c r="B375" s="945"/>
      <c r="C375" s="962"/>
      <c r="D375" s="962"/>
      <c r="E375" s="962"/>
      <c r="F375" s="972"/>
      <c r="G375" s="984"/>
      <c r="H375" s="984"/>
      <c r="I375" s="984"/>
      <c r="J375" s="984"/>
      <c r="K375" s="984"/>
      <c r="L375" s="1007"/>
      <c r="M375" s="1023"/>
      <c r="N375" s="1033"/>
      <c r="O375" s="1038"/>
      <c r="P375" s="1046"/>
      <c r="Q375" s="1052"/>
      <c r="R375" s="1057"/>
      <c r="S375" s="1063"/>
      <c r="T375" s="1065"/>
      <c r="U375" s="1063"/>
      <c r="V375" s="1065"/>
      <c r="W375" s="1063"/>
      <c r="X375" s="1065"/>
      <c r="Y375" s="1063"/>
      <c r="Z375" s="1065"/>
      <c r="AA375" s="1065"/>
      <c r="AB375" s="1065"/>
      <c r="AC375" s="1070"/>
      <c r="AD375" s="1077"/>
      <c r="AE375" s="1085"/>
      <c r="AF375" s="1094"/>
      <c r="AG375" s="1077"/>
      <c r="AH375" s="1103"/>
      <c r="AI375" s="1094"/>
      <c r="AJ375" s="1094"/>
      <c r="AK375" s="1117"/>
      <c r="AL375" s="1126"/>
      <c r="AM375" s="1134"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139"/>
      <c r="AO375" s="1148"/>
      <c r="AP375" s="1152"/>
      <c r="AQ375" s="891"/>
      <c r="AR375" s="880"/>
      <c r="AS375" s="880"/>
      <c r="AT375" s="880"/>
      <c r="AU375" s="880"/>
      <c r="AV375" s="880"/>
      <c r="AW375" s="880"/>
      <c r="AX375" s="1159"/>
      <c r="AY375" s="1148"/>
      <c r="AZ375" s="879"/>
      <c r="BA375" s="879"/>
      <c r="BB375" s="879"/>
      <c r="BC375" s="879"/>
      <c r="BD375" s="879"/>
      <c r="BE375" s="879"/>
      <c r="BF375" s="879"/>
      <c r="BG375" s="879"/>
    </row>
    <row r="376" spans="1:59" ht="30" customHeight="1">
      <c r="A376" s="922">
        <v>92</v>
      </c>
      <c r="B376" s="946" t="str">
        <f>IF(基本情報入力シート!B531="","",基本情報入力シート!B531)</f>
        <v/>
      </c>
      <c r="C376" s="963"/>
      <c r="D376" s="963"/>
      <c r="E376" s="963"/>
      <c r="F376" s="973"/>
      <c r="G376" s="985" t="str">
        <f>IF(基本情報入力シート!L531="","",基本情報入力シート!L531)</f>
        <v/>
      </c>
      <c r="H376" s="985" t="str">
        <f>IF(基本情報入力シート!Q531="","",基本情報入力シート!Q531)</f>
        <v/>
      </c>
      <c r="I376" s="985" t="str">
        <f>IF(基本情報入力シート!V531="","",基本情報入力シート!V531)</f>
        <v/>
      </c>
      <c r="J376" s="985" t="str">
        <f>IF(基本情報入力シート!W531="","",基本情報入力シート!W531)</f>
        <v/>
      </c>
      <c r="K376" s="985" t="str">
        <f>IF(基本情報入力シート!X531="","",基本情報入力シート!X531)</f>
        <v/>
      </c>
      <c r="L376" s="1008" t="str">
        <f>IF(基本情報入力シート!AC531=0,"",基本情報入力シート!AC531)</f>
        <v/>
      </c>
      <c r="M376" s="1021" t="str">
        <f>IF(基本情報入力シート!AD531="","",基本情報入力シート!AD531)</f>
        <v/>
      </c>
      <c r="N376" s="1031"/>
      <c r="O376" s="1036" t="str">
        <f>IFERROR(VLOOKUP(K376,'【参考】数式用３'!$A$2:$AD$48,MATCH(N376,'【参考】数式用３'!$C$4:$AD$4,0)+2,0),"")</f>
        <v/>
      </c>
      <c r="P376" s="1044"/>
      <c r="Q376" s="1050" t="str">
        <f>IFERROR(VLOOKUP(K376,'【参考】数式用３'!$A$2:$AC$48,MATCH(P376,'【参考】数式用３'!$C$4:$AC$4,0)+2,0),"")</f>
        <v/>
      </c>
      <c r="R376" s="1055" t="s">
        <v>712</v>
      </c>
      <c r="S376" s="1061"/>
      <c r="T376" s="1064" t="s">
        <v>5</v>
      </c>
      <c r="U376" s="1061"/>
      <c r="V376" s="1064" t="s">
        <v>861</v>
      </c>
      <c r="W376" s="1061"/>
      <c r="X376" s="1064" t="s">
        <v>5</v>
      </c>
      <c r="Y376" s="1061"/>
      <c r="Z376" s="1064" t="s">
        <v>130</v>
      </c>
      <c r="AA376" s="1064" t="s">
        <v>508</v>
      </c>
      <c r="AB376" s="1064" t="str">
        <f>IF(S376&gt;=1,(W376*12+Y376)-(S376*12+U376)+1,"")</f>
        <v/>
      </c>
      <c r="AC376" s="1068" t="s">
        <v>136</v>
      </c>
      <c r="AD376" s="1075" t="str">
        <f>IFERROR(ROUNDDOWN(ROUND(L376*Q376,0)*M376,0)*AB376,"")</f>
        <v/>
      </c>
      <c r="AE376" s="1083" t="str">
        <f>IFERROR(ROUNDDOWN(ROUNDDOWN(ROUND(L376*VLOOKUP(K376,'【参考】数式用３'!$A$2:$AC$48,MATCH("処遇改善加算Ⅳ",'【参考】数式用３'!$C$4:$O$4,0)+2,0),0)*M376,0)*AB376*0.5,0),"")</f>
        <v/>
      </c>
      <c r="AF376" s="1092"/>
      <c r="AG376" s="1075" t="str">
        <f>IF(AND(AQ376&lt;&gt;"対象外",P376&lt;&gt;""),ROUNDDOWN(ROUND(L376*VLOOKUP(K376,'【参考】数式用３'!$A$2:$K$48,MATCH("ベア加算あり",'【参考】数式用３'!$C$4:$K$4,0)+2,0),0)*M376,0)*AB376,"")</f>
        <v/>
      </c>
      <c r="AH376" s="1101"/>
      <c r="AI376" s="1092"/>
      <c r="AJ376" s="1092"/>
      <c r="AK376" s="1115"/>
      <c r="AL376" s="1124"/>
      <c r="AM376" s="1131" t="str">
        <f>IF(Q376="","",IF(Q376&lt;O376,"！加算の要件上は問題ありませんが、令和６年度末の加算率と比較して、令和７年度の加算率が低くなっています。",""))</f>
        <v/>
      </c>
      <c r="AN376" s="1139"/>
      <c r="AO376" s="1146" t="str">
        <f>IF(K376&lt;&gt;"","Q列に色付け","")</f>
        <v/>
      </c>
      <c r="AP376" s="1152" t="str">
        <f>IF(AND(AE376&lt;&gt;0,AE376&lt;&gt;""),IF(AF376="○","入力済","未入力"),"")</f>
        <v/>
      </c>
      <c r="AQ376" s="889" t="str">
        <f>IFERROR((VLOOKUP(N376,'【参考】数式用３'!$BE$5:$BE$13,1,FALSE)),"対象外")</f>
        <v>対象外</v>
      </c>
      <c r="AR376" s="880" t="str">
        <f>IF(AG376&lt;&gt;"",IF(AH376="○","入力済","未入力"),"")</f>
        <v/>
      </c>
      <c r="AS376" s="880" t="str">
        <f>IF(AND(P376&lt;&gt;"",AI376=""),"未入力","入力済")</f>
        <v>入力済</v>
      </c>
      <c r="AT376" s="880" t="str">
        <f>IF(AND(P376&lt;&gt;"",P376&lt;&gt;"処遇改善加算Ⅳ",AJ376=""),"未入力","入力済")</f>
        <v>入力済</v>
      </c>
      <c r="AU376" s="880" t="str">
        <f>IFERROR(VLOOKUP(K376,'【参考】数式用３'!$BB$5:$BC$48,2,FALSE),"")</f>
        <v/>
      </c>
      <c r="AV376" s="880" t="str">
        <f>IF(AND(P376&lt;&gt;"処遇改善加算Ⅲ",P376&lt;&gt;"処遇改善加算Ⅳ",P376&lt;&gt;"",AU376&lt;&gt;"対象外"),1,"")</f>
        <v/>
      </c>
      <c r="AW376" s="880" t="str">
        <f>IFERROR("_"&amp;VLOOKUP(K376,'【参考】数式用３'!$AG$2:$AH$48,2,FALSE),"")</f>
        <v/>
      </c>
      <c r="AX376" s="1159" t="str">
        <f>IF(AND(P376="処遇改善加算Ⅰ",AL376=""),"未入力","入力済")</f>
        <v>入力済</v>
      </c>
      <c r="AY376" s="1146" t="str">
        <f>G376</f>
        <v/>
      </c>
      <c r="AZ376" s="879"/>
      <c r="BA376" s="879"/>
      <c r="BB376" s="879"/>
      <c r="BC376" s="879"/>
      <c r="BD376" s="879"/>
      <c r="BE376" s="879"/>
      <c r="BF376" s="879"/>
      <c r="BG376" s="879"/>
    </row>
    <row r="377" spans="1:59" ht="14.4" customHeight="1">
      <c r="A377" s="923"/>
      <c r="B377" s="944"/>
      <c r="C377" s="961"/>
      <c r="D377" s="961"/>
      <c r="E377" s="961"/>
      <c r="F377" s="971"/>
      <c r="G377" s="983"/>
      <c r="H377" s="983"/>
      <c r="I377" s="983"/>
      <c r="J377" s="983"/>
      <c r="K377" s="983"/>
      <c r="L377" s="1006"/>
      <c r="M377" s="1022"/>
      <c r="N377" s="1032"/>
      <c r="O377" s="1037"/>
      <c r="P377" s="1045"/>
      <c r="Q377" s="1051"/>
      <c r="R377" s="1056"/>
      <c r="S377" s="1062"/>
      <c r="T377" s="915"/>
      <c r="U377" s="1062"/>
      <c r="V377" s="915"/>
      <c r="W377" s="1062"/>
      <c r="X377" s="915"/>
      <c r="Y377" s="1062"/>
      <c r="Z377" s="915"/>
      <c r="AA377" s="915"/>
      <c r="AB377" s="915"/>
      <c r="AC377" s="1069"/>
      <c r="AD377" s="1076"/>
      <c r="AE377" s="1084"/>
      <c r="AF377" s="1093"/>
      <c r="AG377" s="1076"/>
      <c r="AH377" s="1102"/>
      <c r="AI377" s="1093"/>
      <c r="AJ377" s="1093"/>
      <c r="AK377" s="1116"/>
      <c r="AL377" s="1125"/>
      <c r="AM377" s="1132" t="str">
        <f>IF(AND(P376&lt;&gt;"",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1139"/>
      <c r="AO377" s="1147"/>
      <c r="AP377" s="1152"/>
      <c r="AQ377" s="890"/>
      <c r="AR377" s="880"/>
      <c r="AS377" s="880"/>
      <c r="AT377" s="880"/>
      <c r="AU377" s="880"/>
      <c r="AV377" s="880"/>
      <c r="AW377" s="880"/>
      <c r="AX377" s="1159"/>
      <c r="AY377" s="1147"/>
      <c r="AZ377" s="879"/>
      <c r="BA377" s="879"/>
      <c r="BB377" s="879"/>
      <c r="BC377" s="879"/>
      <c r="BD377" s="879"/>
      <c r="BE377" s="879"/>
      <c r="BF377" s="879"/>
      <c r="BG377" s="879"/>
    </row>
    <row r="378" spans="1:59" ht="14.4" customHeight="1">
      <c r="A378" s="924"/>
      <c r="B378" s="944"/>
      <c r="C378" s="961"/>
      <c r="D378" s="961"/>
      <c r="E378" s="961"/>
      <c r="F378" s="971"/>
      <c r="G378" s="983"/>
      <c r="H378" s="983"/>
      <c r="I378" s="983"/>
      <c r="J378" s="983"/>
      <c r="K378" s="983"/>
      <c r="L378" s="1006"/>
      <c r="M378" s="1022"/>
      <c r="N378" s="1032"/>
      <c r="O378" s="1037"/>
      <c r="P378" s="1045"/>
      <c r="Q378" s="1051"/>
      <c r="R378" s="1056"/>
      <c r="S378" s="1062"/>
      <c r="T378" s="915"/>
      <c r="U378" s="1062"/>
      <c r="V378" s="915"/>
      <c r="W378" s="1062"/>
      <c r="X378" s="915"/>
      <c r="Y378" s="1062"/>
      <c r="Z378" s="915"/>
      <c r="AA378" s="915"/>
      <c r="AB378" s="915"/>
      <c r="AC378" s="1069"/>
      <c r="AD378" s="1076"/>
      <c r="AE378" s="1084"/>
      <c r="AF378" s="1093"/>
      <c r="AG378" s="1076"/>
      <c r="AH378" s="1102"/>
      <c r="AI378" s="1093"/>
      <c r="AJ378" s="1093"/>
      <c r="AK378" s="1116"/>
      <c r="AL378" s="1125"/>
      <c r="AM378" s="1133"/>
      <c r="AN378" s="1139"/>
      <c r="AO378" s="1147"/>
      <c r="AP378" s="1152"/>
      <c r="AQ378" s="890"/>
      <c r="AR378" s="880"/>
      <c r="AS378" s="880"/>
      <c r="AT378" s="880"/>
      <c r="AU378" s="880"/>
      <c r="AV378" s="880"/>
      <c r="AW378" s="880"/>
      <c r="AX378" s="1159"/>
      <c r="AY378" s="1147"/>
      <c r="AZ378" s="879"/>
      <c r="BA378" s="879"/>
      <c r="BB378" s="879"/>
      <c r="BC378" s="879"/>
      <c r="BD378" s="879"/>
      <c r="BE378" s="879"/>
      <c r="BF378" s="879"/>
      <c r="BG378" s="879"/>
    </row>
    <row r="379" spans="1:59" ht="30" customHeight="1">
      <c r="A379" s="925"/>
      <c r="B379" s="945"/>
      <c r="C379" s="962"/>
      <c r="D379" s="962"/>
      <c r="E379" s="962"/>
      <c r="F379" s="972"/>
      <c r="G379" s="984"/>
      <c r="H379" s="984"/>
      <c r="I379" s="984"/>
      <c r="J379" s="984"/>
      <c r="K379" s="984"/>
      <c r="L379" s="1007"/>
      <c r="M379" s="1023"/>
      <c r="N379" s="1033"/>
      <c r="O379" s="1038"/>
      <c r="P379" s="1046"/>
      <c r="Q379" s="1052"/>
      <c r="R379" s="1057"/>
      <c r="S379" s="1063"/>
      <c r="T379" s="1065"/>
      <c r="U379" s="1063"/>
      <c r="V379" s="1065"/>
      <c r="W379" s="1063"/>
      <c r="X379" s="1065"/>
      <c r="Y379" s="1063"/>
      <c r="Z379" s="1065"/>
      <c r="AA379" s="1065"/>
      <c r="AB379" s="1065"/>
      <c r="AC379" s="1070"/>
      <c r="AD379" s="1077"/>
      <c r="AE379" s="1085"/>
      <c r="AF379" s="1094"/>
      <c r="AG379" s="1077"/>
      <c r="AH379" s="1103"/>
      <c r="AI379" s="1094"/>
      <c r="AJ379" s="1094"/>
      <c r="AK379" s="1117"/>
      <c r="AL379" s="1126"/>
      <c r="AM379" s="1134"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139"/>
      <c r="AO379" s="1148"/>
      <c r="AP379" s="1152"/>
      <c r="AQ379" s="891"/>
      <c r="AR379" s="880"/>
      <c r="AS379" s="880"/>
      <c r="AT379" s="880"/>
      <c r="AU379" s="880"/>
      <c r="AV379" s="880"/>
      <c r="AW379" s="880"/>
      <c r="AX379" s="1159"/>
      <c r="AY379" s="1148"/>
      <c r="AZ379" s="879"/>
      <c r="BA379" s="879"/>
      <c r="BB379" s="879"/>
      <c r="BC379" s="879"/>
      <c r="BD379" s="879"/>
      <c r="BE379" s="879"/>
      <c r="BF379" s="879"/>
      <c r="BG379" s="879"/>
    </row>
    <row r="380" spans="1:59" ht="30" customHeight="1">
      <c r="A380" s="922">
        <v>93</v>
      </c>
      <c r="B380" s="946" t="str">
        <f>IF(基本情報入力シート!B532="","",基本情報入力シート!B532)</f>
        <v/>
      </c>
      <c r="C380" s="963"/>
      <c r="D380" s="963"/>
      <c r="E380" s="963"/>
      <c r="F380" s="973"/>
      <c r="G380" s="985" t="str">
        <f>IF(基本情報入力シート!L532="","",基本情報入力シート!L532)</f>
        <v/>
      </c>
      <c r="H380" s="985" t="str">
        <f>IF(基本情報入力シート!Q532="","",基本情報入力シート!Q532)</f>
        <v/>
      </c>
      <c r="I380" s="985" t="str">
        <f>IF(基本情報入力シート!V532="","",基本情報入力シート!V532)</f>
        <v/>
      </c>
      <c r="J380" s="985" t="str">
        <f>IF(基本情報入力シート!W532="","",基本情報入力シート!W532)</f>
        <v/>
      </c>
      <c r="K380" s="985" t="str">
        <f>IF(基本情報入力シート!X532="","",基本情報入力シート!X532)</f>
        <v/>
      </c>
      <c r="L380" s="1008" t="str">
        <f>IF(基本情報入力シート!AC532=0,"",基本情報入力シート!AC532)</f>
        <v/>
      </c>
      <c r="M380" s="1021" t="str">
        <f>IF(基本情報入力シート!AD532="","",基本情報入力シート!AD532)</f>
        <v/>
      </c>
      <c r="N380" s="1031"/>
      <c r="O380" s="1036" t="str">
        <f>IFERROR(VLOOKUP(K380,'【参考】数式用３'!$A$2:$AD$48,MATCH(N380,'【参考】数式用３'!$C$4:$AD$4,0)+2,0),"")</f>
        <v/>
      </c>
      <c r="P380" s="1044"/>
      <c r="Q380" s="1050" t="str">
        <f>IFERROR(VLOOKUP(K380,'【参考】数式用３'!$A$2:$AC$48,MATCH(P380,'【参考】数式用３'!$C$4:$AC$4,0)+2,0),"")</f>
        <v/>
      </c>
      <c r="R380" s="1055" t="s">
        <v>712</v>
      </c>
      <c r="S380" s="1061"/>
      <c r="T380" s="1064" t="s">
        <v>5</v>
      </c>
      <c r="U380" s="1061"/>
      <c r="V380" s="1064" t="s">
        <v>861</v>
      </c>
      <c r="W380" s="1061"/>
      <c r="X380" s="1064" t="s">
        <v>5</v>
      </c>
      <c r="Y380" s="1061"/>
      <c r="Z380" s="1064" t="s">
        <v>130</v>
      </c>
      <c r="AA380" s="1064" t="s">
        <v>508</v>
      </c>
      <c r="AB380" s="1064" t="str">
        <f>IF(S380&gt;=1,(W380*12+Y380)-(S380*12+U380)+1,"")</f>
        <v/>
      </c>
      <c r="AC380" s="1068" t="s">
        <v>136</v>
      </c>
      <c r="AD380" s="1075" t="str">
        <f>IFERROR(ROUNDDOWN(ROUND(L380*Q380,0)*M380,0)*AB380,"")</f>
        <v/>
      </c>
      <c r="AE380" s="1083" t="str">
        <f>IFERROR(ROUNDDOWN(ROUNDDOWN(ROUND(L380*VLOOKUP(K380,'【参考】数式用３'!$A$2:$AC$48,MATCH("処遇改善加算Ⅳ",'【参考】数式用３'!$C$4:$O$4,0)+2,0),0)*M380,0)*AB380*0.5,0),"")</f>
        <v/>
      </c>
      <c r="AF380" s="1092"/>
      <c r="AG380" s="1075" t="str">
        <f>IF(AND(AQ380&lt;&gt;"対象外",P380&lt;&gt;""),ROUNDDOWN(ROUND(L380*VLOOKUP(K380,'【参考】数式用３'!$A$2:$K$48,MATCH("ベア加算あり",'【参考】数式用３'!$C$4:$K$4,0)+2,0),0)*M380,0)*AB380,"")</f>
        <v/>
      </c>
      <c r="AH380" s="1101"/>
      <c r="AI380" s="1092"/>
      <c r="AJ380" s="1092"/>
      <c r="AK380" s="1115"/>
      <c r="AL380" s="1124"/>
      <c r="AM380" s="1131" t="str">
        <f>IF(Q380="","",IF(Q380&lt;O380,"！加算の要件上は問題ありませんが、令和６年度末の加算率と比較して、令和７年度の加算率が低くなっています。",""))</f>
        <v/>
      </c>
      <c r="AN380" s="1139"/>
      <c r="AO380" s="1147" t="str">
        <f>IF(K380&lt;&gt;"","Q列に色付け","")</f>
        <v/>
      </c>
      <c r="AP380" s="1152" t="str">
        <f>IF(AND(AE380&lt;&gt;0,AE380&lt;&gt;""),IF(AF380="○","入力済","未入力"),"")</f>
        <v/>
      </c>
      <c r="AQ380" s="889" t="str">
        <f>IFERROR((VLOOKUP(N380,'【参考】数式用３'!$BE$5:$BE$13,1,FALSE)),"対象外")</f>
        <v>対象外</v>
      </c>
      <c r="AR380" s="880" t="str">
        <f>IF(AG380&lt;&gt;"",IF(AH380="○","入力済","未入力"),"")</f>
        <v/>
      </c>
      <c r="AS380" s="880" t="str">
        <f>IF(AND(P380&lt;&gt;"",AI380=""),"未入力","入力済")</f>
        <v>入力済</v>
      </c>
      <c r="AT380" s="880" t="str">
        <f>IF(AND(P380&lt;&gt;"",P380&lt;&gt;"処遇改善加算Ⅳ",AJ380=""),"未入力","入力済")</f>
        <v>入力済</v>
      </c>
      <c r="AU380" s="880" t="str">
        <f>IFERROR(VLOOKUP(K380,'【参考】数式用３'!$BB$5:$BC$48,2,FALSE),"")</f>
        <v/>
      </c>
      <c r="AV380" s="880" t="str">
        <f>IF(AND(P380&lt;&gt;"処遇改善加算Ⅲ",P380&lt;&gt;"処遇改善加算Ⅳ",P380&lt;&gt;"",AU380&lt;&gt;"対象外"),1,"")</f>
        <v/>
      </c>
      <c r="AW380" s="880" t="str">
        <f>IFERROR("_"&amp;VLOOKUP(K380,'【参考】数式用３'!$AG$2:$AH$48,2,FALSE),"")</f>
        <v/>
      </c>
      <c r="AX380" s="1159" t="str">
        <f>IF(AND(P380="処遇改善加算Ⅰ",AL380=""),"未入力","入力済")</f>
        <v>入力済</v>
      </c>
      <c r="AY380" s="1146" t="str">
        <f>G380</f>
        <v/>
      </c>
      <c r="AZ380" s="879"/>
      <c r="BA380" s="879"/>
      <c r="BB380" s="879"/>
      <c r="BC380" s="879"/>
      <c r="BD380" s="879"/>
      <c r="BE380" s="879"/>
      <c r="BF380" s="879"/>
      <c r="BG380" s="879"/>
    </row>
    <row r="381" spans="1:59" ht="14.4" customHeight="1">
      <c r="A381" s="923"/>
      <c r="B381" s="944"/>
      <c r="C381" s="961"/>
      <c r="D381" s="961"/>
      <c r="E381" s="961"/>
      <c r="F381" s="971"/>
      <c r="G381" s="983"/>
      <c r="H381" s="983"/>
      <c r="I381" s="983"/>
      <c r="J381" s="983"/>
      <c r="K381" s="983"/>
      <c r="L381" s="1006"/>
      <c r="M381" s="1022"/>
      <c r="N381" s="1032"/>
      <c r="O381" s="1037"/>
      <c r="P381" s="1045"/>
      <c r="Q381" s="1051"/>
      <c r="R381" s="1056"/>
      <c r="S381" s="1062"/>
      <c r="T381" s="915"/>
      <c r="U381" s="1062"/>
      <c r="V381" s="915"/>
      <c r="W381" s="1062"/>
      <c r="X381" s="915"/>
      <c r="Y381" s="1062"/>
      <c r="Z381" s="915"/>
      <c r="AA381" s="915"/>
      <c r="AB381" s="915"/>
      <c r="AC381" s="1069"/>
      <c r="AD381" s="1076"/>
      <c r="AE381" s="1084"/>
      <c r="AF381" s="1093"/>
      <c r="AG381" s="1076"/>
      <c r="AH381" s="1102"/>
      <c r="AI381" s="1093"/>
      <c r="AJ381" s="1093"/>
      <c r="AK381" s="1116"/>
      <c r="AL381" s="1125"/>
      <c r="AM381" s="1132" t="str">
        <f>IF(AND(P380&lt;&gt;"",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1139"/>
      <c r="AO381" s="1147"/>
      <c r="AP381" s="1152"/>
      <c r="AQ381" s="890"/>
      <c r="AR381" s="880"/>
      <c r="AS381" s="880"/>
      <c r="AT381" s="880"/>
      <c r="AU381" s="880"/>
      <c r="AV381" s="880"/>
      <c r="AW381" s="880"/>
      <c r="AX381" s="1159"/>
      <c r="AY381" s="1147"/>
      <c r="AZ381" s="879"/>
      <c r="BA381" s="879"/>
      <c r="BB381" s="879"/>
      <c r="BC381" s="879"/>
      <c r="BD381" s="879"/>
      <c r="BE381" s="879"/>
      <c r="BF381" s="879"/>
      <c r="BG381" s="879"/>
    </row>
    <row r="382" spans="1:59" ht="14.4" customHeight="1">
      <c r="A382" s="924"/>
      <c r="B382" s="944"/>
      <c r="C382" s="961"/>
      <c r="D382" s="961"/>
      <c r="E382" s="961"/>
      <c r="F382" s="971"/>
      <c r="G382" s="983"/>
      <c r="H382" s="983"/>
      <c r="I382" s="983"/>
      <c r="J382" s="983"/>
      <c r="K382" s="983"/>
      <c r="L382" s="1006"/>
      <c r="M382" s="1022"/>
      <c r="N382" s="1032"/>
      <c r="O382" s="1037"/>
      <c r="P382" s="1045"/>
      <c r="Q382" s="1051"/>
      <c r="R382" s="1056"/>
      <c r="S382" s="1062"/>
      <c r="T382" s="915"/>
      <c r="U382" s="1062"/>
      <c r="V382" s="915"/>
      <c r="W382" s="1062"/>
      <c r="X382" s="915"/>
      <c r="Y382" s="1062"/>
      <c r="Z382" s="915"/>
      <c r="AA382" s="915"/>
      <c r="AB382" s="915"/>
      <c r="AC382" s="1069"/>
      <c r="AD382" s="1076"/>
      <c r="AE382" s="1084"/>
      <c r="AF382" s="1093"/>
      <c r="AG382" s="1076"/>
      <c r="AH382" s="1102"/>
      <c r="AI382" s="1093"/>
      <c r="AJ382" s="1093"/>
      <c r="AK382" s="1116"/>
      <c r="AL382" s="1125"/>
      <c r="AM382" s="1133"/>
      <c r="AN382" s="1139"/>
      <c r="AO382" s="1147"/>
      <c r="AP382" s="1152"/>
      <c r="AQ382" s="890"/>
      <c r="AR382" s="880"/>
      <c r="AS382" s="880"/>
      <c r="AT382" s="880"/>
      <c r="AU382" s="880"/>
      <c r="AV382" s="880"/>
      <c r="AW382" s="880"/>
      <c r="AX382" s="1159"/>
      <c r="AY382" s="1147"/>
      <c r="AZ382" s="879"/>
      <c r="BA382" s="879"/>
      <c r="BB382" s="879"/>
      <c r="BC382" s="879"/>
      <c r="BD382" s="879"/>
      <c r="BE382" s="879"/>
      <c r="BF382" s="879"/>
      <c r="BG382" s="879"/>
    </row>
    <row r="383" spans="1:59" ht="30" customHeight="1">
      <c r="A383" s="925"/>
      <c r="B383" s="945"/>
      <c r="C383" s="962"/>
      <c r="D383" s="962"/>
      <c r="E383" s="962"/>
      <c r="F383" s="972"/>
      <c r="G383" s="984"/>
      <c r="H383" s="984"/>
      <c r="I383" s="984"/>
      <c r="J383" s="984"/>
      <c r="K383" s="984"/>
      <c r="L383" s="1007"/>
      <c r="M383" s="1023"/>
      <c r="N383" s="1033"/>
      <c r="O383" s="1038"/>
      <c r="P383" s="1046"/>
      <c r="Q383" s="1052"/>
      <c r="R383" s="1057"/>
      <c r="S383" s="1063"/>
      <c r="T383" s="1065"/>
      <c r="U383" s="1063"/>
      <c r="V383" s="1065"/>
      <c r="W383" s="1063"/>
      <c r="X383" s="1065"/>
      <c r="Y383" s="1063"/>
      <c r="Z383" s="1065"/>
      <c r="AA383" s="1065"/>
      <c r="AB383" s="1065"/>
      <c r="AC383" s="1070"/>
      <c r="AD383" s="1077"/>
      <c r="AE383" s="1085"/>
      <c r="AF383" s="1094"/>
      <c r="AG383" s="1077"/>
      <c r="AH383" s="1103"/>
      <c r="AI383" s="1094"/>
      <c r="AJ383" s="1094"/>
      <c r="AK383" s="1117"/>
      <c r="AL383" s="1126"/>
      <c r="AM383" s="1134"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139"/>
      <c r="AO383" s="1148"/>
      <c r="AP383" s="1152"/>
      <c r="AQ383" s="891"/>
      <c r="AR383" s="880"/>
      <c r="AS383" s="880"/>
      <c r="AT383" s="880"/>
      <c r="AU383" s="880"/>
      <c r="AV383" s="880"/>
      <c r="AW383" s="880"/>
      <c r="AX383" s="1159"/>
      <c r="AY383" s="1148"/>
      <c r="AZ383" s="879"/>
      <c r="BA383" s="879"/>
      <c r="BB383" s="879"/>
      <c r="BC383" s="879"/>
      <c r="BD383" s="879"/>
      <c r="BE383" s="879"/>
      <c r="BF383" s="879"/>
      <c r="BG383" s="879"/>
    </row>
    <row r="384" spans="1:59" ht="30" customHeight="1">
      <c r="A384" s="922">
        <v>94</v>
      </c>
      <c r="B384" s="946" t="str">
        <f>IF(基本情報入力シート!B533="","",基本情報入力シート!B533)</f>
        <v/>
      </c>
      <c r="C384" s="963"/>
      <c r="D384" s="963"/>
      <c r="E384" s="963"/>
      <c r="F384" s="973"/>
      <c r="G384" s="985" t="str">
        <f>IF(基本情報入力シート!L533="","",基本情報入力シート!L533)</f>
        <v/>
      </c>
      <c r="H384" s="985" t="str">
        <f>IF(基本情報入力シート!Q533="","",基本情報入力シート!Q533)</f>
        <v/>
      </c>
      <c r="I384" s="985" t="str">
        <f>IF(基本情報入力シート!V533="","",基本情報入力シート!V533)</f>
        <v/>
      </c>
      <c r="J384" s="985" t="str">
        <f>IF(基本情報入力シート!W533="","",基本情報入力シート!W533)</f>
        <v/>
      </c>
      <c r="K384" s="985" t="str">
        <f>IF(基本情報入力シート!X533="","",基本情報入力シート!X533)</f>
        <v/>
      </c>
      <c r="L384" s="1008" t="str">
        <f>IF(基本情報入力シート!AC533=0,"",基本情報入力シート!AC533)</f>
        <v/>
      </c>
      <c r="M384" s="1021" t="str">
        <f>IF(基本情報入力シート!AD533="","",基本情報入力シート!AD533)</f>
        <v/>
      </c>
      <c r="N384" s="1031"/>
      <c r="O384" s="1036" t="str">
        <f>IFERROR(VLOOKUP(K384,'【参考】数式用３'!$A$2:$AD$48,MATCH(N384,'【参考】数式用３'!$C$4:$AD$4,0)+2,0),"")</f>
        <v/>
      </c>
      <c r="P384" s="1044"/>
      <c r="Q384" s="1050" t="str">
        <f>IFERROR(VLOOKUP(K384,'【参考】数式用３'!$A$2:$AC$48,MATCH(P384,'【参考】数式用３'!$C$4:$AC$4,0)+2,0),"")</f>
        <v/>
      </c>
      <c r="R384" s="1055" t="s">
        <v>712</v>
      </c>
      <c r="S384" s="1061"/>
      <c r="T384" s="1064" t="s">
        <v>5</v>
      </c>
      <c r="U384" s="1061"/>
      <c r="V384" s="1064" t="s">
        <v>861</v>
      </c>
      <c r="W384" s="1061"/>
      <c r="X384" s="1064" t="s">
        <v>5</v>
      </c>
      <c r="Y384" s="1061"/>
      <c r="Z384" s="1064" t="s">
        <v>130</v>
      </c>
      <c r="AA384" s="1064" t="s">
        <v>508</v>
      </c>
      <c r="AB384" s="1064" t="str">
        <f>IF(S384&gt;=1,(W384*12+Y384)-(S384*12+U384)+1,"")</f>
        <v/>
      </c>
      <c r="AC384" s="1068" t="s">
        <v>136</v>
      </c>
      <c r="AD384" s="1075" t="str">
        <f>IFERROR(ROUNDDOWN(ROUND(L384*Q384,0)*M384,0)*AB384,"")</f>
        <v/>
      </c>
      <c r="AE384" s="1083" t="str">
        <f>IFERROR(ROUNDDOWN(ROUNDDOWN(ROUND(L384*VLOOKUP(K384,'【参考】数式用３'!$A$2:$AC$48,MATCH("処遇改善加算Ⅳ",'【参考】数式用３'!$C$4:$O$4,0)+2,0),0)*M384,0)*AB384*0.5,0),"")</f>
        <v/>
      </c>
      <c r="AF384" s="1092"/>
      <c r="AG384" s="1075" t="str">
        <f>IF(AND(AQ384&lt;&gt;"対象外",P384&lt;&gt;""),ROUNDDOWN(ROUND(L384*VLOOKUP(K384,'【参考】数式用３'!$A$2:$K$48,MATCH("ベア加算あり",'【参考】数式用３'!$C$4:$K$4,0)+2,0),0)*M384,0)*AB384,"")</f>
        <v/>
      </c>
      <c r="AH384" s="1101"/>
      <c r="AI384" s="1092"/>
      <c r="AJ384" s="1092"/>
      <c r="AK384" s="1115"/>
      <c r="AL384" s="1124"/>
      <c r="AM384" s="1131" t="str">
        <f>IF(Q384="","",IF(Q384&lt;O384,"！加算の要件上は問題ありませんが、令和６年度末の加算率と比較して、令和７年度の加算率が低くなっています。",""))</f>
        <v/>
      </c>
      <c r="AN384" s="1139"/>
      <c r="AO384" s="1146" t="str">
        <f>IF(K384&lt;&gt;"","Q列に色付け","")</f>
        <v/>
      </c>
      <c r="AP384" s="1152" t="str">
        <f>IF(AND(AE384&lt;&gt;0,AE384&lt;&gt;""),IF(AF384="○","入力済","未入力"),"")</f>
        <v/>
      </c>
      <c r="AQ384" s="889" t="str">
        <f>IFERROR((VLOOKUP(N384,'【参考】数式用３'!$BE$5:$BE$13,1,FALSE)),"対象外")</f>
        <v>対象外</v>
      </c>
      <c r="AR384" s="880" t="str">
        <f>IF(AG384&lt;&gt;"",IF(AH384="○","入力済","未入力"),"")</f>
        <v/>
      </c>
      <c r="AS384" s="880" t="str">
        <f>IF(AND(P384&lt;&gt;"",AI384=""),"未入力","入力済")</f>
        <v>入力済</v>
      </c>
      <c r="AT384" s="880" t="str">
        <f>IF(AND(P384&lt;&gt;"",P384&lt;&gt;"処遇改善加算Ⅳ",AJ384=""),"未入力","入力済")</f>
        <v>入力済</v>
      </c>
      <c r="AU384" s="880" t="str">
        <f>IFERROR(VLOOKUP(K384,'【参考】数式用３'!$BB$5:$BC$48,2,FALSE),"")</f>
        <v/>
      </c>
      <c r="AV384" s="880" t="str">
        <f>IF(AND(P384&lt;&gt;"処遇改善加算Ⅲ",P384&lt;&gt;"処遇改善加算Ⅳ",P384&lt;&gt;"",AU384&lt;&gt;"対象外"),1,"")</f>
        <v/>
      </c>
      <c r="AW384" s="880" t="str">
        <f>IFERROR("_"&amp;VLOOKUP(K384,'【参考】数式用３'!$AG$2:$AH$48,2,FALSE),"")</f>
        <v/>
      </c>
      <c r="AX384" s="1159" t="str">
        <f>IF(AND(P384="処遇改善加算Ⅰ",AL384=""),"未入力","入力済")</f>
        <v>入力済</v>
      </c>
      <c r="AY384" s="1146" t="str">
        <f>G384</f>
        <v/>
      </c>
      <c r="AZ384" s="879"/>
      <c r="BA384" s="879"/>
      <c r="BB384" s="879"/>
      <c r="BC384" s="879"/>
      <c r="BD384" s="879"/>
      <c r="BE384" s="879"/>
      <c r="BF384" s="879"/>
      <c r="BG384" s="879"/>
    </row>
    <row r="385" spans="1:59" ht="14.4" customHeight="1">
      <c r="A385" s="923"/>
      <c r="B385" s="944"/>
      <c r="C385" s="961"/>
      <c r="D385" s="961"/>
      <c r="E385" s="961"/>
      <c r="F385" s="971"/>
      <c r="G385" s="983"/>
      <c r="H385" s="983"/>
      <c r="I385" s="983"/>
      <c r="J385" s="983"/>
      <c r="K385" s="983"/>
      <c r="L385" s="1006"/>
      <c r="M385" s="1022"/>
      <c r="N385" s="1032"/>
      <c r="O385" s="1037"/>
      <c r="P385" s="1045"/>
      <c r="Q385" s="1051"/>
      <c r="R385" s="1056"/>
      <c r="S385" s="1062"/>
      <c r="T385" s="915"/>
      <c r="U385" s="1062"/>
      <c r="V385" s="915"/>
      <c r="W385" s="1062"/>
      <c r="X385" s="915"/>
      <c r="Y385" s="1062"/>
      <c r="Z385" s="915"/>
      <c r="AA385" s="915"/>
      <c r="AB385" s="915"/>
      <c r="AC385" s="1069"/>
      <c r="AD385" s="1076"/>
      <c r="AE385" s="1084"/>
      <c r="AF385" s="1093"/>
      <c r="AG385" s="1076"/>
      <c r="AH385" s="1102"/>
      <c r="AI385" s="1093"/>
      <c r="AJ385" s="1093"/>
      <c r="AK385" s="1116"/>
      <c r="AL385" s="1125"/>
      <c r="AM385" s="1132" t="str">
        <f>IF(AND(P384&lt;&gt;"",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1139"/>
      <c r="AO385" s="1147"/>
      <c r="AP385" s="1152"/>
      <c r="AQ385" s="890"/>
      <c r="AR385" s="880"/>
      <c r="AS385" s="880"/>
      <c r="AT385" s="880"/>
      <c r="AU385" s="880"/>
      <c r="AV385" s="880"/>
      <c r="AW385" s="880"/>
      <c r="AX385" s="1159"/>
      <c r="AY385" s="1147"/>
      <c r="AZ385" s="879"/>
      <c r="BA385" s="879"/>
      <c r="BB385" s="879"/>
      <c r="BC385" s="879"/>
      <c r="BD385" s="879"/>
      <c r="BE385" s="879"/>
      <c r="BF385" s="879"/>
      <c r="BG385" s="879"/>
    </row>
    <row r="386" spans="1:59" ht="14.4" customHeight="1">
      <c r="A386" s="924"/>
      <c r="B386" s="944"/>
      <c r="C386" s="961"/>
      <c r="D386" s="961"/>
      <c r="E386" s="961"/>
      <c r="F386" s="971"/>
      <c r="G386" s="983"/>
      <c r="H386" s="983"/>
      <c r="I386" s="983"/>
      <c r="J386" s="983"/>
      <c r="K386" s="983"/>
      <c r="L386" s="1006"/>
      <c r="M386" s="1022"/>
      <c r="N386" s="1032"/>
      <c r="O386" s="1037"/>
      <c r="P386" s="1045"/>
      <c r="Q386" s="1051"/>
      <c r="R386" s="1056"/>
      <c r="S386" s="1062"/>
      <c r="T386" s="915"/>
      <c r="U386" s="1062"/>
      <c r="V386" s="915"/>
      <c r="W386" s="1062"/>
      <c r="X386" s="915"/>
      <c r="Y386" s="1062"/>
      <c r="Z386" s="915"/>
      <c r="AA386" s="915"/>
      <c r="AB386" s="915"/>
      <c r="AC386" s="1069"/>
      <c r="AD386" s="1076"/>
      <c r="AE386" s="1084"/>
      <c r="AF386" s="1093"/>
      <c r="AG386" s="1076"/>
      <c r="AH386" s="1102"/>
      <c r="AI386" s="1093"/>
      <c r="AJ386" s="1093"/>
      <c r="AK386" s="1116"/>
      <c r="AL386" s="1125"/>
      <c r="AM386" s="1133"/>
      <c r="AN386" s="1139"/>
      <c r="AO386" s="1147"/>
      <c r="AP386" s="1152"/>
      <c r="AQ386" s="890"/>
      <c r="AR386" s="880"/>
      <c r="AS386" s="880"/>
      <c r="AT386" s="880"/>
      <c r="AU386" s="880"/>
      <c r="AV386" s="880"/>
      <c r="AW386" s="880"/>
      <c r="AX386" s="1159"/>
      <c r="AY386" s="1147"/>
      <c r="AZ386" s="879"/>
      <c r="BA386" s="879"/>
      <c r="BB386" s="879"/>
      <c r="BC386" s="879"/>
      <c r="BD386" s="879"/>
      <c r="BE386" s="879"/>
      <c r="BF386" s="879"/>
      <c r="BG386" s="879"/>
    </row>
    <row r="387" spans="1:59" ht="30" customHeight="1">
      <c r="A387" s="925"/>
      <c r="B387" s="945"/>
      <c r="C387" s="962"/>
      <c r="D387" s="962"/>
      <c r="E387" s="962"/>
      <c r="F387" s="972"/>
      <c r="G387" s="984"/>
      <c r="H387" s="984"/>
      <c r="I387" s="984"/>
      <c r="J387" s="984"/>
      <c r="K387" s="984"/>
      <c r="L387" s="1007"/>
      <c r="M387" s="1023"/>
      <c r="N387" s="1033"/>
      <c r="O387" s="1038"/>
      <c r="P387" s="1046"/>
      <c r="Q387" s="1052"/>
      <c r="R387" s="1057"/>
      <c r="S387" s="1063"/>
      <c r="T387" s="1065"/>
      <c r="U387" s="1063"/>
      <c r="V387" s="1065"/>
      <c r="W387" s="1063"/>
      <c r="X387" s="1065"/>
      <c r="Y387" s="1063"/>
      <c r="Z387" s="1065"/>
      <c r="AA387" s="1065"/>
      <c r="AB387" s="1065"/>
      <c r="AC387" s="1070"/>
      <c r="AD387" s="1077"/>
      <c r="AE387" s="1085"/>
      <c r="AF387" s="1094"/>
      <c r="AG387" s="1077"/>
      <c r="AH387" s="1103"/>
      <c r="AI387" s="1094"/>
      <c r="AJ387" s="1094"/>
      <c r="AK387" s="1117"/>
      <c r="AL387" s="1126"/>
      <c r="AM387" s="1134"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139"/>
      <c r="AO387" s="1148"/>
      <c r="AP387" s="1152"/>
      <c r="AQ387" s="891"/>
      <c r="AR387" s="880"/>
      <c r="AS387" s="880"/>
      <c r="AT387" s="880"/>
      <c r="AU387" s="880"/>
      <c r="AV387" s="880"/>
      <c r="AW387" s="880"/>
      <c r="AX387" s="1159"/>
      <c r="AY387" s="1148"/>
      <c r="AZ387" s="879"/>
      <c r="BA387" s="879"/>
      <c r="BB387" s="879"/>
      <c r="BC387" s="879"/>
      <c r="BD387" s="879"/>
      <c r="BE387" s="879"/>
      <c r="BF387" s="879"/>
      <c r="BG387" s="879"/>
    </row>
    <row r="388" spans="1:59" ht="30" customHeight="1">
      <c r="A388" s="922">
        <v>95</v>
      </c>
      <c r="B388" s="946" t="str">
        <f>IF(基本情報入力シート!B534="","",基本情報入力シート!B534)</f>
        <v/>
      </c>
      <c r="C388" s="963"/>
      <c r="D388" s="963"/>
      <c r="E388" s="963"/>
      <c r="F388" s="973"/>
      <c r="G388" s="985" t="str">
        <f>IF(基本情報入力シート!L534="","",基本情報入力シート!L534)</f>
        <v/>
      </c>
      <c r="H388" s="985" t="str">
        <f>IF(基本情報入力シート!Q534="","",基本情報入力シート!Q534)</f>
        <v/>
      </c>
      <c r="I388" s="985" t="str">
        <f>IF(基本情報入力シート!V534="","",基本情報入力シート!V534)</f>
        <v/>
      </c>
      <c r="J388" s="985" t="str">
        <f>IF(基本情報入力シート!W534="","",基本情報入力シート!W534)</f>
        <v/>
      </c>
      <c r="K388" s="985" t="str">
        <f>IF(基本情報入力シート!X534="","",基本情報入力シート!X534)</f>
        <v/>
      </c>
      <c r="L388" s="1008" t="str">
        <f>IF(基本情報入力シート!AC534=0,"",基本情報入力シート!AC534)</f>
        <v/>
      </c>
      <c r="M388" s="1021" t="str">
        <f>IF(基本情報入力シート!AD534="","",基本情報入力シート!AD534)</f>
        <v/>
      </c>
      <c r="N388" s="1031"/>
      <c r="O388" s="1036" t="str">
        <f>IFERROR(VLOOKUP(K388,'【参考】数式用３'!$A$2:$AD$48,MATCH(N388,'【参考】数式用３'!$C$4:$AD$4,0)+2,0),"")</f>
        <v/>
      </c>
      <c r="P388" s="1044"/>
      <c r="Q388" s="1050" t="str">
        <f>IFERROR(VLOOKUP(K388,'【参考】数式用３'!$A$2:$AC$48,MATCH(P388,'【参考】数式用３'!$C$4:$AC$4,0)+2,0),"")</f>
        <v/>
      </c>
      <c r="R388" s="1055" t="s">
        <v>712</v>
      </c>
      <c r="S388" s="1061"/>
      <c r="T388" s="1064" t="s">
        <v>5</v>
      </c>
      <c r="U388" s="1061"/>
      <c r="V388" s="1064" t="s">
        <v>861</v>
      </c>
      <c r="W388" s="1061"/>
      <c r="X388" s="1064" t="s">
        <v>5</v>
      </c>
      <c r="Y388" s="1061"/>
      <c r="Z388" s="1064" t="s">
        <v>130</v>
      </c>
      <c r="AA388" s="1064" t="s">
        <v>508</v>
      </c>
      <c r="AB388" s="1064" t="str">
        <f>IF(S388&gt;=1,(W388*12+Y388)-(S388*12+U388)+1,"")</f>
        <v/>
      </c>
      <c r="AC388" s="1068" t="s">
        <v>136</v>
      </c>
      <c r="AD388" s="1075" t="str">
        <f>IFERROR(ROUNDDOWN(ROUND(L388*Q388,0)*M388,0)*AB388,"")</f>
        <v/>
      </c>
      <c r="AE388" s="1083" t="str">
        <f>IFERROR(ROUNDDOWN(ROUNDDOWN(ROUND(L388*VLOOKUP(K388,'【参考】数式用３'!$A$2:$AC$48,MATCH("処遇改善加算Ⅳ",'【参考】数式用３'!$C$4:$O$4,0)+2,0),0)*M388,0)*AB388*0.5,0),"")</f>
        <v/>
      </c>
      <c r="AF388" s="1092"/>
      <c r="AG388" s="1075" t="str">
        <f>IF(AND(AQ388&lt;&gt;"対象外",P388&lt;&gt;""),ROUNDDOWN(ROUND(L388*VLOOKUP(K388,'【参考】数式用３'!$A$2:$K$48,MATCH("ベア加算あり",'【参考】数式用３'!$C$4:$K$4,0)+2,0),0)*M388,0)*AB388,"")</f>
        <v/>
      </c>
      <c r="AH388" s="1101"/>
      <c r="AI388" s="1092"/>
      <c r="AJ388" s="1092"/>
      <c r="AK388" s="1115"/>
      <c r="AL388" s="1124"/>
      <c r="AM388" s="1131" t="str">
        <f>IF(Q388="","",IF(Q388&lt;O388,"！加算の要件上は問題ありませんが、令和６年度末の加算率と比較して、令和７年度の加算率が低くなっています。",""))</f>
        <v/>
      </c>
      <c r="AN388" s="1139"/>
      <c r="AO388" s="1146" t="str">
        <f>IF(K388&lt;&gt;"","Q列に色付け","")</f>
        <v/>
      </c>
      <c r="AP388" s="1152" t="str">
        <f>IF(AND(AE388&lt;&gt;0,AE388&lt;&gt;""),IF(AF388="○","入力済","未入力"),"")</f>
        <v/>
      </c>
      <c r="AQ388" s="889" t="str">
        <f>IFERROR((VLOOKUP(N388,'【参考】数式用３'!$BE$5:$BE$13,1,FALSE)),"対象外")</f>
        <v>対象外</v>
      </c>
      <c r="AR388" s="880" t="str">
        <f>IF(AG388&lt;&gt;"",IF(AH388="○","入力済","未入力"),"")</f>
        <v/>
      </c>
      <c r="AS388" s="880" t="str">
        <f>IF(AND(P388&lt;&gt;"",AI388=""),"未入力","入力済")</f>
        <v>入力済</v>
      </c>
      <c r="AT388" s="880" t="str">
        <f>IF(AND(P388&lt;&gt;"",P388&lt;&gt;"処遇改善加算Ⅳ",AJ388=""),"未入力","入力済")</f>
        <v>入力済</v>
      </c>
      <c r="AU388" s="880" t="str">
        <f>IFERROR(VLOOKUP(K388,'【参考】数式用３'!$BB$5:$BC$48,2,FALSE),"")</f>
        <v/>
      </c>
      <c r="AV388" s="880" t="str">
        <f>IF(AND(P388&lt;&gt;"処遇改善加算Ⅲ",P388&lt;&gt;"処遇改善加算Ⅳ",P388&lt;&gt;"",AU388&lt;&gt;"対象外"),1,"")</f>
        <v/>
      </c>
      <c r="AW388" s="880" t="str">
        <f>IFERROR("_"&amp;VLOOKUP(K388,'【参考】数式用３'!$AG$2:$AH$48,2,FALSE),"")</f>
        <v/>
      </c>
      <c r="AX388" s="1159" t="str">
        <f>IF(AND(P388="処遇改善加算Ⅰ",AL388=""),"未入力","入力済")</f>
        <v>入力済</v>
      </c>
      <c r="AY388" s="1146" t="str">
        <f>G388</f>
        <v/>
      </c>
      <c r="AZ388" s="879"/>
      <c r="BA388" s="879"/>
      <c r="BB388" s="879"/>
      <c r="BC388" s="879"/>
      <c r="BD388" s="879"/>
      <c r="BE388" s="879"/>
      <c r="BF388" s="879"/>
      <c r="BG388" s="879"/>
    </row>
    <row r="389" spans="1:59" ht="14.4" customHeight="1">
      <c r="A389" s="923"/>
      <c r="B389" s="944"/>
      <c r="C389" s="961"/>
      <c r="D389" s="961"/>
      <c r="E389" s="961"/>
      <c r="F389" s="971"/>
      <c r="G389" s="983"/>
      <c r="H389" s="983"/>
      <c r="I389" s="983"/>
      <c r="J389" s="983"/>
      <c r="K389" s="983"/>
      <c r="L389" s="1006"/>
      <c r="M389" s="1022"/>
      <c r="N389" s="1032"/>
      <c r="O389" s="1037"/>
      <c r="P389" s="1045"/>
      <c r="Q389" s="1051"/>
      <c r="R389" s="1056"/>
      <c r="S389" s="1062"/>
      <c r="T389" s="915"/>
      <c r="U389" s="1062"/>
      <c r="V389" s="915"/>
      <c r="W389" s="1062"/>
      <c r="X389" s="915"/>
      <c r="Y389" s="1062"/>
      <c r="Z389" s="915"/>
      <c r="AA389" s="915"/>
      <c r="AB389" s="915"/>
      <c r="AC389" s="1069"/>
      <c r="AD389" s="1076"/>
      <c r="AE389" s="1084"/>
      <c r="AF389" s="1093"/>
      <c r="AG389" s="1076"/>
      <c r="AH389" s="1102"/>
      <c r="AI389" s="1093"/>
      <c r="AJ389" s="1093"/>
      <c r="AK389" s="1116"/>
      <c r="AL389" s="1125"/>
      <c r="AM389" s="1132" t="str">
        <f>IF(AND(P388&lt;&gt;"",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1139"/>
      <c r="AO389" s="1147"/>
      <c r="AP389" s="1152"/>
      <c r="AQ389" s="890"/>
      <c r="AR389" s="880"/>
      <c r="AS389" s="880"/>
      <c r="AT389" s="880"/>
      <c r="AU389" s="880"/>
      <c r="AV389" s="880"/>
      <c r="AW389" s="880"/>
      <c r="AX389" s="1159"/>
      <c r="AY389" s="1147"/>
      <c r="AZ389" s="879"/>
      <c r="BA389" s="879"/>
      <c r="BB389" s="879"/>
      <c r="BC389" s="879"/>
      <c r="BD389" s="879"/>
      <c r="BE389" s="879"/>
      <c r="BF389" s="879"/>
      <c r="BG389" s="879"/>
    </row>
    <row r="390" spans="1:59" ht="14.4" customHeight="1">
      <c r="A390" s="924"/>
      <c r="B390" s="944"/>
      <c r="C390" s="961"/>
      <c r="D390" s="961"/>
      <c r="E390" s="961"/>
      <c r="F390" s="971"/>
      <c r="G390" s="983"/>
      <c r="H390" s="983"/>
      <c r="I390" s="983"/>
      <c r="J390" s="983"/>
      <c r="K390" s="983"/>
      <c r="L390" s="1006"/>
      <c r="M390" s="1022"/>
      <c r="N390" s="1032"/>
      <c r="O390" s="1037"/>
      <c r="P390" s="1045"/>
      <c r="Q390" s="1051"/>
      <c r="R390" s="1056"/>
      <c r="S390" s="1062"/>
      <c r="T390" s="915"/>
      <c r="U390" s="1062"/>
      <c r="V390" s="915"/>
      <c r="W390" s="1062"/>
      <c r="X390" s="915"/>
      <c r="Y390" s="1062"/>
      <c r="Z390" s="915"/>
      <c r="AA390" s="915"/>
      <c r="AB390" s="915"/>
      <c r="AC390" s="1069"/>
      <c r="AD390" s="1076"/>
      <c r="AE390" s="1084"/>
      <c r="AF390" s="1093"/>
      <c r="AG390" s="1076"/>
      <c r="AH390" s="1102"/>
      <c r="AI390" s="1093"/>
      <c r="AJ390" s="1093"/>
      <c r="AK390" s="1116"/>
      <c r="AL390" s="1125"/>
      <c r="AM390" s="1133"/>
      <c r="AN390" s="1139"/>
      <c r="AO390" s="1147"/>
      <c r="AP390" s="1152"/>
      <c r="AQ390" s="890"/>
      <c r="AR390" s="880"/>
      <c r="AS390" s="880"/>
      <c r="AT390" s="880"/>
      <c r="AU390" s="880"/>
      <c r="AV390" s="880"/>
      <c r="AW390" s="880"/>
      <c r="AX390" s="1159"/>
      <c r="AY390" s="1147"/>
      <c r="AZ390" s="879"/>
      <c r="BA390" s="879"/>
      <c r="BB390" s="879"/>
      <c r="BC390" s="879"/>
      <c r="BD390" s="879"/>
      <c r="BE390" s="879"/>
      <c r="BF390" s="879"/>
      <c r="BG390" s="879"/>
    </row>
    <row r="391" spans="1:59" ht="30" customHeight="1">
      <c r="A391" s="925"/>
      <c r="B391" s="945"/>
      <c r="C391" s="962"/>
      <c r="D391" s="962"/>
      <c r="E391" s="962"/>
      <c r="F391" s="972"/>
      <c r="G391" s="984"/>
      <c r="H391" s="984"/>
      <c r="I391" s="984"/>
      <c r="J391" s="984"/>
      <c r="K391" s="984"/>
      <c r="L391" s="1007"/>
      <c r="M391" s="1023"/>
      <c r="N391" s="1033"/>
      <c r="O391" s="1038"/>
      <c r="P391" s="1046"/>
      <c r="Q391" s="1052"/>
      <c r="R391" s="1057"/>
      <c r="S391" s="1063"/>
      <c r="T391" s="1065"/>
      <c r="U391" s="1063"/>
      <c r="V391" s="1065"/>
      <c r="W391" s="1063"/>
      <c r="X391" s="1065"/>
      <c r="Y391" s="1063"/>
      <c r="Z391" s="1065"/>
      <c r="AA391" s="1065"/>
      <c r="AB391" s="1065"/>
      <c r="AC391" s="1070"/>
      <c r="AD391" s="1077"/>
      <c r="AE391" s="1085"/>
      <c r="AF391" s="1094"/>
      <c r="AG391" s="1077"/>
      <c r="AH391" s="1103"/>
      <c r="AI391" s="1094"/>
      <c r="AJ391" s="1094"/>
      <c r="AK391" s="1117"/>
      <c r="AL391" s="1126"/>
      <c r="AM391" s="1134"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139"/>
      <c r="AO391" s="1148"/>
      <c r="AP391" s="1152"/>
      <c r="AQ391" s="891"/>
      <c r="AR391" s="880"/>
      <c r="AS391" s="880"/>
      <c r="AT391" s="880"/>
      <c r="AU391" s="880"/>
      <c r="AV391" s="880"/>
      <c r="AW391" s="880"/>
      <c r="AX391" s="1159"/>
      <c r="AY391" s="1148"/>
      <c r="AZ391" s="879"/>
      <c r="BA391" s="879"/>
      <c r="BB391" s="879"/>
      <c r="BC391" s="879"/>
      <c r="BD391" s="879"/>
      <c r="BE391" s="879"/>
      <c r="BF391" s="879"/>
      <c r="BG391" s="879"/>
    </row>
    <row r="392" spans="1:59" ht="30" customHeight="1">
      <c r="A392" s="922">
        <v>96</v>
      </c>
      <c r="B392" s="946" t="str">
        <f>IF(基本情報入力シート!B535="","",基本情報入力シート!B535)</f>
        <v/>
      </c>
      <c r="C392" s="963"/>
      <c r="D392" s="963"/>
      <c r="E392" s="963"/>
      <c r="F392" s="973"/>
      <c r="G392" s="985" t="str">
        <f>IF(基本情報入力シート!L535="","",基本情報入力シート!L535)</f>
        <v/>
      </c>
      <c r="H392" s="985" t="str">
        <f>IF(基本情報入力シート!Q535="","",基本情報入力シート!Q535)</f>
        <v/>
      </c>
      <c r="I392" s="985" t="str">
        <f>IF(基本情報入力シート!V535="","",基本情報入力シート!V535)</f>
        <v/>
      </c>
      <c r="J392" s="985" t="str">
        <f>IF(基本情報入力シート!W535="","",基本情報入力シート!W535)</f>
        <v/>
      </c>
      <c r="K392" s="985" t="str">
        <f>IF(基本情報入力シート!X535="","",基本情報入力シート!X535)</f>
        <v/>
      </c>
      <c r="L392" s="1008" t="str">
        <f>IF(基本情報入力シート!AC535=0,"",基本情報入力シート!AC535)</f>
        <v/>
      </c>
      <c r="M392" s="1021" t="str">
        <f>IF(基本情報入力シート!AD535="","",基本情報入力シート!AD535)</f>
        <v/>
      </c>
      <c r="N392" s="1031"/>
      <c r="O392" s="1036" t="str">
        <f>IFERROR(VLOOKUP(K392,'【参考】数式用３'!$A$2:$AD$48,MATCH(N392,'【参考】数式用３'!$C$4:$AD$4,0)+2,0),"")</f>
        <v/>
      </c>
      <c r="P392" s="1044"/>
      <c r="Q392" s="1050" t="str">
        <f>IFERROR(VLOOKUP(K392,'【参考】数式用３'!$A$2:$AC$48,MATCH(P392,'【参考】数式用３'!$C$4:$AC$4,0)+2,0),"")</f>
        <v/>
      </c>
      <c r="R392" s="1055" t="s">
        <v>712</v>
      </c>
      <c r="S392" s="1061"/>
      <c r="T392" s="1064" t="s">
        <v>5</v>
      </c>
      <c r="U392" s="1061"/>
      <c r="V392" s="1064" t="s">
        <v>861</v>
      </c>
      <c r="W392" s="1061"/>
      <c r="X392" s="1064" t="s">
        <v>5</v>
      </c>
      <c r="Y392" s="1061"/>
      <c r="Z392" s="1064" t="s">
        <v>130</v>
      </c>
      <c r="AA392" s="1064" t="s">
        <v>508</v>
      </c>
      <c r="AB392" s="1064" t="str">
        <f>IF(S392&gt;=1,(W392*12+Y392)-(S392*12+U392)+1,"")</f>
        <v/>
      </c>
      <c r="AC392" s="1068" t="s">
        <v>136</v>
      </c>
      <c r="AD392" s="1075" t="str">
        <f>IFERROR(ROUNDDOWN(ROUND(L392*Q392,0)*M392,0)*AB392,"")</f>
        <v/>
      </c>
      <c r="AE392" s="1083" t="str">
        <f>IFERROR(ROUNDDOWN(ROUNDDOWN(ROUND(L392*VLOOKUP(K392,'【参考】数式用３'!$A$2:$AC$48,MATCH("処遇改善加算Ⅳ",'【参考】数式用３'!$C$4:$O$4,0)+2,0),0)*M392,0)*AB392*0.5,0),"")</f>
        <v/>
      </c>
      <c r="AF392" s="1092"/>
      <c r="AG392" s="1075" t="str">
        <f>IF(AND(AQ392&lt;&gt;"対象外",P392&lt;&gt;""),ROUNDDOWN(ROUND(L392*VLOOKUP(K392,'【参考】数式用３'!$A$2:$K$48,MATCH("ベア加算あり",'【参考】数式用３'!$C$4:$K$4,0)+2,0),0)*M392,0)*AB392,"")</f>
        <v/>
      </c>
      <c r="AH392" s="1101"/>
      <c r="AI392" s="1092"/>
      <c r="AJ392" s="1092"/>
      <c r="AK392" s="1115"/>
      <c r="AL392" s="1124"/>
      <c r="AM392" s="1131" t="str">
        <f>IF(Q392="","",IF(Q392&lt;O392,"！加算の要件上は問題ありませんが、令和６年度末の加算率と比較して、令和７年度の加算率が低くなっています。",""))</f>
        <v/>
      </c>
      <c r="AN392" s="1139"/>
      <c r="AO392" s="1146" t="str">
        <f>IF(K392&lt;&gt;"","Q列に色付け","")</f>
        <v/>
      </c>
      <c r="AP392" s="1152" t="str">
        <f>IF(AND(AE392&lt;&gt;0,AE392&lt;&gt;""),IF(AF392="○","入力済","未入力"),"")</f>
        <v/>
      </c>
      <c r="AQ392" s="889" t="str">
        <f>IFERROR((VLOOKUP(N392,'【参考】数式用３'!$BE$5:$BE$13,1,FALSE)),"対象外")</f>
        <v>対象外</v>
      </c>
      <c r="AR392" s="880" t="str">
        <f>IF(AG392&lt;&gt;"",IF(AH392="○","入力済","未入力"),"")</f>
        <v/>
      </c>
      <c r="AS392" s="880" t="str">
        <f>IF(AND(P392&lt;&gt;"",AI392=""),"未入力","入力済")</f>
        <v>入力済</v>
      </c>
      <c r="AT392" s="880" t="str">
        <f>IF(AND(P392&lt;&gt;"",P392&lt;&gt;"処遇改善加算Ⅳ",AJ392=""),"未入力","入力済")</f>
        <v>入力済</v>
      </c>
      <c r="AU392" s="880" t="str">
        <f>IFERROR(VLOOKUP(K392,'【参考】数式用３'!$BB$5:$BC$48,2,FALSE),"")</f>
        <v/>
      </c>
      <c r="AV392" s="880" t="str">
        <f>IF(AND(P392&lt;&gt;"処遇改善加算Ⅲ",P392&lt;&gt;"処遇改善加算Ⅳ",P392&lt;&gt;"",AU392&lt;&gt;"対象外"),1,"")</f>
        <v/>
      </c>
      <c r="AW392" s="880" t="str">
        <f>IFERROR("_"&amp;VLOOKUP(K392,'【参考】数式用３'!$AG$2:$AH$48,2,FALSE),"")</f>
        <v/>
      </c>
      <c r="AX392" s="1159" t="str">
        <f>IF(AND(P392="処遇改善加算Ⅰ",AL392=""),"未入力","入力済")</f>
        <v>入力済</v>
      </c>
      <c r="AY392" s="1146" t="str">
        <f>G392</f>
        <v/>
      </c>
      <c r="AZ392" s="879"/>
      <c r="BA392" s="879"/>
      <c r="BB392" s="879"/>
      <c r="BC392" s="879"/>
      <c r="BD392" s="879"/>
      <c r="BE392" s="879"/>
      <c r="BF392" s="879"/>
      <c r="BG392" s="879"/>
    </row>
    <row r="393" spans="1:59" ht="14.4" customHeight="1">
      <c r="A393" s="923"/>
      <c r="B393" s="944"/>
      <c r="C393" s="961"/>
      <c r="D393" s="961"/>
      <c r="E393" s="961"/>
      <c r="F393" s="971"/>
      <c r="G393" s="983"/>
      <c r="H393" s="983"/>
      <c r="I393" s="983"/>
      <c r="J393" s="983"/>
      <c r="K393" s="983"/>
      <c r="L393" s="1006"/>
      <c r="M393" s="1022"/>
      <c r="N393" s="1032"/>
      <c r="O393" s="1037"/>
      <c r="P393" s="1045"/>
      <c r="Q393" s="1051"/>
      <c r="R393" s="1056"/>
      <c r="S393" s="1062"/>
      <c r="T393" s="915"/>
      <c r="U393" s="1062"/>
      <c r="V393" s="915"/>
      <c r="W393" s="1062"/>
      <c r="X393" s="915"/>
      <c r="Y393" s="1062"/>
      <c r="Z393" s="915"/>
      <c r="AA393" s="915"/>
      <c r="AB393" s="915"/>
      <c r="AC393" s="1069"/>
      <c r="AD393" s="1076"/>
      <c r="AE393" s="1084"/>
      <c r="AF393" s="1093"/>
      <c r="AG393" s="1076"/>
      <c r="AH393" s="1102"/>
      <c r="AI393" s="1093"/>
      <c r="AJ393" s="1093"/>
      <c r="AK393" s="1116"/>
      <c r="AL393" s="1125"/>
      <c r="AM393" s="1132" t="str">
        <f>IF(AND(P392&lt;&gt;"",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1139"/>
      <c r="AO393" s="1147"/>
      <c r="AP393" s="1152"/>
      <c r="AQ393" s="890"/>
      <c r="AR393" s="880"/>
      <c r="AS393" s="880"/>
      <c r="AT393" s="880"/>
      <c r="AU393" s="880"/>
      <c r="AV393" s="880"/>
      <c r="AW393" s="880"/>
      <c r="AX393" s="1159"/>
      <c r="AY393" s="1147"/>
      <c r="AZ393" s="879"/>
      <c r="BA393" s="879"/>
      <c r="BB393" s="879"/>
      <c r="BC393" s="879"/>
      <c r="BD393" s="879"/>
      <c r="BE393" s="879"/>
      <c r="BF393" s="879"/>
      <c r="BG393" s="879"/>
    </row>
    <row r="394" spans="1:59" ht="14.4" customHeight="1">
      <c r="A394" s="924"/>
      <c r="B394" s="944"/>
      <c r="C394" s="961"/>
      <c r="D394" s="961"/>
      <c r="E394" s="961"/>
      <c r="F394" s="971"/>
      <c r="G394" s="983"/>
      <c r="H394" s="983"/>
      <c r="I394" s="983"/>
      <c r="J394" s="983"/>
      <c r="K394" s="983"/>
      <c r="L394" s="1006"/>
      <c r="M394" s="1022"/>
      <c r="N394" s="1032"/>
      <c r="O394" s="1037"/>
      <c r="P394" s="1045"/>
      <c r="Q394" s="1051"/>
      <c r="R394" s="1056"/>
      <c r="S394" s="1062"/>
      <c r="T394" s="915"/>
      <c r="U394" s="1062"/>
      <c r="V394" s="915"/>
      <c r="W394" s="1062"/>
      <c r="X394" s="915"/>
      <c r="Y394" s="1062"/>
      <c r="Z394" s="915"/>
      <c r="AA394" s="915"/>
      <c r="AB394" s="915"/>
      <c r="AC394" s="1069"/>
      <c r="AD394" s="1076"/>
      <c r="AE394" s="1084"/>
      <c r="AF394" s="1093"/>
      <c r="AG394" s="1076"/>
      <c r="AH394" s="1102"/>
      <c r="AI394" s="1093"/>
      <c r="AJ394" s="1093"/>
      <c r="AK394" s="1116"/>
      <c r="AL394" s="1125"/>
      <c r="AM394" s="1133"/>
      <c r="AN394" s="1139"/>
      <c r="AO394" s="1147"/>
      <c r="AP394" s="1152"/>
      <c r="AQ394" s="890"/>
      <c r="AR394" s="880"/>
      <c r="AS394" s="880"/>
      <c r="AT394" s="880"/>
      <c r="AU394" s="880"/>
      <c r="AV394" s="880"/>
      <c r="AW394" s="880"/>
      <c r="AX394" s="1159"/>
      <c r="AY394" s="1147"/>
      <c r="AZ394" s="879"/>
      <c r="BA394" s="879"/>
      <c r="BB394" s="879"/>
      <c r="BC394" s="879"/>
      <c r="BD394" s="879"/>
      <c r="BE394" s="879"/>
      <c r="BF394" s="879"/>
      <c r="BG394" s="879"/>
    </row>
    <row r="395" spans="1:59" ht="30" customHeight="1">
      <c r="A395" s="925"/>
      <c r="B395" s="945"/>
      <c r="C395" s="962"/>
      <c r="D395" s="962"/>
      <c r="E395" s="962"/>
      <c r="F395" s="972"/>
      <c r="G395" s="984"/>
      <c r="H395" s="984"/>
      <c r="I395" s="984"/>
      <c r="J395" s="984"/>
      <c r="K395" s="984"/>
      <c r="L395" s="1007"/>
      <c r="M395" s="1023"/>
      <c r="N395" s="1033"/>
      <c r="O395" s="1038"/>
      <c r="P395" s="1046"/>
      <c r="Q395" s="1052"/>
      <c r="R395" s="1057"/>
      <c r="S395" s="1063"/>
      <c r="T395" s="1065"/>
      <c r="U395" s="1063"/>
      <c r="V395" s="1065"/>
      <c r="W395" s="1063"/>
      <c r="X395" s="1065"/>
      <c r="Y395" s="1063"/>
      <c r="Z395" s="1065"/>
      <c r="AA395" s="1065"/>
      <c r="AB395" s="1065"/>
      <c r="AC395" s="1070"/>
      <c r="AD395" s="1077"/>
      <c r="AE395" s="1085"/>
      <c r="AF395" s="1094"/>
      <c r="AG395" s="1077"/>
      <c r="AH395" s="1103"/>
      <c r="AI395" s="1094"/>
      <c r="AJ395" s="1094"/>
      <c r="AK395" s="1117"/>
      <c r="AL395" s="1126"/>
      <c r="AM395" s="1134"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139"/>
      <c r="AO395" s="1148"/>
      <c r="AP395" s="1152"/>
      <c r="AQ395" s="891"/>
      <c r="AR395" s="880"/>
      <c r="AS395" s="880"/>
      <c r="AT395" s="880"/>
      <c r="AU395" s="880"/>
      <c r="AV395" s="880"/>
      <c r="AW395" s="880"/>
      <c r="AX395" s="1159"/>
      <c r="AY395" s="1148"/>
      <c r="AZ395" s="879"/>
      <c r="BA395" s="879"/>
      <c r="BB395" s="879"/>
      <c r="BC395" s="879"/>
      <c r="BD395" s="879"/>
      <c r="BE395" s="879"/>
      <c r="BF395" s="879"/>
      <c r="BG395" s="879"/>
    </row>
    <row r="396" spans="1:59" ht="30" customHeight="1">
      <c r="A396" s="922">
        <v>97</v>
      </c>
      <c r="B396" s="946" t="str">
        <f>IF(基本情報入力シート!B536="","",基本情報入力シート!B536)</f>
        <v/>
      </c>
      <c r="C396" s="963"/>
      <c r="D396" s="963"/>
      <c r="E396" s="963"/>
      <c r="F396" s="973"/>
      <c r="G396" s="985" t="str">
        <f>IF(基本情報入力シート!L536="","",基本情報入力シート!L536)</f>
        <v/>
      </c>
      <c r="H396" s="985" t="str">
        <f>IF(基本情報入力シート!Q536="","",基本情報入力シート!Q536)</f>
        <v/>
      </c>
      <c r="I396" s="985" t="str">
        <f>IF(基本情報入力シート!V536="","",基本情報入力シート!V536)</f>
        <v/>
      </c>
      <c r="J396" s="985" t="str">
        <f>IF(基本情報入力シート!W536="","",基本情報入力シート!W536)</f>
        <v/>
      </c>
      <c r="K396" s="985" t="str">
        <f>IF(基本情報入力シート!X536="","",基本情報入力シート!X536)</f>
        <v/>
      </c>
      <c r="L396" s="1008" t="str">
        <f>IF(基本情報入力シート!AC536=0,"",基本情報入力シート!AC536)</f>
        <v/>
      </c>
      <c r="M396" s="1021" t="str">
        <f>IF(基本情報入力シート!AD536="","",基本情報入力シート!AD536)</f>
        <v/>
      </c>
      <c r="N396" s="1031"/>
      <c r="O396" s="1036" t="str">
        <f>IFERROR(VLOOKUP(K396,'【参考】数式用３'!$A$2:$AD$48,MATCH(N396,'【参考】数式用３'!$C$4:$AD$4,0)+2,0),"")</f>
        <v/>
      </c>
      <c r="P396" s="1044"/>
      <c r="Q396" s="1050" t="str">
        <f>IFERROR(VLOOKUP(K396,'【参考】数式用３'!$A$2:$AC$48,MATCH(P396,'【参考】数式用３'!$C$4:$AC$4,0)+2,0),"")</f>
        <v/>
      </c>
      <c r="R396" s="1055" t="s">
        <v>712</v>
      </c>
      <c r="S396" s="1061"/>
      <c r="T396" s="1064" t="s">
        <v>5</v>
      </c>
      <c r="U396" s="1061"/>
      <c r="V396" s="1064" t="s">
        <v>861</v>
      </c>
      <c r="W396" s="1061"/>
      <c r="X396" s="1064" t="s">
        <v>5</v>
      </c>
      <c r="Y396" s="1061"/>
      <c r="Z396" s="1064" t="s">
        <v>130</v>
      </c>
      <c r="AA396" s="1064" t="s">
        <v>508</v>
      </c>
      <c r="AB396" s="1064" t="str">
        <f>IF(S396&gt;=1,(W396*12+Y396)-(S396*12+U396)+1,"")</f>
        <v/>
      </c>
      <c r="AC396" s="1068" t="s">
        <v>136</v>
      </c>
      <c r="AD396" s="1075" t="str">
        <f>IFERROR(ROUNDDOWN(ROUND(L396*Q396,0)*M396,0)*AB396,"")</f>
        <v/>
      </c>
      <c r="AE396" s="1083" t="str">
        <f>IFERROR(ROUNDDOWN(ROUNDDOWN(ROUND(L396*VLOOKUP(K396,'【参考】数式用３'!$A$2:$AC$48,MATCH("処遇改善加算Ⅳ",'【参考】数式用３'!$C$4:$O$4,0)+2,0),0)*M396,0)*AB396*0.5,0),"")</f>
        <v/>
      </c>
      <c r="AF396" s="1092"/>
      <c r="AG396" s="1075" t="str">
        <f>IF(AND(AQ396&lt;&gt;"対象外",P396&lt;&gt;""),ROUNDDOWN(ROUND(L396*VLOOKUP(K396,'【参考】数式用３'!$A$2:$K$48,MATCH("ベア加算あり",'【参考】数式用３'!$C$4:$K$4,0)+2,0),0)*M396,0)*AB396,"")</f>
        <v/>
      </c>
      <c r="AH396" s="1101"/>
      <c r="AI396" s="1092"/>
      <c r="AJ396" s="1092"/>
      <c r="AK396" s="1115"/>
      <c r="AL396" s="1124"/>
      <c r="AM396" s="1131" t="str">
        <f>IF(Q396="","",IF(Q396&lt;O396,"！加算の要件上は問題ありませんが、令和６年度末の加算率と比較して、令和７年度の加算率が低くなっています。",""))</f>
        <v/>
      </c>
      <c r="AN396" s="1139"/>
      <c r="AO396" s="1146" t="str">
        <f>IF(K396&lt;&gt;"","Q列に色付け","")</f>
        <v/>
      </c>
      <c r="AP396" s="1152" t="str">
        <f>IF(AND(AE396&lt;&gt;0,AE396&lt;&gt;""),IF(AF396="○","入力済","未入力"),"")</f>
        <v/>
      </c>
      <c r="AQ396" s="889" t="str">
        <f>IFERROR((VLOOKUP(N396,'【参考】数式用３'!$BE$5:$BE$13,1,FALSE)),"対象外")</f>
        <v>対象外</v>
      </c>
      <c r="AR396" s="880" t="str">
        <f>IF(AG396&lt;&gt;"",IF(AH396="○","入力済","未入力"),"")</f>
        <v/>
      </c>
      <c r="AS396" s="880" t="str">
        <f>IF(AND(P396&lt;&gt;"",AI396=""),"未入力","入力済")</f>
        <v>入力済</v>
      </c>
      <c r="AT396" s="880" t="str">
        <f>IF(AND(P396&lt;&gt;"",P396&lt;&gt;"処遇改善加算Ⅳ",AJ396=""),"未入力","入力済")</f>
        <v>入力済</v>
      </c>
      <c r="AU396" s="880" t="str">
        <f>IFERROR(VLOOKUP(K396,'【参考】数式用３'!$BB$5:$BC$48,2,FALSE),"")</f>
        <v/>
      </c>
      <c r="AV396" s="880" t="str">
        <f>IF(AND(P396&lt;&gt;"処遇改善加算Ⅲ",P396&lt;&gt;"処遇改善加算Ⅳ",P396&lt;&gt;"",AU396&lt;&gt;"対象外"),1,"")</f>
        <v/>
      </c>
      <c r="AW396" s="880" t="str">
        <f>IFERROR("_"&amp;VLOOKUP(K396,'【参考】数式用３'!$AG$2:$AH$48,2,FALSE),"")</f>
        <v/>
      </c>
      <c r="AX396" s="1159" t="str">
        <f>IF(AND(P396="処遇改善加算Ⅰ",AL396=""),"未入力","入力済")</f>
        <v>入力済</v>
      </c>
      <c r="AY396" s="1146" t="str">
        <f>G396</f>
        <v/>
      </c>
      <c r="AZ396" s="879"/>
      <c r="BA396" s="879"/>
      <c r="BB396" s="879"/>
      <c r="BC396" s="879"/>
      <c r="BD396" s="879"/>
      <c r="BE396" s="879"/>
      <c r="BF396" s="879"/>
      <c r="BG396" s="879"/>
    </row>
    <row r="397" spans="1:59" ht="14.4" customHeight="1">
      <c r="A397" s="923"/>
      <c r="B397" s="944"/>
      <c r="C397" s="961"/>
      <c r="D397" s="961"/>
      <c r="E397" s="961"/>
      <c r="F397" s="971"/>
      <c r="G397" s="983"/>
      <c r="H397" s="983"/>
      <c r="I397" s="983"/>
      <c r="J397" s="983"/>
      <c r="K397" s="983"/>
      <c r="L397" s="1006"/>
      <c r="M397" s="1022"/>
      <c r="N397" s="1032"/>
      <c r="O397" s="1037"/>
      <c r="P397" s="1045"/>
      <c r="Q397" s="1051"/>
      <c r="R397" s="1056"/>
      <c r="S397" s="1062"/>
      <c r="T397" s="915"/>
      <c r="U397" s="1062"/>
      <c r="V397" s="915"/>
      <c r="W397" s="1062"/>
      <c r="X397" s="915"/>
      <c r="Y397" s="1062"/>
      <c r="Z397" s="915"/>
      <c r="AA397" s="915"/>
      <c r="AB397" s="915"/>
      <c r="AC397" s="1069"/>
      <c r="AD397" s="1076"/>
      <c r="AE397" s="1084"/>
      <c r="AF397" s="1093"/>
      <c r="AG397" s="1076"/>
      <c r="AH397" s="1102"/>
      <c r="AI397" s="1093"/>
      <c r="AJ397" s="1093"/>
      <c r="AK397" s="1116"/>
      <c r="AL397" s="1125"/>
      <c r="AM397" s="1132" t="str">
        <f>IF(AND(P396&lt;&gt;"",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1139"/>
      <c r="AO397" s="1147"/>
      <c r="AP397" s="1152"/>
      <c r="AQ397" s="890"/>
      <c r="AR397" s="880"/>
      <c r="AS397" s="880"/>
      <c r="AT397" s="880"/>
      <c r="AU397" s="880"/>
      <c r="AV397" s="880"/>
      <c r="AW397" s="880"/>
      <c r="AX397" s="1159"/>
      <c r="AY397" s="1147"/>
      <c r="AZ397" s="879"/>
      <c r="BA397" s="879"/>
      <c r="BB397" s="879"/>
      <c r="BC397" s="879"/>
      <c r="BD397" s="879"/>
      <c r="BE397" s="879"/>
      <c r="BF397" s="879"/>
      <c r="BG397" s="879"/>
    </row>
    <row r="398" spans="1:59" ht="14.4" customHeight="1">
      <c r="A398" s="924"/>
      <c r="B398" s="944"/>
      <c r="C398" s="961"/>
      <c r="D398" s="961"/>
      <c r="E398" s="961"/>
      <c r="F398" s="971"/>
      <c r="G398" s="983"/>
      <c r="H398" s="983"/>
      <c r="I398" s="983"/>
      <c r="J398" s="983"/>
      <c r="K398" s="983"/>
      <c r="L398" s="1006"/>
      <c r="M398" s="1022"/>
      <c r="N398" s="1032"/>
      <c r="O398" s="1037"/>
      <c r="P398" s="1045"/>
      <c r="Q398" s="1051"/>
      <c r="R398" s="1056"/>
      <c r="S398" s="1062"/>
      <c r="T398" s="915"/>
      <c r="U398" s="1062"/>
      <c r="V398" s="915"/>
      <c r="W398" s="1062"/>
      <c r="X398" s="915"/>
      <c r="Y398" s="1062"/>
      <c r="Z398" s="915"/>
      <c r="AA398" s="915"/>
      <c r="AB398" s="915"/>
      <c r="AC398" s="1069"/>
      <c r="AD398" s="1076"/>
      <c r="AE398" s="1084"/>
      <c r="AF398" s="1093"/>
      <c r="AG398" s="1076"/>
      <c r="AH398" s="1102"/>
      <c r="AI398" s="1093"/>
      <c r="AJ398" s="1093"/>
      <c r="AK398" s="1116"/>
      <c r="AL398" s="1125"/>
      <c r="AM398" s="1133"/>
      <c r="AN398" s="1139"/>
      <c r="AO398" s="1147"/>
      <c r="AP398" s="1152"/>
      <c r="AQ398" s="890"/>
      <c r="AR398" s="880"/>
      <c r="AS398" s="880"/>
      <c r="AT398" s="880"/>
      <c r="AU398" s="880"/>
      <c r="AV398" s="880"/>
      <c r="AW398" s="880"/>
      <c r="AX398" s="1159"/>
      <c r="AY398" s="1147"/>
      <c r="AZ398" s="879"/>
      <c r="BA398" s="879"/>
      <c r="BB398" s="879"/>
      <c r="BC398" s="879"/>
      <c r="BD398" s="879"/>
      <c r="BE398" s="879"/>
      <c r="BF398" s="879"/>
      <c r="BG398" s="879"/>
    </row>
    <row r="399" spans="1:59" ht="30" customHeight="1">
      <c r="A399" s="925"/>
      <c r="B399" s="945"/>
      <c r="C399" s="962"/>
      <c r="D399" s="962"/>
      <c r="E399" s="962"/>
      <c r="F399" s="972"/>
      <c r="G399" s="984"/>
      <c r="H399" s="984"/>
      <c r="I399" s="984"/>
      <c r="J399" s="984"/>
      <c r="K399" s="984"/>
      <c r="L399" s="1007"/>
      <c r="M399" s="1023"/>
      <c r="N399" s="1033"/>
      <c r="O399" s="1038"/>
      <c r="P399" s="1046"/>
      <c r="Q399" s="1052"/>
      <c r="R399" s="1057"/>
      <c r="S399" s="1063"/>
      <c r="T399" s="1065"/>
      <c r="U399" s="1063"/>
      <c r="V399" s="1065"/>
      <c r="W399" s="1063"/>
      <c r="X399" s="1065"/>
      <c r="Y399" s="1063"/>
      <c r="Z399" s="1065"/>
      <c r="AA399" s="1065"/>
      <c r="AB399" s="1065"/>
      <c r="AC399" s="1070"/>
      <c r="AD399" s="1077"/>
      <c r="AE399" s="1085"/>
      <c r="AF399" s="1094"/>
      <c r="AG399" s="1077"/>
      <c r="AH399" s="1103"/>
      <c r="AI399" s="1094"/>
      <c r="AJ399" s="1094"/>
      <c r="AK399" s="1117"/>
      <c r="AL399" s="1126"/>
      <c r="AM399" s="1134"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139"/>
      <c r="AO399" s="1148"/>
      <c r="AP399" s="1152"/>
      <c r="AQ399" s="891"/>
      <c r="AR399" s="880"/>
      <c r="AS399" s="880"/>
      <c r="AT399" s="880"/>
      <c r="AU399" s="880"/>
      <c r="AV399" s="880"/>
      <c r="AW399" s="880"/>
      <c r="AX399" s="1159"/>
      <c r="AY399" s="1148"/>
      <c r="AZ399" s="879"/>
      <c r="BA399" s="879"/>
      <c r="BB399" s="879"/>
      <c r="BC399" s="879"/>
      <c r="BD399" s="879"/>
      <c r="BE399" s="879"/>
      <c r="BF399" s="879"/>
      <c r="BG399" s="879"/>
    </row>
    <row r="400" spans="1:59" ht="30" customHeight="1">
      <c r="A400" s="922">
        <v>98</v>
      </c>
      <c r="B400" s="946" t="str">
        <f>IF(基本情報入力シート!B537="","",基本情報入力シート!B537)</f>
        <v/>
      </c>
      <c r="C400" s="963"/>
      <c r="D400" s="963"/>
      <c r="E400" s="963"/>
      <c r="F400" s="973"/>
      <c r="G400" s="985" t="str">
        <f>IF(基本情報入力シート!L537="","",基本情報入力シート!L537)</f>
        <v/>
      </c>
      <c r="H400" s="985" t="str">
        <f>IF(基本情報入力シート!Q537="","",基本情報入力シート!Q537)</f>
        <v/>
      </c>
      <c r="I400" s="985" t="str">
        <f>IF(基本情報入力シート!V537="","",基本情報入力シート!V537)</f>
        <v/>
      </c>
      <c r="J400" s="985" t="str">
        <f>IF(基本情報入力シート!W537="","",基本情報入力シート!W537)</f>
        <v/>
      </c>
      <c r="K400" s="985" t="str">
        <f>IF(基本情報入力シート!X537="","",基本情報入力シート!X537)</f>
        <v/>
      </c>
      <c r="L400" s="1008" t="str">
        <f>IF(基本情報入力シート!AC537=0,"",基本情報入力シート!AC537)</f>
        <v/>
      </c>
      <c r="M400" s="1021" t="str">
        <f>IF(基本情報入力シート!AD537="","",基本情報入力シート!AD537)</f>
        <v/>
      </c>
      <c r="N400" s="1031"/>
      <c r="O400" s="1036" t="str">
        <f>IFERROR(VLOOKUP(K400,'【参考】数式用３'!$A$2:$AD$48,MATCH(N400,'【参考】数式用３'!$C$4:$AD$4,0)+2,0),"")</f>
        <v/>
      </c>
      <c r="P400" s="1044"/>
      <c r="Q400" s="1050" t="str">
        <f>IFERROR(VLOOKUP(K400,'【参考】数式用３'!$A$2:$AC$48,MATCH(P400,'【参考】数式用３'!$C$4:$AC$4,0)+2,0),"")</f>
        <v/>
      </c>
      <c r="R400" s="1055" t="s">
        <v>712</v>
      </c>
      <c r="S400" s="1061"/>
      <c r="T400" s="1064" t="s">
        <v>5</v>
      </c>
      <c r="U400" s="1061"/>
      <c r="V400" s="1064" t="s">
        <v>861</v>
      </c>
      <c r="W400" s="1061"/>
      <c r="X400" s="1064" t="s">
        <v>5</v>
      </c>
      <c r="Y400" s="1061"/>
      <c r="Z400" s="1064" t="s">
        <v>130</v>
      </c>
      <c r="AA400" s="1064" t="s">
        <v>508</v>
      </c>
      <c r="AB400" s="1064" t="str">
        <f>IF(S400&gt;=1,(W400*12+Y400)-(S400*12+U400)+1,"")</f>
        <v/>
      </c>
      <c r="AC400" s="1068" t="s">
        <v>136</v>
      </c>
      <c r="AD400" s="1075" t="str">
        <f>IFERROR(ROUNDDOWN(ROUND(L400*Q400,0)*M400,0)*AB400,"")</f>
        <v/>
      </c>
      <c r="AE400" s="1083" t="str">
        <f>IFERROR(ROUNDDOWN(ROUNDDOWN(ROUND(L400*VLOOKUP(K400,'【参考】数式用３'!$A$2:$AC$48,MATCH("処遇改善加算Ⅳ",'【参考】数式用３'!$C$4:$O$4,0)+2,0),0)*M400,0)*AB400*0.5,0),"")</f>
        <v/>
      </c>
      <c r="AF400" s="1092"/>
      <c r="AG400" s="1075" t="str">
        <f>IF(AND(AQ400&lt;&gt;"対象外",P400&lt;&gt;""),ROUNDDOWN(ROUND(L400*VLOOKUP(K400,'【参考】数式用３'!$A$2:$K$48,MATCH("ベア加算あり",'【参考】数式用３'!$C$4:$K$4,0)+2,0),0)*M400,0)*AB400,"")</f>
        <v/>
      </c>
      <c r="AH400" s="1101"/>
      <c r="AI400" s="1092"/>
      <c r="AJ400" s="1092"/>
      <c r="AK400" s="1115"/>
      <c r="AL400" s="1124"/>
      <c r="AM400" s="1131" t="str">
        <f>IF(Q400="","",IF(Q400&lt;O400,"！加算の要件上は問題ありませんが、令和６年度末の加算率と比較して、令和７年度の加算率が低くなっています。",""))</f>
        <v/>
      </c>
      <c r="AN400" s="1139"/>
      <c r="AO400" s="1146" t="str">
        <f>IF(K400&lt;&gt;"","Q列に色付け","")</f>
        <v/>
      </c>
      <c r="AP400" s="1152" t="str">
        <f>IF(AND(AE400&lt;&gt;0,AE400&lt;&gt;""),IF(AF400="○","入力済","未入力"),"")</f>
        <v/>
      </c>
      <c r="AQ400" s="889" t="str">
        <f>IFERROR((VLOOKUP(N400,'【参考】数式用３'!$BE$5:$BE$13,1,FALSE)),"対象外")</f>
        <v>対象外</v>
      </c>
      <c r="AR400" s="880" t="str">
        <f>IF(AG400&lt;&gt;"",IF(AH400="○","入力済","未入力"),"")</f>
        <v/>
      </c>
      <c r="AS400" s="880" t="str">
        <f>IF(AND(P400&lt;&gt;"",AI400=""),"未入力","入力済")</f>
        <v>入力済</v>
      </c>
      <c r="AT400" s="880" t="str">
        <f>IF(AND(P400&lt;&gt;"",P400&lt;&gt;"処遇改善加算Ⅳ",AJ400=""),"未入力","入力済")</f>
        <v>入力済</v>
      </c>
      <c r="AU400" s="880" t="str">
        <f>IFERROR(VLOOKUP(K400,'【参考】数式用３'!$BB$5:$BC$48,2,FALSE),"")</f>
        <v/>
      </c>
      <c r="AV400" s="880" t="str">
        <f>IF(AND(P400&lt;&gt;"処遇改善加算Ⅲ",P400&lt;&gt;"処遇改善加算Ⅳ",P400&lt;&gt;"",AU400&lt;&gt;"対象外"),1,"")</f>
        <v/>
      </c>
      <c r="AW400" s="880" t="str">
        <f>IFERROR("_"&amp;VLOOKUP(K400,'【参考】数式用３'!$AG$2:$AH$48,2,FALSE),"")</f>
        <v/>
      </c>
      <c r="AX400" s="1159" t="str">
        <f>IF(AND(P400="処遇改善加算Ⅰ",AL400=""),"未入力","入力済")</f>
        <v>入力済</v>
      </c>
      <c r="AY400" s="1146" t="str">
        <f>G400</f>
        <v/>
      </c>
      <c r="AZ400" s="879"/>
      <c r="BA400" s="879"/>
      <c r="BB400" s="879"/>
      <c r="BC400" s="879"/>
      <c r="BD400" s="879"/>
      <c r="BE400" s="879"/>
      <c r="BF400" s="879"/>
      <c r="BG400" s="879"/>
    </row>
    <row r="401" spans="1:59" ht="14.4" customHeight="1">
      <c r="A401" s="923"/>
      <c r="B401" s="944"/>
      <c r="C401" s="961"/>
      <c r="D401" s="961"/>
      <c r="E401" s="961"/>
      <c r="F401" s="971"/>
      <c r="G401" s="983"/>
      <c r="H401" s="983"/>
      <c r="I401" s="983"/>
      <c r="J401" s="983"/>
      <c r="K401" s="983"/>
      <c r="L401" s="1006"/>
      <c r="M401" s="1022"/>
      <c r="N401" s="1032"/>
      <c r="O401" s="1037"/>
      <c r="P401" s="1045"/>
      <c r="Q401" s="1051"/>
      <c r="R401" s="1056"/>
      <c r="S401" s="1062"/>
      <c r="T401" s="915"/>
      <c r="U401" s="1062"/>
      <c r="V401" s="915"/>
      <c r="W401" s="1062"/>
      <c r="X401" s="915"/>
      <c r="Y401" s="1062"/>
      <c r="Z401" s="915"/>
      <c r="AA401" s="915"/>
      <c r="AB401" s="915"/>
      <c r="AC401" s="1069"/>
      <c r="AD401" s="1076"/>
      <c r="AE401" s="1084"/>
      <c r="AF401" s="1093"/>
      <c r="AG401" s="1076"/>
      <c r="AH401" s="1102"/>
      <c r="AI401" s="1093"/>
      <c r="AJ401" s="1093"/>
      <c r="AK401" s="1116"/>
      <c r="AL401" s="1125"/>
      <c r="AM401" s="1132" t="str">
        <f>IF(AND(P400&lt;&gt;"",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1139"/>
      <c r="AO401" s="1147"/>
      <c r="AP401" s="1152"/>
      <c r="AQ401" s="890"/>
      <c r="AR401" s="880"/>
      <c r="AS401" s="880"/>
      <c r="AT401" s="880"/>
      <c r="AU401" s="880"/>
      <c r="AV401" s="880"/>
      <c r="AW401" s="880"/>
      <c r="AX401" s="1159"/>
      <c r="AY401" s="1147"/>
      <c r="AZ401" s="879"/>
      <c r="BA401" s="879"/>
      <c r="BB401" s="879"/>
      <c r="BC401" s="879"/>
      <c r="BD401" s="879"/>
      <c r="BE401" s="879"/>
      <c r="BF401" s="879"/>
      <c r="BG401" s="879"/>
    </row>
    <row r="402" spans="1:59" ht="14.4" customHeight="1">
      <c r="A402" s="924"/>
      <c r="B402" s="944"/>
      <c r="C402" s="961"/>
      <c r="D402" s="961"/>
      <c r="E402" s="961"/>
      <c r="F402" s="971"/>
      <c r="G402" s="983"/>
      <c r="H402" s="983"/>
      <c r="I402" s="983"/>
      <c r="J402" s="983"/>
      <c r="K402" s="983"/>
      <c r="L402" s="1006"/>
      <c r="M402" s="1022"/>
      <c r="N402" s="1032"/>
      <c r="O402" s="1037"/>
      <c r="P402" s="1045"/>
      <c r="Q402" s="1051"/>
      <c r="R402" s="1056"/>
      <c r="S402" s="1062"/>
      <c r="T402" s="915"/>
      <c r="U402" s="1062"/>
      <c r="V402" s="915"/>
      <c r="W402" s="1062"/>
      <c r="X402" s="915"/>
      <c r="Y402" s="1062"/>
      <c r="Z402" s="915"/>
      <c r="AA402" s="915"/>
      <c r="AB402" s="915"/>
      <c r="AC402" s="1069"/>
      <c r="AD402" s="1076"/>
      <c r="AE402" s="1084"/>
      <c r="AF402" s="1093"/>
      <c r="AG402" s="1076"/>
      <c r="AH402" s="1102"/>
      <c r="AI402" s="1093"/>
      <c r="AJ402" s="1093"/>
      <c r="AK402" s="1116"/>
      <c r="AL402" s="1125"/>
      <c r="AM402" s="1133"/>
      <c r="AN402" s="1139"/>
      <c r="AO402" s="1147"/>
      <c r="AP402" s="1152"/>
      <c r="AQ402" s="890"/>
      <c r="AR402" s="880"/>
      <c r="AS402" s="880"/>
      <c r="AT402" s="880"/>
      <c r="AU402" s="880"/>
      <c r="AV402" s="880"/>
      <c r="AW402" s="880"/>
      <c r="AX402" s="1159"/>
      <c r="AY402" s="1147"/>
      <c r="AZ402" s="879"/>
      <c r="BA402" s="879"/>
      <c r="BB402" s="879"/>
      <c r="BC402" s="879"/>
      <c r="BD402" s="879"/>
      <c r="BE402" s="879"/>
      <c r="BF402" s="879"/>
      <c r="BG402" s="879"/>
    </row>
    <row r="403" spans="1:59" ht="30" customHeight="1">
      <c r="A403" s="925"/>
      <c r="B403" s="945"/>
      <c r="C403" s="962"/>
      <c r="D403" s="962"/>
      <c r="E403" s="962"/>
      <c r="F403" s="972"/>
      <c r="G403" s="984"/>
      <c r="H403" s="984"/>
      <c r="I403" s="984"/>
      <c r="J403" s="984"/>
      <c r="K403" s="984"/>
      <c r="L403" s="1007"/>
      <c r="M403" s="1023"/>
      <c r="N403" s="1033"/>
      <c r="O403" s="1038"/>
      <c r="P403" s="1046"/>
      <c r="Q403" s="1052"/>
      <c r="R403" s="1057"/>
      <c r="S403" s="1063"/>
      <c r="T403" s="1065"/>
      <c r="U403" s="1063"/>
      <c r="V403" s="1065"/>
      <c r="W403" s="1063"/>
      <c r="X403" s="1065"/>
      <c r="Y403" s="1063"/>
      <c r="Z403" s="1065"/>
      <c r="AA403" s="1065"/>
      <c r="AB403" s="1065"/>
      <c r="AC403" s="1070"/>
      <c r="AD403" s="1077"/>
      <c r="AE403" s="1084"/>
      <c r="AF403" s="1093"/>
      <c r="AG403" s="1076"/>
      <c r="AH403" s="1102"/>
      <c r="AI403" s="1093"/>
      <c r="AJ403" s="1093"/>
      <c r="AK403" s="1116"/>
      <c r="AL403" s="1125"/>
      <c r="AM403" s="1134"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139"/>
      <c r="AO403" s="1148"/>
      <c r="AP403" s="1152"/>
      <c r="AQ403" s="891"/>
      <c r="AR403" s="880"/>
      <c r="AS403" s="880"/>
      <c r="AT403" s="880"/>
      <c r="AU403" s="880"/>
      <c r="AV403" s="880"/>
      <c r="AW403" s="880"/>
      <c r="AX403" s="1159"/>
      <c r="AY403" s="1148"/>
      <c r="AZ403" s="879"/>
      <c r="BA403" s="879"/>
      <c r="BB403" s="879"/>
      <c r="BC403" s="879"/>
      <c r="BD403" s="879"/>
      <c r="BE403" s="879"/>
      <c r="BF403" s="879"/>
      <c r="BG403" s="879"/>
    </row>
    <row r="404" spans="1:59" ht="30" customHeight="1">
      <c r="A404" s="922">
        <v>99</v>
      </c>
      <c r="B404" s="946" t="str">
        <f>IF(基本情報入力シート!B538="","",基本情報入力シート!B538)</f>
        <v/>
      </c>
      <c r="C404" s="963"/>
      <c r="D404" s="963"/>
      <c r="E404" s="963"/>
      <c r="F404" s="973"/>
      <c r="G404" s="985" t="str">
        <f>IF(基本情報入力シート!L538="","",基本情報入力シート!L538)</f>
        <v/>
      </c>
      <c r="H404" s="985" t="str">
        <f>IF(基本情報入力シート!Q538="","",基本情報入力シート!Q538)</f>
        <v/>
      </c>
      <c r="I404" s="985" t="str">
        <f>IF(基本情報入力シート!V538="","",基本情報入力シート!V538)</f>
        <v/>
      </c>
      <c r="J404" s="985" t="str">
        <f>IF(基本情報入力シート!W538="","",基本情報入力シート!W538)</f>
        <v/>
      </c>
      <c r="K404" s="985" t="str">
        <f>IF(基本情報入力シート!X538="","",基本情報入力シート!X538)</f>
        <v/>
      </c>
      <c r="L404" s="1008" t="str">
        <f>IF(基本情報入力シート!AC538=0,"",基本情報入力シート!AC538)</f>
        <v/>
      </c>
      <c r="M404" s="1021" t="str">
        <f>IF(基本情報入力シート!AD538="","",基本情報入力シート!AD538)</f>
        <v/>
      </c>
      <c r="N404" s="1031"/>
      <c r="O404" s="1036" t="str">
        <f>IFERROR(VLOOKUP(K404,'【参考】数式用３'!$A$2:$AD$48,MATCH(N404,'【参考】数式用３'!$C$4:$AD$4,0)+2,0),"")</f>
        <v/>
      </c>
      <c r="P404" s="1044"/>
      <c r="Q404" s="1050" t="str">
        <f>IFERROR(VLOOKUP(K404,'【参考】数式用３'!$A$2:$AC$48,MATCH(P404,'【参考】数式用３'!$C$4:$AC$4,0)+2,0),"")</f>
        <v/>
      </c>
      <c r="R404" s="1055" t="s">
        <v>712</v>
      </c>
      <c r="S404" s="1061"/>
      <c r="T404" s="1064" t="s">
        <v>5</v>
      </c>
      <c r="U404" s="1061"/>
      <c r="V404" s="1064" t="s">
        <v>861</v>
      </c>
      <c r="W404" s="1061"/>
      <c r="X404" s="1064" t="s">
        <v>5</v>
      </c>
      <c r="Y404" s="1061"/>
      <c r="Z404" s="1064" t="s">
        <v>130</v>
      </c>
      <c r="AA404" s="1064" t="s">
        <v>508</v>
      </c>
      <c r="AB404" s="1064" t="str">
        <f>IF(S404&gt;=1,(W404*12+Y404)-(S404*12+U404)+1,"")</f>
        <v/>
      </c>
      <c r="AC404" s="1068" t="s">
        <v>136</v>
      </c>
      <c r="AD404" s="1075" t="str">
        <f>IFERROR(ROUNDDOWN(ROUND(L404*Q404,0)*M404,0)*AB404,"")</f>
        <v/>
      </c>
      <c r="AE404" s="1083" t="str">
        <f>IFERROR(ROUNDDOWN(ROUNDDOWN(ROUND(L404*VLOOKUP(K404,'【参考】数式用３'!$A$2:$AC$48,MATCH("処遇改善加算Ⅳ",'【参考】数式用３'!$C$4:$O$4,0)+2,0),0)*M404,0)*AB404*0.5,0),"")</f>
        <v/>
      </c>
      <c r="AF404" s="1092"/>
      <c r="AG404" s="1075" t="str">
        <f>IF(AND(AQ404&lt;&gt;"対象外",P404&lt;&gt;""),ROUNDDOWN(ROUND(L404*VLOOKUP(K404,'【参考】数式用３'!$A$2:$K$48,MATCH("ベア加算あり",'【参考】数式用３'!$C$4:$K$4,0)+2,0),0)*M404,0)*AB404,"")</f>
        <v/>
      </c>
      <c r="AH404" s="1101"/>
      <c r="AI404" s="1092"/>
      <c r="AJ404" s="1092"/>
      <c r="AK404" s="1115"/>
      <c r="AL404" s="1124"/>
      <c r="AM404" s="1131" t="str">
        <f>IF(Q404="","",IF(Q404&lt;O404,"！加算の要件上は問題ありませんが、令和６年度末の加算率と比較して、令和７年度の加算率が低くなっています。",""))</f>
        <v/>
      </c>
      <c r="AN404" s="1139"/>
      <c r="AO404" s="1146" t="str">
        <f>IF(K404&lt;&gt;"","Q列に色付け","")</f>
        <v/>
      </c>
      <c r="AP404" s="1152" t="str">
        <f>IF(AND(AE404&lt;&gt;0,AE404&lt;&gt;""),IF(AF404="○","入力済","未入力"),"")</f>
        <v/>
      </c>
      <c r="AQ404" s="889" t="str">
        <f>IFERROR((VLOOKUP(N404,'【参考】数式用３'!$BE$5:$BE$13,1,FALSE)),"対象外")</f>
        <v>対象外</v>
      </c>
      <c r="AR404" s="880" t="str">
        <f>IF(AG404&lt;&gt;"",IF(AH404="○","入力済","未入力"),"")</f>
        <v/>
      </c>
      <c r="AS404" s="880" t="str">
        <f>IF(AND(P404&lt;&gt;"",AI404=""),"未入力","入力済")</f>
        <v>入力済</v>
      </c>
      <c r="AT404" s="880" t="str">
        <f>IF(AND(P404&lt;&gt;"",P404&lt;&gt;"処遇改善加算Ⅳ",AJ404=""),"未入力","入力済")</f>
        <v>入力済</v>
      </c>
      <c r="AU404" s="880" t="str">
        <f>IFERROR(VLOOKUP(K404,'【参考】数式用３'!$BB$5:$BC$48,2,FALSE),"")</f>
        <v/>
      </c>
      <c r="AV404" s="880" t="str">
        <f>IF(AND(P404&lt;&gt;"処遇改善加算Ⅲ",P404&lt;&gt;"処遇改善加算Ⅳ",P404&lt;&gt;"",AU404&lt;&gt;"対象外"),1,"")</f>
        <v/>
      </c>
      <c r="AW404" s="880" t="str">
        <f>IFERROR("_"&amp;VLOOKUP(K404,'【参考】数式用３'!$AG$2:$AH$48,2,FALSE),"")</f>
        <v/>
      </c>
      <c r="AX404" s="1159" t="str">
        <f>IF(AND(P404="処遇改善加算Ⅰ",AL404=""),"未入力","入力済")</f>
        <v>入力済</v>
      </c>
      <c r="AY404" s="1146" t="str">
        <f>G404</f>
        <v/>
      </c>
      <c r="AZ404" s="879"/>
      <c r="BA404" s="879"/>
      <c r="BB404" s="879"/>
      <c r="BC404" s="879"/>
      <c r="BD404" s="879"/>
      <c r="BE404" s="879"/>
      <c r="BF404" s="879"/>
      <c r="BG404" s="879"/>
    </row>
    <row r="405" spans="1:59" ht="14.4" customHeight="1">
      <c r="A405" s="923"/>
      <c r="B405" s="944"/>
      <c r="C405" s="961"/>
      <c r="D405" s="961"/>
      <c r="E405" s="961"/>
      <c r="F405" s="971"/>
      <c r="G405" s="983"/>
      <c r="H405" s="983"/>
      <c r="I405" s="983"/>
      <c r="J405" s="983"/>
      <c r="K405" s="983"/>
      <c r="L405" s="1006"/>
      <c r="M405" s="1022"/>
      <c r="N405" s="1032"/>
      <c r="O405" s="1037"/>
      <c r="P405" s="1045"/>
      <c r="Q405" s="1051"/>
      <c r="R405" s="1056"/>
      <c r="S405" s="1062"/>
      <c r="T405" s="915"/>
      <c r="U405" s="1062"/>
      <c r="V405" s="915"/>
      <c r="W405" s="1062"/>
      <c r="X405" s="915"/>
      <c r="Y405" s="1062"/>
      <c r="Z405" s="915"/>
      <c r="AA405" s="915"/>
      <c r="AB405" s="915"/>
      <c r="AC405" s="1069"/>
      <c r="AD405" s="1076"/>
      <c r="AE405" s="1084"/>
      <c r="AF405" s="1093"/>
      <c r="AG405" s="1076"/>
      <c r="AH405" s="1102"/>
      <c r="AI405" s="1093"/>
      <c r="AJ405" s="1093"/>
      <c r="AK405" s="1116"/>
      <c r="AL405" s="1125"/>
      <c r="AM405" s="1132" t="str">
        <f>IF(AND(P404&lt;&gt;"",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1139"/>
      <c r="AO405" s="1147"/>
      <c r="AP405" s="1152"/>
      <c r="AQ405" s="890"/>
      <c r="AR405" s="880"/>
      <c r="AS405" s="880"/>
      <c r="AT405" s="880"/>
      <c r="AU405" s="880"/>
      <c r="AV405" s="880"/>
      <c r="AW405" s="880"/>
      <c r="AX405" s="1159"/>
      <c r="AY405" s="1147"/>
      <c r="AZ405" s="879"/>
      <c r="BA405" s="879"/>
      <c r="BB405" s="879"/>
      <c r="BC405" s="879"/>
      <c r="BD405" s="879"/>
      <c r="BE405" s="879"/>
      <c r="BF405" s="879"/>
      <c r="BG405" s="879"/>
    </row>
    <row r="406" spans="1:59" ht="14.4" customHeight="1">
      <c r="A406" s="924"/>
      <c r="B406" s="944"/>
      <c r="C406" s="961"/>
      <c r="D406" s="961"/>
      <c r="E406" s="961"/>
      <c r="F406" s="971"/>
      <c r="G406" s="983"/>
      <c r="H406" s="983"/>
      <c r="I406" s="983"/>
      <c r="J406" s="983"/>
      <c r="K406" s="983"/>
      <c r="L406" s="1006"/>
      <c r="M406" s="1022"/>
      <c r="N406" s="1032"/>
      <c r="O406" s="1037"/>
      <c r="P406" s="1045"/>
      <c r="Q406" s="1051"/>
      <c r="R406" s="1056"/>
      <c r="S406" s="1062"/>
      <c r="T406" s="915"/>
      <c r="U406" s="1062"/>
      <c r="V406" s="915"/>
      <c r="W406" s="1062"/>
      <c r="X406" s="915"/>
      <c r="Y406" s="1062"/>
      <c r="Z406" s="915"/>
      <c r="AA406" s="915"/>
      <c r="AB406" s="915"/>
      <c r="AC406" s="1069"/>
      <c r="AD406" s="1076"/>
      <c r="AE406" s="1084"/>
      <c r="AF406" s="1093"/>
      <c r="AG406" s="1076"/>
      <c r="AH406" s="1102"/>
      <c r="AI406" s="1093"/>
      <c r="AJ406" s="1093"/>
      <c r="AK406" s="1116"/>
      <c r="AL406" s="1125"/>
      <c r="AM406" s="1133"/>
      <c r="AN406" s="1139"/>
      <c r="AO406" s="1147"/>
      <c r="AP406" s="1152"/>
      <c r="AQ406" s="890"/>
      <c r="AR406" s="880"/>
      <c r="AS406" s="880"/>
      <c r="AT406" s="880"/>
      <c r="AU406" s="880"/>
      <c r="AV406" s="880"/>
      <c r="AW406" s="880"/>
      <c r="AX406" s="1159"/>
      <c r="AY406" s="1147"/>
      <c r="AZ406" s="879"/>
      <c r="BA406" s="879"/>
      <c r="BB406" s="879"/>
      <c r="BC406" s="879"/>
      <c r="BD406" s="879"/>
      <c r="BE406" s="879"/>
      <c r="BF406" s="879"/>
      <c r="BG406" s="879"/>
    </row>
    <row r="407" spans="1:59" ht="30" customHeight="1">
      <c r="A407" s="925"/>
      <c r="B407" s="945"/>
      <c r="C407" s="962"/>
      <c r="D407" s="962"/>
      <c r="E407" s="962"/>
      <c r="F407" s="972"/>
      <c r="G407" s="984"/>
      <c r="H407" s="984"/>
      <c r="I407" s="984"/>
      <c r="J407" s="984"/>
      <c r="K407" s="984"/>
      <c r="L407" s="1007"/>
      <c r="M407" s="1023"/>
      <c r="N407" s="1033"/>
      <c r="O407" s="1038"/>
      <c r="P407" s="1046"/>
      <c r="Q407" s="1052"/>
      <c r="R407" s="1057"/>
      <c r="S407" s="1063"/>
      <c r="T407" s="1065"/>
      <c r="U407" s="1063"/>
      <c r="V407" s="1065"/>
      <c r="W407" s="1063"/>
      <c r="X407" s="1065"/>
      <c r="Y407" s="1063"/>
      <c r="Z407" s="1065"/>
      <c r="AA407" s="1065"/>
      <c r="AB407" s="1065"/>
      <c r="AC407" s="1070"/>
      <c r="AD407" s="1077"/>
      <c r="AE407" s="1085"/>
      <c r="AF407" s="1094"/>
      <c r="AG407" s="1077"/>
      <c r="AH407" s="1103"/>
      <c r="AI407" s="1094"/>
      <c r="AJ407" s="1094"/>
      <c r="AK407" s="1117"/>
      <c r="AL407" s="1126"/>
      <c r="AM407" s="1134"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139"/>
      <c r="AO407" s="1148"/>
      <c r="AP407" s="1152"/>
      <c r="AQ407" s="891"/>
      <c r="AR407" s="880"/>
      <c r="AS407" s="880"/>
      <c r="AT407" s="880"/>
      <c r="AU407" s="880"/>
      <c r="AV407" s="880"/>
      <c r="AW407" s="880"/>
      <c r="AX407" s="1159"/>
      <c r="AY407" s="1148"/>
      <c r="AZ407" s="879"/>
      <c r="BA407" s="879"/>
      <c r="BB407" s="879"/>
      <c r="BC407" s="879"/>
      <c r="BD407" s="879"/>
      <c r="BE407" s="879"/>
      <c r="BF407" s="879"/>
      <c r="BG407" s="879"/>
    </row>
    <row r="408" spans="1:59" ht="30" customHeight="1">
      <c r="A408" s="922">
        <v>100</v>
      </c>
      <c r="B408" s="946" t="str">
        <f>IF(基本情報入力シート!B539="","",基本情報入力シート!B539)</f>
        <v/>
      </c>
      <c r="C408" s="963"/>
      <c r="D408" s="963"/>
      <c r="E408" s="963"/>
      <c r="F408" s="973"/>
      <c r="G408" s="985" t="str">
        <f>IF(基本情報入力シート!L539="","",基本情報入力シート!L539)</f>
        <v/>
      </c>
      <c r="H408" s="985" t="str">
        <f>IF(基本情報入力シート!Q539="","",基本情報入力シート!Q539)</f>
        <v/>
      </c>
      <c r="I408" s="985" t="str">
        <f>IF(基本情報入力シート!V539="","",基本情報入力シート!V539)</f>
        <v/>
      </c>
      <c r="J408" s="985" t="str">
        <f>IF(基本情報入力シート!W539="","",基本情報入力シート!W539)</f>
        <v/>
      </c>
      <c r="K408" s="985" t="str">
        <f>IF(基本情報入力シート!X539="","",基本情報入力シート!X539)</f>
        <v/>
      </c>
      <c r="L408" s="1008" t="str">
        <f>IF(基本情報入力シート!AC539=0,"",基本情報入力シート!AC539)</f>
        <v/>
      </c>
      <c r="M408" s="1021" t="str">
        <f>IF(基本情報入力シート!AD539="","",基本情報入力シート!AD539)</f>
        <v/>
      </c>
      <c r="N408" s="1031"/>
      <c r="O408" s="1036" t="str">
        <f>IFERROR(VLOOKUP(K408,'【参考】数式用３'!$A$2:$AD$48,MATCH(N408,'【参考】数式用３'!$C$4:$AD$4,0)+2,0),"")</f>
        <v/>
      </c>
      <c r="P408" s="1044"/>
      <c r="Q408" s="1050" t="str">
        <f>IFERROR(VLOOKUP(K408,'【参考】数式用３'!$A$2:$AC$48,MATCH(P408,'【参考】数式用３'!$C$4:$AC$4,0)+2,0),"")</f>
        <v/>
      </c>
      <c r="R408" s="1055" t="s">
        <v>712</v>
      </c>
      <c r="S408" s="1061"/>
      <c r="T408" s="1064" t="s">
        <v>5</v>
      </c>
      <c r="U408" s="1061"/>
      <c r="V408" s="1064" t="s">
        <v>861</v>
      </c>
      <c r="W408" s="1061"/>
      <c r="X408" s="1064" t="s">
        <v>5</v>
      </c>
      <c r="Y408" s="1061"/>
      <c r="Z408" s="1064" t="s">
        <v>130</v>
      </c>
      <c r="AA408" s="1064" t="s">
        <v>508</v>
      </c>
      <c r="AB408" s="1064" t="str">
        <f>IF(S408&gt;=1,(W408*12+Y408)-(S408*12+U408)+1,"")</f>
        <v/>
      </c>
      <c r="AC408" s="1068" t="s">
        <v>136</v>
      </c>
      <c r="AD408" s="1075" t="str">
        <f>IFERROR(ROUNDDOWN(ROUND(L408*Q408,0)*M408,0)*AB408,"")</f>
        <v/>
      </c>
      <c r="AE408" s="1083" t="str">
        <f>IFERROR(ROUNDDOWN(ROUNDDOWN(ROUND(L408*VLOOKUP(K408,'【参考】数式用３'!$A$2:$AC$48,MATCH("処遇改善加算Ⅳ",'【参考】数式用３'!$C$4:$O$4,0)+2,0),0)*M408,0)*AB408*0.5,0),"")</f>
        <v/>
      </c>
      <c r="AF408" s="1092"/>
      <c r="AG408" s="1076" t="str">
        <f>IF(AND(AQ408&lt;&gt;"対象外",P408&lt;&gt;""),ROUNDDOWN(ROUND(L408*VLOOKUP(K408,'【参考】数式用３'!$A$2:$K$48,MATCH("ベア加算あり",'【参考】数式用３'!$C$4:$K$4,0)+2,0),0)*M408,0)*AB408,"")</f>
        <v/>
      </c>
      <c r="AH408" s="1101"/>
      <c r="AI408" s="1092"/>
      <c r="AJ408" s="1092"/>
      <c r="AK408" s="1115"/>
      <c r="AL408" s="1124"/>
      <c r="AM408" s="1131" t="str">
        <f>IF(Q408="","",IF(Q408&lt;O408,"！加算の要件上は問題ありませんが、令和６年度末の加算率と比較して、令和７年度の加算率が低くなっています。",""))</f>
        <v/>
      </c>
      <c r="AN408" s="1139"/>
      <c r="AO408" s="1146" t="str">
        <f>IF(K408&lt;&gt;"","Q列に色付け","")</f>
        <v/>
      </c>
      <c r="AP408" s="1152" t="str">
        <f>IF(AND(AE408&lt;&gt;0,AE408&lt;&gt;""),IF(AF408="○","入力済","未入力"),"")</f>
        <v/>
      </c>
      <c r="AQ408" s="889" t="str">
        <f>IFERROR((VLOOKUP(N408,'【参考】数式用３'!$BE$5:$BE$13,1,FALSE)),"対象外")</f>
        <v>対象外</v>
      </c>
      <c r="AR408" s="880" t="str">
        <f>IF(AG408&lt;&gt;"",IF(AH408="○","入力済","未入力"),"")</f>
        <v/>
      </c>
      <c r="AS408" s="880" t="str">
        <f>IF(AND(P408&lt;&gt;"",AI408=""),"未入力","入力済")</f>
        <v>入力済</v>
      </c>
      <c r="AT408" s="880" t="str">
        <f>IF(AND(P408&lt;&gt;"",P408&lt;&gt;"処遇改善加算Ⅳ",AJ408=""),"未入力","入力済")</f>
        <v>入力済</v>
      </c>
      <c r="AU408" s="880" t="str">
        <f>IFERROR(VLOOKUP(K408,'【参考】数式用３'!$BB$5:$BC$48,2,FALSE),"")</f>
        <v/>
      </c>
      <c r="AV408" s="880" t="str">
        <f>IF(AND(P408&lt;&gt;"処遇改善加算Ⅲ",P408&lt;&gt;"処遇改善加算Ⅳ",P408&lt;&gt;"",AU408&lt;&gt;"対象外"),1,"")</f>
        <v/>
      </c>
      <c r="AW408" s="880" t="str">
        <f>IFERROR("_"&amp;VLOOKUP(K408,'【参考】数式用３'!$AG$2:$AH$48,2,FALSE),"")</f>
        <v/>
      </c>
      <c r="AX408" s="1159" t="str">
        <f>IF(AND(P408="処遇改善加算Ⅰ",AL408=""),"未入力","入力済")</f>
        <v>入力済</v>
      </c>
      <c r="AY408" s="1146" t="str">
        <f>G408</f>
        <v/>
      </c>
      <c r="AZ408" s="879"/>
      <c r="BA408" s="879"/>
      <c r="BB408" s="879"/>
      <c r="BC408" s="879"/>
      <c r="BD408" s="879"/>
      <c r="BE408" s="879"/>
      <c r="BF408" s="879"/>
      <c r="BG408" s="879"/>
    </row>
    <row r="409" spans="1:59" ht="14.4" customHeight="1">
      <c r="A409" s="923"/>
      <c r="B409" s="944"/>
      <c r="C409" s="961"/>
      <c r="D409" s="961"/>
      <c r="E409" s="961"/>
      <c r="F409" s="971"/>
      <c r="G409" s="983"/>
      <c r="H409" s="983"/>
      <c r="I409" s="983"/>
      <c r="J409" s="983"/>
      <c r="K409" s="983"/>
      <c r="L409" s="1006"/>
      <c r="M409" s="1022"/>
      <c r="N409" s="1032"/>
      <c r="O409" s="1037"/>
      <c r="P409" s="1045"/>
      <c r="Q409" s="1051"/>
      <c r="R409" s="1056"/>
      <c r="S409" s="1062"/>
      <c r="T409" s="915"/>
      <c r="U409" s="1062"/>
      <c r="V409" s="915"/>
      <c r="W409" s="1062"/>
      <c r="X409" s="915"/>
      <c r="Y409" s="1062"/>
      <c r="Z409" s="915"/>
      <c r="AA409" s="915"/>
      <c r="AB409" s="915"/>
      <c r="AC409" s="1069"/>
      <c r="AD409" s="1076"/>
      <c r="AE409" s="1084"/>
      <c r="AF409" s="1093"/>
      <c r="AG409" s="1076"/>
      <c r="AH409" s="1102"/>
      <c r="AI409" s="1093"/>
      <c r="AJ409" s="1093"/>
      <c r="AK409" s="1116"/>
      <c r="AL409" s="1125"/>
      <c r="AM409" s="1132" t="str">
        <f>IF(AND(P408&lt;&gt;"",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1139"/>
      <c r="AO409" s="1147"/>
      <c r="AP409" s="1152"/>
      <c r="AQ409" s="890"/>
      <c r="AR409" s="880"/>
      <c r="AS409" s="880"/>
      <c r="AT409" s="880"/>
      <c r="AU409" s="880"/>
      <c r="AV409" s="880"/>
      <c r="AW409" s="880"/>
      <c r="AX409" s="1159"/>
      <c r="AY409" s="1147"/>
      <c r="AZ409" s="879"/>
      <c r="BA409" s="879"/>
      <c r="BB409" s="879"/>
      <c r="BC409" s="879"/>
      <c r="BD409" s="879"/>
      <c r="BE409" s="879"/>
      <c r="BF409" s="879"/>
      <c r="BG409" s="879"/>
    </row>
    <row r="410" spans="1:59" ht="14.4" customHeight="1">
      <c r="A410" s="924"/>
      <c r="B410" s="944"/>
      <c r="C410" s="961"/>
      <c r="D410" s="961"/>
      <c r="E410" s="961"/>
      <c r="F410" s="971"/>
      <c r="G410" s="983"/>
      <c r="H410" s="983"/>
      <c r="I410" s="983"/>
      <c r="J410" s="983"/>
      <c r="K410" s="983"/>
      <c r="L410" s="1006"/>
      <c r="M410" s="1022"/>
      <c r="N410" s="1032"/>
      <c r="O410" s="1037"/>
      <c r="P410" s="1045"/>
      <c r="Q410" s="1051"/>
      <c r="R410" s="1056"/>
      <c r="S410" s="1062"/>
      <c r="T410" s="915"/>
      <c r="U410" s="1062"/>
      <c r="V410" s="915"/>
      <c r="W410" s="1062"/>
      <c r="X410" s="915"/>
      <c r="Y410" s="1062"/>
      <c r="Z410" s="915"/>
      <c r="AA410" s="915"/>
      <c r="AB410" s="915"/>
      <c r="AC410" s="1069"/>
      <c r="AD410" s="1076"/>
      <c r="AE410" s="1084"/>
      <c r="AF410" s="1093"/>
      <c r="AG410" s="1076"/>
      <c r="AH410" s="1102"/>
      <c r="AI410" s="1093"/>
      <c r="AJ410" s="1093"/>
      <c r="AK410" s="1116"/>
      <c r="AL410" s="1125"/>
      <c r="AM410" s="1135"/>
      <c r="AN410" s="1139"/>
      <c r="AO410" s="1147"/>
      <c r="AP410" s="1152"/>
      <c r="AQ410" s="890"/>
      <c r="AR410" s="880"/>
      <c r="AS410" s="880"/>
      <c r="AT410" s="880"/>
      <c r="AU410" s="880"/>
      <c r="AV410" s="880"/>
      <c r="AW410" s="880"/>
      <c r="AX410" s="1159"/>
      <c r="AY410" s="1147"/>
      <c r="AZ410" s="879"/>
      <c r="BA410" s="879"/>
      <c r="BB410" s="879"/>
      <c r="BC410" s="879"/>
      <c r="BD410" s="879"/>
      <c r="BE410" s="879"/>
      <c r="BF410" s="879"/>
      <c r="BG410" s="879"/>
    </row>
    <row r="411" spans="1:59" ht="30" customHeight="1">
      <c r="A411" s="925"/>
      <c r="B411" s="947"/>
      <c r="C411" s="964"/>
      <c r="D411" s="964"/>
      <c r="E411" s="964"/>
      <c r="F411" s="974"/>
      <c r="G411" s="986"/>
      <c r="H411" s="986"/>
      <c r="I411" s="986"/>
      <c r="J411" s="986"/>
      <c r="K411" s="986"/>
      <c r="L411" s="1009"/>
      <c r="M411" s="1024"/>
      <c r="N411" s="1033"/>
      <c r="O411" s="1038"/>
      <c r="P411" s="1046"/>
      <c r="Q411" s="1052"/>
      <c r="R411" s="1057"/>
      <c r="S411" s="1063"/>
      <c r="T411" s="1065"/>
      <c r="U411" s="1063"/>
      <c r="V411" s="1065"/>
      <c r="W411" s="1063"/>
      <c r="X411" s="1065"/>
      <c r="Y411" s="1063"/>
      <c r="Z411" s="1065"/>
      <c r="AA411" s="1065"/>
      <c r="AB411" s="1065"/>
      <c r="AC411" s="1070"/>
      <c r="AD411" s="1077"/>
      <c r="AE411" s="1085"/>
      <c r="AF411" s="1094"/>
      <c r="AG411" s="1077"/>
      <c r="AH411" s="1103"/>
      <c r="AI411" s="1094"/>
      <c r="AJ411" s="1094"/>
      <c r="AK411" s="1117"/>
      <c r="AL411" s="1126"/>
      <c r="AM411" s="1134"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139"/>
      <c r="AO411" s="1148"/>
      <c r="AP411" s="1152"/>
      <c r="AQ411" s="891"/>
      <c r="AR411" s="880"/>
      <c r="AS411" s="880"/>
      <c r="AT411" s="880"/>
      <c r="AU411" s="880"/>
      <c r="AV411" s="880"/>
      <c r="AW411" s="880"/>
      <c r="AX411" s="1159"/>
      <c r="AY411" s="1148"/>
      <c r="AZ411" s="879"/>
      <c r="BA411" s="879"/>
      <c r="BB411" s="879"/>
      <c r="BC411" s="879"/>
      <c r="BD411" s="879"/>
      <c r="BE411" s="879"/>
      <c r="BF411" s="879"/>
      <c r="BG411" s="879"/>
    </row>
    <row r="412" spans="1:59" ht="16.2" customHeight="1">
      <c r="B412" s="948"/>
      <c r="C412" s="948"/>
      <c r="D412" s="948"/>
      <c r="E412" s="948"/>
      <c r="F412" s="948"/>
      <c r="G412" s="948"/>
      <c r="H412" s="948"/>
      <c r="I412" s="948"/>
      <c r="J412" s="948"/>
      <c r="K412" s="948"/>
      <c r="L412" s="948"/>
      <c r="M412" s="1025"/>
      <c r="AG412" s="1098"/>
    </row>
    <row r="413" spans="1:59">
      <c r="B413" s="948"/>
      <c r="C413" s="948"/>
      <c r="D413" s="948"/>
      <c r="E413" s="948"/>
      <c r="F413" s="948"/>
      <c r="G413" s="948"/>
      <c r="H413" s="948"/>
      <c r="I413" s="948"/>
      <c r="J413" s="948"/>
      <c r="K413" s="948"/>
      <c r="L413" s="948"/>
      <c r="M413" s="1025"/>
      <c r="AG413" s="1098"/>
      <c r="AM413" s="961"/>
    </row>
    <row r="414" spans="1:59">
      <c r="B414" s="948"/>
      <c r="C414" s="948"/>
      <c r="D414" s="948"/>
      <c r="E414" s="948"/>
      <c r="F414" s="948"/>
      <c r="G414" s="948"/>
      <c r="H414" s="948"/>
      <c r="I414" s="948"/>
      <c r="J414" s="948"/>
      <c r="K414" s="948"/>
      <c r="L414" s="948"/>
      <c r="M414" s="1025"/>
      <c r="AG414" s="1098"/>
      <c r="AM414" s="961"/>
    </row>
    <row r="415" spans="1:59">
      <c r="B415" s="948"/>
      <c r="C415" s="948"/>
      <c r="D415" s="948"/>
      <c r="E415" s="948"/>
      <c r="F415" s="948"/>
      <c r="G415" s="948"/>
      <c r="H415" s="948"/>
      <c r="I415" s="948"/>
      <c r="J415" s="948"/>
      <c r="K415" s="948"/>
      <c r="L415" s="948"/>
      <c r="M415" s="1025"/>
      <c r="AG415" s="1098"/>
    </row>
    <row r="416" spans="1:59" ht="16.2" customHeight="1">
      <c r="B416" s="948"/>
      <c r="C416" s="948"/>
      <c r="D416" s="948"/>
      <c r="E416" s="948"/>
      <c r="F416" s="948"/>
      <c r="G416" s="948"/>
      <c r="H416" s="948"/>
      <c r="I416" s="948"/>
      <c r="J416" s="948"/>
      <c r="K416" s="948"/>
      <c r="L416" s="948"/>
      <c r="M416" s="1025"/>
      <c r="AG416" s="1098"/>
    </row>
    <row r="417" spans="2:39">
      <c r="B417" s="948"/>
      <c r="C417" s="948"/>
      <c r="D417" s="948"/>
      <c r="E417" s="948"/>
      <c r="F417" s="948"/>
      <c r="G417" s="948"/>
      <c r="H417" s="948"/>
      <c r="I417" s="948"/>
      <c r="J417" s="948"/>
      <c r="K417" s="948"/>
      <c r="L417" s="948"/>
      <c r="M417" s="1025"/>
      <c r="AG417" s="1098"/>
      <c r="AM417" s="961"/>
    </row>
    <row r="418" spans="2:39">
      <c r="B418" s="948"/>
      <c r="C418" s="948"/>
      <c r="D418" s="948"/>
      <c r="E418" s="948"/>
      <c r="F418" s="948"/>
      <c r="G418" s="948"/>
      <c r="H418" s="948"/>
      <c r="I418" s="948"/>
      <c r="J418" s="948"/>
      <c r="K418" s="948"/>
      <c r="L418" s="948"/>
      <c r="M418" s="1025"/>
      <c r="AG418" s="1098"/>
      <c r="AM418" s="961"/>
    </row>
    <row r="419" spans="2:39">
      <c r="B419" s="948"/>
      <c r="C419" s="948"/>
      <c r="D419" s="948"/>
      <c r="E419" s="948"/>
      <c r="F419" s="948"/>
      <c r="G419" s="948"/>
      <c r="H419" s="948"/>
      <c r="I419" s="948"/>
      <c r="J419" s="948"/>
      <c r="K419" s="948"/>
      <c r="L419" s="948"/>
      <c r="M419" s="1025"/>
      <c r="AG419" s="1098"/>
    </row>
    <row r="420" spans="2:39" ht="16.2" customHeight="1">
      <c r="B420" s="948"/>
      <c r="C420" s="948"/>
      <c r="D420" s="948"/>
      <c r="E420" s="948"/>
      <c r="F420" s="948"/>
      <c r="G420" s="948"/>
      <c r="H420" s="948"/>
      <c r="I420" s="948"/>
      <c r="J420" s="948"/>
      <c r="K420" s="948"/>
      <c r="L420" s="948"/>
      <c r="M420" s="1025"/>
      <c r="AG420" s="1098"/>
    </row>
    <row r="421" spans="2:39">
      <c r="B421" s="948"/>
      <c r="C421" s="948"/>
      <c r="D421" s="948"/>
      <c r="E421" s="948"/>
      <c r="F421" s="948"/>
      <c r="G421" s="948"/>
      <c r="H421" s="948"/>
      <c r="I421" s="948"/>
      <c r="J421" s="948"/>
      <c r="K421" s="948"/>
      <c r="L421" s="948"/>
      <c r="M421" s="1025"/>
      <c r="AG421" s="1098"/>
    </row>
    <row r="422" spans="2:39">
      <c r="B422" s="948"/>
      <c r="C422" s="948"/>
      <c r="D422" s="948"/>
      <c r="E422" s="948"/>
      <c r="F422" s="948"/>
      <c r="G422" s="948"/>
      <c r="H422" s="948"/>
      <c r="I422" s="948"/>
      <c r="J422" s="948"/>
      <c r="K422" s="948"/>
      <c r="L422" s="948"/>
      <c r="M422" s="1025"/>
      <c r="AG422" s="1098"/>
    </row>
    <row r="423" spans="2:39">
      <c r="B423" s="948"/>
      <c r="C423" s="948"/>
      <c r="D423" s="948"/>
      <c r="E423" s="948"/>
      <c r="F423" s="948"/>
      <c r="G423" s="948"/>
      <c r="H423" s="948"/>
      <c r="I423" s="948"/>
      <c r="J423" s="948"/>
      <c r="K423" s="948"/>
      <c r="L423" s="948"/>
      <c r="M423" s="1025"/>
      <c r="AG423" s="1098"/>
    </row>
    <row r="424" spans="2:39" ht="16.2" customHeight="1">
      <c r="B424" s="948"/>
      <c r="C424" s="948"/>
      <c r="D424" s="948"/>
      <c r="E424" s="948"/>
      <c r="F424" s="948"/>
      <c r="G424" s="948"/>
      <c r="H424" s="948"/>
      <c r="I424" s="948"/>
      <c r="J424" s="948"/>
      <c r="K424" s="948"/>
      <c r="L424" s="948"/>
      <c r="M424" s="1025"/>
    </row>
    <row r="425" spans="2:39">
      <c r="B425" s="948"/>
      <c r="C425" s="948"/>
      <c r="D425" s="948"/>
      <c r="E425" s="948"/>
      <c r="F425" s="948"/>
      <c r="G425" s="948"/>
      <c r="H425" s="948"/>
      <c r="I425" s="948"/>
      <c r="J425" s="948"/>
      <c r="K425" s="948"/>
      <c r="L425" s="948"/>
      <c r="M425" s="1025"/>
    </row>
    <row r="426" spans="2:39">
      <c r="B426" s="948"/>
      <c r="C426" s="948"/>
      <c r="D426" s="948"/>
      <c r="E426" s="948"/>
      <c r="F426" s="948"/>
      <c r="G426" s="948"/>
      <c r="H426" s="948"/>
      <c r="I426" s="948"/>
      <c r="J426" s="948"/>
      <c r="K426" s="948"/>
      <c r="L426" s="948"/>
      <c r="M426" s="1025"/>
    </row>
    <row r="427" spans="2:39">
      <c r="B427" s="948"/>
      <c r="C427" s="948"/>
      <c r="D427" s="948"/>
      <c r="E427" s="948"/>
      <c r="F427" s="948"/>
      <c r="G427" s="948"/>
      <c r="H427" s="948"/>
      <c r="I427" s="948"/>
      <c r="J427" s="948"/>
      <c r="K427" s="948"/>
      <c r="L427" s="948"/>
      <c r="M427" s="1025"/>
    </row>
    <row r="428" spans="2:39" ht="16.2" customHeight="1">
      <c r="B428" s="948"/>
      <c r="C428" s="948"/>
      <c r="D428" s="948"/>
      <c r="E428" s="948"/>
      <c r="F428" s="948"/>
      <c r="G428" s="948"/>
      <c r="H428" s="948"/>
      <c r="I428" s="948"/>
      <c r="J428" s="948"/>
      <c r="K428" s="948"/>
      <c r="L428" s="948"/>
      <c r="M428" s="1026"/>
    </row>
    <row r="429" spans="2:39">
      <c r="B429" s="948"/>
      <c r="C429" s="948"/>
      <c r="D429" s="948"/>
      <c r="E429" s="948"/>
      <c r="F429" s="948"/>
      <c r="G429" s="948"/>
      <c r="H429" s="948"/>
      <c r="I429" s="948"/>
      <c r="J429" s="948"/>
      <c r="K429" s="948"/>
      <c r="L429" s="948"/>
      <c r="M429" s="1026"/>
    </row>
    <row r="430" spans="2:39">
      <c r="B430" s="948"/>
      <c r="C430" s="948"/>
      <c r="D430" s="948"/>
      <c r="E430" s="948"/>
      <c r="F430" s="948"/>
      <c r="G430" s="948"/>
      <c r="H430" s="948"/>
      <c r="I430" s="948"/>
      <c r="J430" s="948"/>
      <c r="K430" s="948"/>
      <c r="L430" s="948"/>
      <c r="M430" s="1026"/>
    </row>
    <row r="431" spans="2:39">
      <c r="B431" s="948"/>
      <c r="C431" s="948"/>
      <c r="D431" s="948"/>
      <c r="E431" s="948"/>
      <c r="F431" s="948"/>
      <c r="G431" s="948"/>
      <c r="H431" s="948"/>
      <c r="I431" s="948"/>
      <c r="J431" s="948"/>
      <c r="K431" s="948"/>
      <c r="L431" s="948"/>
      <c r="M431" s="1026"/>
    </row>
    <row r="432" spans="2:39" ht="16.2" customHeight="1">
      <c r="B432" s="948"/>
      <c r="C432" s="948"/>
      <c r="D432" s="948"/>
      <c r="E432" s="948"/>
      <c r="F432" s="948"/>
      <c r="G432" s="948"/>
      <c r="H432" s="948"/>
      <c r="I432" s="948"/>
      <c r="J432" s="948"/>
      <c r="K432" s="948"/>
      <c r="L432" s="948"/>
      <c r="M432" s="1026"/>
    </row>
    <row r="433" spans="2:13">
      <c r="B433" s="948"/>
      <c r="C433" s="948"/>
      <c r="D433" s="948"/>
      <c r="E433" s="948"/>
      <c r="F433" s="948"/>
      <c r="G433" s="948"/>
      <c r="H433" s="948"/>
      <c r="I433" s="948"/>
      <c r="J433" s="948"/>
      <c r="K433" s="948"/>
      <c r="L433" s="948"/>
      <c r="M433" s="1026"/>
    </row>
    <row r="434" spans="2:13">
      <c r="B434" s="948"/>
      <c r="C434" s="948"/>
      <c r="D434" s="948"/>
      <c r="E434" s="948"/>
      <c r="F434" s="948"/>
      <c r="G434" s="948"/>
      <c r="H434" s="948"/>
      <c r="I434" s="948"/>
      <c r="J434" s="948"/>
      <c r="K434" s="948"/>
      <c r="L434" s="948"/>
      <c r="M434" s="1026"/>
    </row>
    <row r="435" spans="2:13">
      <c r="B435" s="948"/>
      <c r="C435" s="948"/>
      <c r="D435" s="948"/>
      <c r="E435" s="948"/>
      <c r="F435" s="948"/>
      <c r="G435" s="948"/>
      <c r="H435" s="948"/>
      <c r="I435" s="948"/>
      <c r="J435" s="948"/>
      <c r="K435" s="948"/>
      <c r="L435" s="948"/>
      <c r="M435" s="1026"/>
    </row>
    <row r="436" spans="2:13" ht="16.2" customHeight="1">
      <c r="B436" s="948"/>
      <c r="C436" s="948"/>
      <c r="D436" s="948"/>
      <c r="E436" s="948"/>
      <c r="F436" s="948"/>
      <c r="G436" s="948"/>
      <c r="H436" s="948"/>
      <c r="I436" s="948"/>
      <c r="J436" s="948"/>
      <c r="K436" s="948"/>
      <c r="L436" s="948"/>
      <c r="M436" s="1026"/>
    </row>
    <row r="437" spans="2:13">
      <c r="B437" s="948"/>
      <c r="C437" s="948"/>
      <c r="D437" s="948"/>
      <c r="E437" s="948"/>
      <c r="F437" s="948"/>
      <c r="G437" s="948"/>
      <c r="H437" s="948"/>
      <c r="I437" s="948"/>
      <c r="J437" s="948"/>
      <c r="K437" s="948"/>
      <c r="L437" s="948"/>
      <c r="M437" s="1026"/>
    </row>
    <row r="438" spans="2:13">
      <c r="B438" s="948"/>
      <c r="C438" s="948"/>
      <c r="D438" s="948"/>
      <c r="E438" s="948"/>
      <c r="F438" s="948"/>
      <c r="G438" s="948"/>
      <c r="H438" s="948"/>
      <c r="I438" s="948"/>
      <c r="J438" s="948"/>
      <c r="K438" s="948"/>
      <c r="L438" s="948"/>
      <c r="M438" s="1026"/>
    </row>
    <row r="439" spans="2:13">
      <c r="B439" s="948"/>
      <c r="C439" s="948"/>
      <c r="D439" s="948"/>
      <c r="E439" s="948"/>
      <c r="F439" s="948"/>
      <c r="G439" s="948"/>
      <c r="H439" s="948"/>
      <c r="I439" s="948"/>
      <c r="J439" s="948"/>
      <c r="K439" s="948"/>
      <c r="L439" s="948"/>
      <c r="M439" s="1026"/>
    </row>
    <row r="440" spans="2:13" ht="16.2" customHeight="1">
      <c r="B440" s="948"/>
      <c r="C440" s="948"/>
      <c r="D440" s="948"/>
      <c r="E440" s="948"/>
      <c r="F440" s="948"/>
      <c r="G440" s="948"/>
      <c r="H440" s="948"/>
      <c r="I440" s="948"/>
      <c r="J440" s="948"/>
      <c r="K440" s="948"/>
      <c r="L440" s="948"/>
      <c r="M440" s="1026"/>
    </row>
    <row r="441" spans="2:13">
      <c r="B441" s="948"/>
      <c r="C441" s="948"/>
      <c r="D441" s="948"/>
      <c r="E441" s="948"/>
      <c r="F441" s="948"/>
      <c r="G441" s="948"/>
      <c r="H441" s="948"/>
      <c r="I441" s="948"/>
      <c r="J441" s="948"/>
      <c r="K441" s="948"/>
      <c r="L441" s="948"/>
      <c r="M441" s="1026"/>
    </row>
    <row r="442" spans="2:13">
      <c r="B442" s="948"/>
      <c r="C442" s="948"/>
      <c r="D442" s="948"/>
      <c r="E442" s="948"/>
      <c r="F442" s="948"/>
      <c r="G442" s="948"/>
      <c r="H442" s="948"/>
      <c r="I442" s="948"/>
      <c r="J442" s="948"/>
      <c r="K442" s="948"/>
      <c r="L442" s="948"/>
      <c r="M442" s="1026"/>
    </row>
    <row r="443" spans="2:13">
      <c r="B443" s="948"/>
      <c r="C443" s="948"/>
      <c r="D443" s="948"/>
      <c r="E443" s="948"/>
      <c r="F443" s="948"/>
      <c r="G443" s="948"/>
      <c r="H443" s="948"/>
      <c r="I443" s="948"/>
      <c r="J443" s="948"/>
      <c r="K443" s="948"/>
      <c r="L443" s="948"/>
      <c r="M443" s="1026"/>
    </row>
    <row r="444" spans="2:13">
      <c r="B444" s="948"/>
      <c r="C444" s="948"/>
      <c r="D444" s="948"/>
      <c r="E444" s="948"/>
      <c r="F444" s="948"/>
      <c r="G444" s="948"/>
      <c r="H444" s="948"/>
      <c r="I444" s="948"/>
      <c r="J444" s="948"/>
      <c r="K444" s="948"/>
      <c r="L444" s="948"/>
      <c r="M444" s="1026"/>
    </row>
    <row r="445" spans="2:13">
      <c r="B445" s="948"/>
      <c r="C445" s="948"/>
      <c r="D445" s="948"/>
      <c r="E445" s="948"/>
      <c r="F445" s="948"/>
      <c r="G445" s="948"/>
      <c r="H445" s="948"/>
      <c r="I445" s="948"/>
      <c r="J445" s="948"/>
      <c r="K445" s="948"/>
      <c r="L445" s="948"/>
      <c r="M445" s="1026"/>
    </row>
    <row r="446" spans="2:13">
      <c r="B446" s="948"/>
      <c r="C446" s="948"/>
      <c r="D446" s="948"/>
      <c r="E446" s="948"/>
      <c r="F446" s="948"/>
      <c r="G446" s="948"/>
      <c r="H446" s="948"/>
      <c r="I446" s="948"/>
      <c r="J446" s="948"/>
      <c r="K446" s="948"/>
      <c r="L446" s="948"/>
      <c r="M446" s="1026"/>
    </row>
    <row r="447" spans="2:13">
      <c r="B447" s="948"/>
      <c r="C447" s="948"/>
      <c r="D447" s="948"/>
      <c r="E447" s="948"/>
      <c r="F447" s="948"/>
      <c r="G447" s="948"/>
      <c r="H447" s="948"/>
      <c r="I447" s="948"/>
      <c r="J447" s="948"/>
      <c r="K447" s="948"/>
      <c r="L447" s="948"/>
      <c r="M447" s="1026"/>
    </row>
    <row r="448" spans="2:13">
      <c r="B448" s="948"/>
      <c r="C448" s="948"/>
      <c r="D448" s="948"/>
      <c r="E448" s="948"/>
      <c r="F448" s="948"/>
      <c r="G448" s="948"/>
      <c r="H448" s="948"/>
      <c r="I448" s="948"/>
      <c r="J448" s="948"/>
      <c r="K448" s="948"/>
      <c r="L448" s="948"/>
      <c r="M448" s="1026"/>
    </row>
    <row r="449" spans="2:13">
      <c r="B449" s="948"/>
      <c r="C449" s="948"/>
      <c r="D449" s="948"/>
      <c r="E449" s="948"/>
      <c r="F449" s="948"/>
      <c r="G449" s="948"/>
      <c r="H449" s="948"/>
      <c r="I449" s="948"/>
      <c r="J449" s="948"/>
      <c r="K449" s="948"/>
      <c r="L449" s="948"/>
      <c r="M449" s="1026"/>
    </row>
    <row r="450" spans="2:13">
      <c r="B450" s="948"/>
      <c r="C450" s="948"/>
      <c r="D450" s="948"/>
      <c r="E450" s="948"/>
      <c r="F450" s="948"/>
      <c r="G450" s="948"/>
      <c r="H450" s="948"/>
      <c r="I450" s="948"/>
      <c r="J450" s="948"/>
      <c r="K450" s="948"/>
      <c r="L450" s="948"/>
      <c r="M450" s="1026"/>
    </row>
    <row r="451" spans="2:13">
      <c r="B451" s="948"/>
      <c r="C451" s="948"/>
      <c r="D451" s="948"/>
      <c r="E451" s="948"/>
      <c r="F451" s="948"/>
      <c r="G451" s="948"/>
      <c r="H451" s="948"/>
      <c r="I451" s="948"/>
      <c r="J451" s="948"/>
      <c r="K451" s="948"/>
      <c r="L451" s="948"/>
      <c r="M451" s="1026"/>
    </row>
    <row r="452" spans="2:13">
      <c r="B452" s="948"/>
      <c r="C452" s="948"/>
      <c r="D452" s="948"/>
      <c r="E452" s="948"/>
      <c r="F452" s="948"/>
      <c r="G452" s="948"/>
      <c r="H452" s="948"/>
      <c r="I452" s="948"/>
      <c r="J452" s="948"/>
      <c r="K452" s="948"/>
      <c r="L452" s="948"/>
      <c r="M452" s="1026"/>
    </row>
    <row r="453" spans="2:13">
      <c r="B453" s="948"/>
      <c r="C453" s="948"/>
      <c r="D453" s="948"/>
      <c r="E453" s="948"/>
      <c r="F453" s="948"/>
      <c r="G453" s="948"/>
      <c r="H453" s="948"/>
      <c r="I453" s="948"/>
      <c r="J453" s="948"/>
      <c r="K453" s="948"/>
      <c r="L453" s="948"/>
      <c r="M453" s="1026"/>
    </row>
    <row r="454" spans="2:13">
      <c r="B454" s="948"/>
      <c r="C454" s="948"/>
      <c r="D454" s="948"/>
      <c r="E454" s="948"/>
      <c r="F454" s="948"/>
      <c r="G454" s="948"/>
      <c r="H454" s="948"/>
      <c r="I454" s="948"/>
      <c r="J454" s="948"/>
      <c r="K454" s="948"/>
      <c r="L454" s="948"/>
      <c r="M454" s="1026"/>
    </row>
    <row r="455" spans="2:13">
      <c r="B455" s="948"/>
      <c r="C455" s="948"/>
      <c r="D455" s="948"/>
      <c r="E455" s="948"/>
      <c r="F455" s="948"/>
      <c r="G455" s="948"/>
      <c r="H455" s="948"/>
      <c r="I455" s="948"/>
      <c r="J455" s="948"/>
      <c r="K455" s="948"/>
      <c r="L455" s="948"/>
      <c r="M455" s="1026"/>
    </row>
    <row r="456" spans="2:13">
      <c r="B456" s="948"/>
      <c r="C456" s="948"/>
      <c r="D456" s="948"/>
      <c r="E456" s="948"/>
      <c r="F456" s="948"/>
      <c r="G456" s="948"/>
      <c r="H456" s="948"/>
      <c r="I456" s="948"/>
      <c r="J456" s="948"/>
      <c r="K456" s="948"/>
      <c r="L456" s="948"/>
      <c r="M456" s="1026"/>
    </row>
    <row r="457" spans="2:13">
      <c r="B457" s="948"/>
      <c r="C457" s="948"/>
      <c r="D457" s="948"/>
      <c r="E457" s="948"/>
      <c r="F457" s="948"/>
      <c r="G457" s="948"/>
      <c r="H457" s="948"/>
      <c r="I457" s="948"/>
      <c r="J457" s="948"/>
      <c r="K457" s="948"/>
      <c r="L457" s="948"/>
      <c r="M457" s="1026"/>
    </row>
    <row r="458" spans="2:13">
      <c r="B458" s="948"/>
      <c r="C458" s="948"/>
      <c r="D458" s="948"/>
      <c r="E458" s="948"/>
      <c r="F458" s="948"/>
      <c r="G458" s="948"/>
      <c r="H458" s="948"/>
      <c r="I458" s="948"/>
      <c r="J458" s="948"/>
      <c r="K458" s="948"/>
      <c r="L458" s="948"/>
      <c r="M458" s="1026"/>
    </row>
    <row r="459" spans="2:13">
      <c r="B459" s="948"/>
      <c r="C459" s="948"/>
      <c r="D459" s="948"/>
      <c r="E459" s="948"/>
      <c r="F459" s="948"/>
      <c r="G459" s="948"/>
      <c r="H459" s="948"/>
      <c r="I459" s="948"/>
      <c r="J459" s="948"/>
      <c r="K459" s="948"/>
      <c r="L459" s="948"/>
      <c r="M459" s="1026"/>
    </row>
    <row r="460" spans="2:13">
      <c r="B460" s="948"/>
      <c r="C460" s="948"/>
      <c r="D460" s="948"/>
      <c r="E460" s="948"/>
      <c r="F460" s="948"/>
      <c r="G460" s="948"/>
      <c r="H460" s="948"/>
      <c r="I460" s="948"/>
      <c r="J460" s="948"/>
      <c r="K460" s="948"/>
      <c r="L460" s="948"/>
      <c r="M460" s="1026"/>
    </row>
    <row r="461" spans="2:13">
      <c r="B461" s="948"/>
      <c r="C461" s="948"/>
      <c r="D461" s="948"/>
      <c r="E461" s="948"/>
      <c r="F461" s="948"/>
      <c r="G461" s="948"/>
      <c r="H461" s="948"/>
      <c r="I461" s="948"/>
      <c r="J461" s="948"/>
      <c r="K461" s="948"/>
      <c r="L461" s="948"/>
      <c r="M461" s="1026"/>
    </row>
    <row r="462" spans="2:13">
      <c r="B462" s="948"/>
      <c r="C462" s="948"/>
      <c r="D462" s="948"/>
      <c r="E462" s="948"/>
      <c r="F462" s="948"/>
      <c r="G462" s="948"/>
      <c r="H462" s="948"/>
      <c r="I462" s="948"/>
      <c r="J462" s="948"/>
      <c r="K462" s="948"/>
      <c r="L462" s="948"/>
      <c r="M462" s="1026"/>
    </row>
    <row r="463" spans="2:13">
      <c r="B463" s="948"/>
      <c r="C463" s="948"/>
      <c r="D463" s="948"/>
      <c r="E463" s="948"/>
      <c r="F463" s="948"/>
      <c r="G463" s="948"/>
      <c r="H463" s="948"/>
      <c r="I463" s="948"/>
      <c r="J463" s="948"/>
      <c r="K463" s="948"/>
      <c r="L463" s="948"/>
      <c r="M463" s="1026"/>
    </row>
    <row r="464" spans="2:13">
      <c r="B464" s="948"/>
      <c r="C464" s="948"/>
      <c r="D464" s="948"/>
      <c r="E464" s="948"/>
      <c r="F464" s="948"/>
      <c r="G464" s="948"/>
      <c r="H464" s="948"/>
      <c r="I464" s="948"/>
      <c r="J464" s="948"/>
      <c r="K464" s="948"/>
      <c r="L464" s="948"/>
      <c r="M464" s="1026"/>
    </row>
    <row r="465" spans="2:13">
      <c r="B465" s="948"/>
      <c r="C465" s="948"/>
      <c r="D465" s="948"/>
      <c r="E465" s="948"/>
      <c r="F465" s="948"/>
      <c r="G465" s="948"/>
      <c r="H465" s="948"/>
      <c r="I465" s="948"/>
      <c r="J465" s="948"/>
      <c r="K465" s="948"/>
      <c r="L465" s="948"/>
      <c r="M465" s="1026"/>
    </row>
    <row r="466" spans="2:13">
      <c r="B466" s="948"/>
      <c r="C466" s="948"/>
      <c r="D466" s="948"/>
      <c r="E466" s="948"/>
      <c r="F466" s="948"/>
      <c r="G466" s="948"/>
      <c r="H466" s="948"/>
      <c r="I466" s="948"/>
      <c r="J466" s="948"/>
      <c r="K466" s="948"/>
      <c r="L466" s="948"/>
      <c r="M466" s="1026"/>
    </row>
    <row r="467" spans="2:13">
      <c r="B467" s="948"/>
      <c r="C467" s="948"/>
      <c r="D467" s="948"/>
      <c r="E467" s="948"/>
      <c r="F467" s="948"/>
      <c r="G467" s="948"/>
      <c r="H467" s="948"/>
      <c r="I467" s="948"/>
      <c r="J467" s="948"/>
      <c r="K467" s="948"/>
      <c r="L467" s="948"/>
      <c r="M467" s="1026"/>
    </row>
    <row r="468" spans="2:13">
      <c r="B468" s="948"/>
      <c r="C468" s="948"/>
      <c r="D468" s="948"/>
      <c r="E468" s="948"/>
      <c r="F468" s="948"/>
      <c r="G468" s="948"/>
      <c r="H468" s="948"/>
      <c r="I468" s="948"/>
      <c r="J468" s="948"/>
      <c r="K468" s="948"/>
      <c r="L468" s="948"/>
      <c r="M468" s="1026"/>
    </row>
    <row r="469" spans="2:13">
      <c r="B469" s="948"/>
      <c r="C469" s="948"/>
      <c r="D469" s="948"/>
      <c r="E469" s="948"/>
      <c r="F469" s="948"/>
      <c r="G469" s="948"/>
      <c r="H469" s="948"/>
      <c r="I469" s="948"/>
      <c r="J469" s="948"/>
      <c r="K469" s="948"/>
      <c r="L469" s="948"/>
      <c r="M469" s="1026"/>
    </row>
    <row r="470" spans="2:13">
      <c r="B470" s="948"/>
      <c r="C470" s="948"/>
      <c r="D470" s="948"/>
      <c r="E470" s="948"/>
      <c r="F470" s="948"/>
      <c r="G470" s="948"/>
      <c r="H470" s="948"/>
      <c r="I470" s="948"/>
      <c r="J470" s="948"/>
      <c r="K470" s="948"/>
      <c r="L470" s="948"/>
      <c r="M470" s="1026"/>
    </row>
    <row r="471" spans="2:13">
      <c r="B471" s="948"/>
      <c r="C471" s="948"/>
      <c r="D471" s="948"/>
      <c r="E471" s="948"/>
      <c r="F471" s="948"/>
      <c r="G471" s="948"/>
      <c r="H471" s="948"/>
      <c r="I471" s="948"/>
      <c r="J471" s="948"/>
      <c r="K471" s="948"/>
      <c r="L471" s="948"/>
      <c r="M471" s="1026"/>
    </row>
    <row r="472" spans="2:13">
      <c r="B472" s="948"/>
      <c r="C472" s="948"/>
      <c r="D472" s="948"/>
      <c r="E472" s="948"/>
      <c r="F472" s="948"/>
      <c r="G472" s="948"/>
      <c r="H472" s="948"/>
      <c r="I472" s="948"/>
      <c r="J472" s="948"/>
      <c r="K472" s="948"/>
      <c r="L472" s="948"/>
      <c r="M472" s="1026"/>
    </row>
    <row r="473" spans="2:13">
      <c r="B473" s="948"/>
      <c r="C473" s="948"/>
      <c r="D473" s="948"/>
      <c r="E473" s="948"/>
      <c r="F473" s="948"/>
      <c r="G473" s="948"/>
      <c r="H473" s="948"/>
      <c r="I473" s="948"/>
      <c r="J473" s="948"/>
      <c r="K473" s="948"/>
      <c r="L473" s="948"/>
      <c r="M473" s="1026"/>
    </row>
    <row r="474" spans="2:13">
      <c r="B474" s="948"/>
      <c r="C474" s="948"/>
      <c r="D474" s="948"/>
      <c r="E474" s="948"/>
      <c r="F474" s="948"/>
      <c r="G474" s="948"/>
      <c r="H474" s="948"/>
      <c r="I474" s="948"/>
      <c r="J474" s="948"/>
      <c r="K474" s="948"/>
      <c r="L474" s="948"/>
      <c r="M474" s="1026"/>
    </row>
    <row r="475" spans="2:13">
      <c r="B475" s="948"/>
      <c r="C475" s="948"/>
      <c r="D475" s="948"/>
      <c r="E475" s="948"/>
      <c r="F475" s="948"/>
      <c r="G475" s="948"/>
      <c r="H475" s="948"/>
      <c r="I475" s="948"/>
      <c r="J475" s="948"/>
      <c r="K475" s="948"/>
      <c r="L475" s="948"/>
      <c r="M475" s="1026"/>
    </row>
    <row r="476" spans="2:13">
      <c r="B476" s="948"/>
      <c r="C476" s="948"/>
      <c r="D476" s="948"/>
      <c r="E476" s="948"/>
      <c r="F476" s="948"/>
      <c r="G476" s="948"/>
      <c r="H476" s="948"/>
      <c r="I476" s="948"/>
      <c r="J476" s="948"/>
      <c r="K476" s="948"/>
      <c r="L476" s="948"/>
      <c r="M476" s="1026"/>
    </row>
    <row r="477" spans="2:13">
      <c r="B477" s="948"/>
      <c r="C477" s="948"/>
      <c r="D477" s="948"/>
      <c r="E477" s="948"/>
      <c r="F477" s="948"/>
      <c r="G477" s="948"/>
      <c r="H477" s="948"/>
      <c r="I477" s="948"/>
      <c r="J477" s="948"/>
      <c r="K477" s="948"/>
      <c r="L477" s="948"/>
      <c r="M477" s="1026"/>
    </row>
    <row r="478" spans="2:13">
      <c r="B478" s="948"/>
      <c r="C478" s="948"/>
      <c r="D478" s="948"/>
      <c r="E478" s="948"/>
      <c r="F478" s="948"/>
      <c r="G478" s="948"/>
      <c r="H478" s="948"/>
      <c r="I478" s="948"/>
      <c r="J478" s="948"/>
      <c r="K478" s="948"/>
      <c r="L478" s="948"/>
      <c r="M478" s="1026"/>
    </row>
    <row r="479" spans="2:13">
      <c r="B479" s="948"/>
      <c r="C479" s="948"/>
      <c r="D479" s="948"/>
      <c r="E479" s="948"/>
      <c r="F479" s="948"/>
      <c r="G479" s="948"/>
      <c r="H479" s="948"/>
      <c r="I479" s="948"/>
      <c r="J479" s="948"/>
      <c r="K479" s="948"/>
      <c r="L479" s="948"/>
      <c r="M479" s="1026"/>
    </row>
    <row r="480" spans="2:13">
      <c r="B480" s="948"/>
      <c r="C480" s="948"/>
      <c r="D480" s="948"/>
      <c r="E480" s="948"/>
      <c r="F480" s="948"/>
      <c r="G480" s="948"/>
      <c r="H480" s="948"/>
      <c r="I480" s="948"/>
      <c r="J480" s="948"/>
      <c r="K480" s="948"/>
      <c r="L480" s="948"/>
      <c r="M480" s="1026"/>
    </row>
    <row r="481" spans="2:13">
      <c r="B481" s="948"/>
      <c r="C481" s="948"/>
      <c r="D481" s="948"/>
      <c r="E481" s="948"/>
      <c r="F481" s="948"/>
      <c r="G481" s="948"/>
      <c r="H481" s="948"/>
      <c r="I481" s="948"/>
      <c r="J481" s="948"/>
      <c r="K481" s="948"/>
      <c r="L481" s="948"/>
      <c r="M481" s="1026"/>
    </row>
    <row r="482" spans="2:13">
      <c r="B482" s="948"/>
      <c r="C482" s="948"/>
      <c r="D482" s="948"/>
      <c r="E482" s="948"/>
      <c r="F482" s="948"/>
      <c r="G482" s="948"/>
      <c r="H482" s="948"/>
      <c r="I482" s="948"/>
      <c r="J482" s="948"/>
      <c r="K482" s="948"/>
      <c r="L482" s="948"/>
      <c r="M482" s="1026"/>
    </row>
    <row r="483" spans="2:13">
      <c r="B483" s="948"/>
      <c r="C483" s="948"/>
      <c r="D483" s="948"/>
      <c r="E483" s="948"/>
      <c r="F483" s="948"/>
      <c r="G483" s="948"/>
      <c r="H483" s="948"/>
      <c r="I483" s="948"/>
      <c r="J483" s="948"/>
      <c r="K483" s="948"/>
      <c r="L483" s="948"/>
      <c r="M483" s="1026"/>
    </row>
    <row r="484" spans="2:13">
      <c r="B484" s="948"/>
      <c r="C484" s="948"/>
      <c r="D484" s="948"/>
      <c r="E484" s="948"/>
      <c r="F484" s="948"/>
      <c r="G484" s="948"/>
      <c r="H484" s="948"/>
      <c r="I484" s="948"/>
      <c r="J484" s="948"/>
      <c r="K484" s="948"/>
      <c r="L484" s="948"/>
      <c r="M484" s="1026"/>
    </row>
    <row r="485" spans="2:13">
      <c r="B485" s="948"/>
      <c r="C485" s="948"/>
      <c r="D485" s="948"/>
      <c r="E485" s="948"/>
      <c r="F485" s="948"/>
      <c r="G485" s="948"/>
      <c r="H485" s="948"/>
      <c r="I485" s="948"/>
      <c r="J485" s="948"/>
      <c r="K485" s="948"/>
      <c r="L485" s="948"/>
      <c r="M485" s="1026"/>
    </row>
    <row r="486" spans="2:13">
      <c r="B486" s="948"/>
      <c r="C486" s="948"/>
      <c r="D486" s="948"/>
      <c r="E486" s="948"/>
      <c r="F486" s="948"/>
      <c r="G486" s="948"/>
      <c r="H486" s="948"/>
      <c r="I486" s="948"/>
      <c r="J486" s="948"/>
      <c r="K486" s="948"/>
      <c r="L486" s="948"/>
      <c r="M486" s="1026"/>
    </row>
    <row r="487" spans="2:13">
      <c r="B487" s="948"/>
      <c r="C487" s="948"/>
      <c r="D487" s="948"/>
      <c r="E487" s="948"/>
      <c r="F487" s="948"/>
      <c r="G487" s="948"/>
      <c r="H487" s="948"/>
      <c r="I487" s="948"/>
      <c r="J487" s="948"/>
      <c r="K487" s="948"/>
      <c r="L487" s="948"/>
      <c r="M487" s="1026"/>
    </row>
    <row r="488" spans="2:13">
      <c r="B488" s="948"/>
      <c r="C488" s="948"/>
      <c r="D488" s="948"/>
      <c r="E488" s="948"/>
      <c r="F488" s="948"/>
      <c r="G488" s="948"/>
      <c r="H488" s="948"/>
      <c r="I488" s="948"/>
      <c r="J488" s="948"/>
      <c r="K488" s="948"/>
      <c r="L488" s="948"/>
      <c r="M488" s="1026"/>
    </row>
    <row r="489" spans="2:13">
      <c r="B489" s="948"/>
      <c r="C489" s="948"/>
      <c r="D489" s="948"/>
      <c r="E489" s="948"/>
      <c r="F489" s="948"/>
      <c r="G489" s="948"/>
      <c r="H489" s="948"/>
      <c r="I489" s="948"/>
      <c r="J489" s="948"/>
      <c r="K489" s="948"/>
      <c r="L489" s="948"/>
      <c r="M489" s="1026"/>
    </row>
    <row r="490" spans="2:13">
      <c r="B490" s="948"/>
      <c r="C490" s="948"/>
      <c r="D490" s="948"/>
      <c r="E490" s="948"/>
      <c r="F490" s="948"/>
      <c r="G490" s="948"/>
      <c r="H490" s="948"/>
      <c r="I490" s="948"/>
      <c r="J490" s="948"/>
      <c r="K490" s="948"/>
      <c r="L490" s="948"/>
      <c r="M490" s="1026"/>
    </row>
    <row r="491" spans="2:13">
      <c r="B491" s="948"/>
      <c r="C491" s="948"/>
      <c r="D491" s="948"/>
      <c r="E491" s="948"/>
      <c r="F491" s="948"/>
      <c r="G491" s="948"/>
      <c r="H491" s="948"/>
      <c r="I491" s="948"/>
      <c r="J491" s="948"/>
      <c r="K491" s="948"/>
      <c r="L491" s="948"/>
      <c r="M491" s="1026"/>
    </row>
    <row r="492" spans="2:13">
      <c r="B492" s="948"/>
      <c r="C492" s="948"/>
      <c r="D492" s="948"/>
      <c r="E492" s="948"/>
      <c r="F492" s="948"/>
      <c r="G492" s="948"/>
      <c r="H492" s="948"/>
      <c r="I492" s="948"/>
      <c r="J492" s="948"/>
      <c r="K492" s="948"/>
      <c r="L492" s="948"/>
      <c r="M492" s="1026"/>
    </row>
    <row r="493" spans="2:13">
      <c r="B493" s="948"/>
      <c r="C493" s="948"/>
      <c r="D493" s="948"/>
      <c r="E493" s="948"/>
      <c r="F493" s="948"/>
      <c r="G493" s="948"/>
      <c r="H493" s="948"/>
      <c r="I493" s="948"/>
      <c r="J493" s="948"/>
      <c r="K493" s="948"/>
      <c r="L493" s="948"/>
      <c r="M493" s="1026"/>
    </row>
    <row r="494" spans="2:13">
      <c r="B494" s="948"/>
      <c r="C494" s="948"/>
      <c r="D494" s="948"/>
      <c r="E494" s="948"/>
      <c r="F494" s="948"/>
      <c r="G494" s="948"/>
      <c r="H494" s="948"/>
      <c r="I494" s="948"/>
      <c r="J494" s="948"/>
      <c r="K494" s="948"/>
      <c r="L494" s="948"/>
      <c r="M494" s="1026"/>
    </row>
    <row r="495" spans="2:13">
      <c r="B495" s="948"/>
      <c r="C495" s="948"/>
      <c r="D495" s="948"/>
      <c r="E495" s="948"/>
      <c r="F495" s="948"/>
      <c r="G495" s="948"/>
      <c r="H495" s="948"/>
      <c r="I495" s="948"/>
      <c r="J495" s="948"/>
      <c r="K495" s="948"/>
      <c r="L495" s="948"/>
      <c r="M495" s="1026"/>
    </row>
  </sheetData>
  <sheetProtection algorithmName="SHA-512" hashValue="eAgCEtfKS5WKPga/+UvCpd/wJrojxS23mY2KrCbCQ+RmRQxnlTTWAk6U5OYeO2RQ3ESkJkyIG1ACqnFMykN3Yg==" saltValue="IbdNV+z2qLTdbs5A2SW6s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15" priority="309">
      <formula>AO12=""</formula>
    </cfRule>
  </conditionalFormatting>
  <conditionalFormatting sqref="W12:W411 Y12:Y411">
    <cfRule type="expression" dxfId="14" priority="299">
      <formula>AND($AB12&lt;12,$P12&lt;&gt;"")</formula>
    </cfRule>
  </conditionalFormatting>
  <conditionalFormatting sqref="AM9">
    <cfRule type="expression" dxfId="13"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2"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11"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10" priority="312">
      <formula>AND(P12&lt;&gt;"",P12&lt;&gt;"処遇改善加算Ⅳ")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9"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8"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7"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6"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5"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4"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3"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2" priority="2009">
      <formula>AND(P12&lt;&gt;"",AE12&lt;&gt;0,AE12&lt;&gt;"")</formula>
    </cfRule>
  </conditionalFormatting>
  <conditionalFormatting sqref="A3:AL411">
    <cfRule type="expression" dxfId="1"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0" priority="2318">
      <formula>AND(Q12&lt;O12,O12&lt;&gt;"")</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'【参考】数式用３'!$AM$2:$AM$3</xm:f>
          </x14:formula1>
          <xm:sqref>AH12:AH411 AF12:AF411</xm:sqref>
        </x14:dataValidation>
        <x14:dataValidation type="list" allowBlank="1" showDropDown="0" showInputMessage="1" showErrorMessage="1">
          <x14:formula1>
            <xm:f>'【参考】数式用３'!$AM$5:$AM$7</xm:f>
          </x14:formula1>
          <xm:sqref>AI12:AJ411</xm:sqref>
        </x14:dataValidation>
        <x14:dataValidation type="list" allowBlank="1" showDropDown="0" showInputMessage="1" showErrorMessage="1">
          <x14:formula1>
            <xm:f>'【参考】数式用３'!$L$4:$O$4</xm:f>
          </x14:formula1>
          <xm:sqref>P12:P411</xm:sqref>
        </x14:dataValidation>
        <x14:dataValidation type="list" allowBlank="1" showDropDown="0" showInputMessage="1" showErrorMessage="1">
          <x14:formula1>
            <xm:f>'【参考】数式用３'!$L$4:$AD$4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tabColor theme="0" tint="-0.25"/>
    <pageSetUpPr fitToPage="1"/>
  </sheetPr>
  <dimension ref="A1:J83"/>
  <sheetViews>
    <sheetView view="pageBreakPreview" topLeftCell="A16" zoomScale="60" zoomScaleNormal="80" workbookViewId="0">
      <selection activeCell="B26" sqref="B26"/>
    </sheetView>
  </sheetViews>
  <sheetFormatPr defaultColWidth="9.88671875" defaultRowHeight="13.5"/>
  <cols>
    <col min="1" max="1" width="7.5546875" style="1165" customWidth="1"/>
    <col min="2" max="2" width="19.88671875" style="1165" customWidth="1"/>
    <col min="3" max="3" width="31.109375" style="1165" customWidth="1"/>
    <col min="4" max="4" width="47.5546875" style="1165" customWidth="1"/>
    <col min="5" max="5" width="42.5546875" style="1165" customWidth="1"/>
    <col min="6" max="6" width="42.88671875" style="1165" customWidth="1"/>
    <col min="7" max="7" width="16.5546875" style="1165" customWidth="1"/>
    <col min="8" max="8" width="44.6640625" style="1165" customWidth="1"/>
    <col min="9" max="9" width="40.5546875" style="1165" customWidth="1"/>
    <col min="10" max="229" width="9.88671875" style="1166"/>
    <col min="230" max="230" width="8.44140625" style="1166" customWidth="1"/>
    <col min="231" max="231" width="14" style="1166" customWidth="1"/>
    <col min="232" max="232" width="17.88671875" style="1166" customWidth="1"/>
    <col min="233" max="233" width="45" style="1166" bestFit="1" customWidth="1"/>
    <col min="234" max="234" width="61.6640625" style="1166" customWidth="1"/>
    <col min="235" max="235" width="20.5546875" style="1166" customWidth="1"/>
    <col min="236" max="236" width="22.88671875" style="1166" customWidth="1"/>
    <col min="237" max="237" width="25.109375" style="1166" customWidth="1"/>
    <col min="238" max="485" width="9.88671875" style="1166"/>
    <col min="486" max="486" width="8.44140625" style="1166" customWidth="1"/>
    <col min="487" max="487" width="14" style="1166" customWidth="1"/>
    <col min="488" max="488" width="17.88671875" style="1166" customWidth="1"/>
    <col min="489" max="489" width="45" style="1166" bestFit="1" customWidth="1"/>
    <col min="490" max="490" width="61.6640625" style="1166" customWidth="1"/>
    <col min="491" max="491" width="20.5546875" style="1166" customWidth="1"/>
    <col min="492" max="492" width="22.88671875" style="1166" customWidth="1"/>
    <col min="493" max="493" width="25.109375" style="1166" customWidth="1"/>
    <col min="494" max="741" width="9.88671875" style="1166"/>
    <col min="742" max="742" width="8.44140625" style="1166" customWidth="1"/>
    <col min="743" max="743" width="14" style="1166" customWidth="1"/>
    <col min="744" max="744" width="17.88671875" style="1166" customWidth="1"/>
    <col min="745" max="745" width="45" style="1166" bestFit="1" customWidth="1"/>
    <col min="746" max="746" width="61.6640625" style="1166" customWidth="1"/>
    <col min="747" max="747" width="20.5546875" style="1166" customWidth="1"/>
    <col min="748" max="748" width="22.88671875" style="1166" customWidth="1"/>
    <col min="749" max="749" width="25.109375" style="1166" customWidth="1"/>
    <col min="750" max="997" width="9.88671875" style="1166"/>
    <col min="998" max="998" width="8.44140625" style="1166" customWidth="1"/>
    <col min="999" max="999" width="14" style="1166" customWidth="1"/>
    <col min="1000" max="1000" width="17.88671875" style="1166" customWidth="1"/>
    <col min="1001" max="1001" width="45" style="1166" bestFit="1" customWidth="1"/>
    <col min="1002" max="1002" width="61.6640625" style="1166" customWidth="1"/>
    <col min="1003" max="1003" width="20.5546875" style="1166" customWidth="1"/>
    <col min="1004" max="1004" width="22.88671875" style="1166" customWidth="1"/>
    <col min="1005" max="1005" width="25.109375" style="1166" customWidth="1"/>
    <col min="1006" max="1253" width="9.88671875" style="1166"/>
    <col min="1254" max="1254" width="8.44140625" style="1166" customWidth="1"/>
    <col min="1255" max="1255" width="14" style="1166" customWidth="1"/>
    <col min="1256" max="1256" width="17.88671875" style="1166" customWidth="1"/>
    <col min="1257" max="1257" width="45" style="1166" bestFit="1" customWidth="1"/>
    <col min="1258" max="1258" width="61.6640625" style="1166" customWidth="1"/>
    <col min="1259" max="1259" width="20.5546875" style="1166" customWidth="1"/>
    <col min="1260" max="1260" width="22.88671875" style="1166" customWidth="1"/>
    <col min="1261" max="1261" width="25.109375" style="1166" customWidth="1"/>
    <col min="1262" max="1509" width="9.88671875" style="1166"/>
    <col min="1510" max="1510" width="8.44140625" style="1166" customWidth="1"/>
    <col min="1511" max="1511" width="14" style="1166" customWidth="1"/>
    <col min="1512" max="1512" width="17.88671875" style="1166" customWidth="1"/>
    <col min="1513" max="1513" width="45" style="1166" bestFit="1" customWidth="1"/>
    <col min="1514" max="1514" width="61.6640625" style="1166" customWidth="1"/>
    <col min="1515" max="1515" width="20.5546875" style="1166" customWidth="1"/>
    <col min="1516" max="1516" width="22.88671875" style="1166" customWidth="1"/>
    <col min="1517" max="1517" width="25.109375" style="1166" customWidth="1"/>
    <col min="1518" max="1765" width="9.88671875" style="1166"/>
    <col min="1766" max="1766" width="8.44140625" style="1166" customWidth="1"/>
    <col min="1767" max="1767" width="14" style="1166" customWidth="1"/>
    <col min="1768" max="1768" width="17.88671875" style="1166" customWidth="1"/>
    <col min="1769" max="1769" width="45" style="1166" bestFit="1" customWidth="1"/>
    <col min="1770" max="1770" width="61.6640625" style="1166" customWidth="1"/>
    <col min="1771" max="1771" width="20.5546875" style="1166" customWidth="1"/>
    <col min="1772" max="1772" width="22.88671875" style="1166" customWidth="1"/>
    <col min="1773" max="1773" width="25.109375" style="1166" customWidth="1"/>
    <col min="1774" max="2021" width="9.88671875" style="1166"/>
    <col min="2022" max="2022" width="8.44140625" style="1166" customWidth="1"/>
    <col min="2023" max="2023" width="14" style="1166" customWidth="1"/>
    <col min="2024" max="2024" width="17.88671875" style="1166" customWidth="1"/>
    <col min="2025" max="2025" width="45" style="1166" bestFit="1" customWidth="1"/>
    <col min="2026" max="2026" width="61.6640625" style="1166" customWidth="1"/>
    <col min="2027" max="2027" width="20.5546875" style="1166" customWidth="1"/>
    <col min="2028" max="2028" width="22.88671875" style="1166" customWidth="1"/>
    <col min="2029" max="2029" width="25.109375" style="1166" customWidth="1"/>
    <col min="2030" max="2277" width="9.88671875" style="1166"/>
    <col min="2278" max="2278" width="8.44140625" style="1166" customWidth="1"/>
    <col min="2279" max="2279" width="14" style="1166" customWidth="1"/>
    <col min="2280" max="2280" width="17.88671875" style="1166" customWidth="1"/>
    <col min="2281" max="2281" width="45" style="1166" bestFit="1" customWidth="1"/>
    <col min="2282" max="2282" width="61.6640625" style="1166" customWidth="1"/>
    <col min="2283" max="2283" width="20.5546875" style="1166" customWidth="1"/>
    <col min="2284" max="2284" width="22.88671875" style="1166" customWidth="1"/>
    <col min="2285" max="2285" width="25.109375" style="1166" customWidth="1"/>
    <col min="2286" max="2533" width="9.88671875" style="1166"/>
    <col min="2534" max="2534" width="8.44140625" style="1166" customWidth="1"/>
    <col min="2535" max="2535" width="14" style="1166" customWidth="1"/>
    <col min="2536" max="2536" width="17.88671875" style="1166" customWidth="1"/>
    <col min="2537" max="2537" width="45" style="1166" bestFit="1" customWidth="1"/>
    <col min="2538" max="2538" width="61.6640625" style="1166" customWidth="1"/>
    <col min="2539" max="2539" width="20.5546875" style="1166" customWidth="1"/>
    <col min="2540" max="2540" width="22.88671875" style="1166" customWidth="1"/>
    <col min="2541" max="2541" width="25.109375" style="1166" customWidth="1"/>
    <col min="2542" max="2789" width="9.88671875" style="1166"/>
    <col min="2790" max="2790" width="8.44140625" style="1166" customWidth="1"/>
    <col min="2791" max="2791" width="14" style="1166" customWidth="1"/>
    <col min="2792" max="2792" width="17.88671875" style="1166" customWidth="1"/>
    <col min="2793" max="2793" width="45" style="1166" bestFit="1" customWidth="1"/>
    <col min="2794" max="2794" width="61.6640625" style="1166" customWidth="1"/>
    <col min="2795" max="2795" width="20.5546875" style="1166" customWidth="1"/>
    <col min="2796" max="2796" width="22.88671875" style="1166" customWidth="1"/>
    <col min="2797" max="2797" width="25.109375" style="1166" customWidth="1"/>
    <col min="2798" max="3045" width="9.88671875" style="1166"/>
    <col min="3046" max="3046" width="8.44140625" style="1166" customWidth="1"/>
    <col min="3047" max="3047" width="14" style="1166" customWidth="1"/>
    <col min="3048" max="3048" width="17.88671875" style="1166" customWidth="1"/>
    <col min="3049" max="3049" width="45" style="1166" bestFit="1" customWidth="1"/>
    <col min="3050" max="3050" width="61.6640625" style="1166" customWidth="1"/>
    <col min="3051" max="3051" width="20.5546875" style="1166" customWidth="1"/>
    <col min="3052" max="3052" width="22.88671875" style="1166" customWidth="1"/>
    <col min="3053" max="3053" width="25.109375" style="1166" customWidth="1"/>
    <col min="3054" max="3301" width="9.88671875" style="1166"/>
    <col min="3302" max="3302" width="8.44140625" style="1166" customWidth="1"/>
    <col min="3303" max="3303" width="14" style="1166" customWidth="1"/>
    <col min="3304" max="3304" width="17.88671875" style="1166" customWidth="1"/>
    <col min="3305" max="3305" width="45" style="1166" bestFit="1" customWidth="1"/>
    <col min="3306" max="3306" width="61.6640625" style="1166" customWidth="1"/>
    <col min="3307" max="3307" width="20.5546875" style="1166" customWidth="1"/>
    <col min="3308" max="3308" width="22.88671875" style="1166" customWidth="1"/>
    <col min="3309" max="3309" width="25.109375" style="1166" customWidth="1"/>
    <col min="3310" max="3557" width="9.88671875" style="1166"/>
    <col min="3558" max="3558" width="8.44140625" style="1166" customWidth="1"/>
    <col min="3559" max="3559" width="14" style="1166" customWidth="1"/>
    <col min="3560" max="3560" width="17.88671875" style="1166" customWidth="1"/>
    <col min="3561" max="3561" width="45" style="1166" bestFit="1" customWidth="1"/>
    <col min="3562" max="3562" width="61.6640625" style="1166" customWidth="1"/>
    <col min="3563" max="3563" width="20.5546875" style="1166" customWidth="1"/>
    <col min="3564" max="3564" width="22.88671875" style="1166" customWidth="1"/>
    <col min="3565" max="3565" width="25.109375" style="1166" customWidth="1"/>
    <col min="3566" max="3813" width="9.88671875" style="1166"/>
    <col min="3814" max="3814" width="8.44140625" style="1166" customWidth="1"/>
    <col min="3815" max="3815" width="14" style="1166" customWidth="1"/>
    <col min="3816" max="3816" width="17.88671875" style="1166" customWidth="1"/>
    <col min="3817" max="3817" width="45" style="1166" bestFit="1" customWidth="1"/>
    <col min="3818" max="3818" width="61.6640625" style="1166" customWidth="1"/>
    <col min="3819" max="3819" width="20.5546875" style="1166" customWidth="1"/>
    <col min="3820" max="3820" width="22.88671875" style="1166" customWidth="1"/>
    <col min="3821" max="3821" width="25.109375" style="1166" customWidth="1"/>
    <col min="3822" max="4069" width="9.88671875" style="1166"/>
    <col min="4070" max="4070" width="8.44140625" style="1166" customWidth="1"/>
    <col min="4071" max="4071" width="14" style="1166" customWidth="1"/>
    <col min="4072" max="4072" width="17.88671875" style="1166" customWidth="1"/>
    <col min="4073" max="4073" width="45" style="1166" bestFit="1" customWidth="1"/>
    <col min="4074" max="4074" width="61.6640625" style="1166" customWidth="1"/>
    <col min="4075" max="4075" width="20.5546875" style="1166" customWidth="1"/>
    <col min="4076" max="4076" width="22.88671875" style="1166" customWidth="1"/>
    <col min="4077" max="4077" width="25.109375" style="1166" customWidth="1"/>
    <col min="4078" max="4325" width="9.88671875" style="1166"/>
    <col min="4326" max="4326" width="8.44140625" style="1166" customWidth="1"/>
    <col min="4327" max="4327" width="14" style="1166" customWidth="1"/>
    <col min="4328" max="4328" width="17.88671875" style="1166" customWidth="1"/>
    <col min="4329" max="4329" width="45" style="1166" bestFit="1" customWidth="1"/>
    <col min="4330" max="4330" width="61.6640625" style="1166" customWidth="1"/>
    <col min="4331" max="4331" width="20.5546875" style="1166" customWidth="1"/>
    <col min="4332" max="4332" width="22.88671875" style="1166" customWidth="1"/>
    <col min="4333" max="4333" width="25.109375" style="1166" customWidth="1"/>
    <col min="4334" max="4581" width="9.88671875" style="1166"/>
    <col min="4582" max="4582" width="8.44140625" style="1166" customWidth="1"/>
    <col min="4583" max="4583" width="14" style="1166" customWidth="1"/>
    <col min="4584" max="4584" width="17.88671875" style="1166" customWidth="1"/>
    <col min="4585" max="4585" width="45" style="1166" bestFit="1" customWidth="1"/>
    <col min="4586" max="4586" width="61.6640625" style="1166" customWidth="1"/>
    <col min="4587" max="4587" width="20.5546875" style="1166" customWidth="1"/>
    <col min="4588" max="4588" width="22.88671875" style="1166" customWidth="1"/>
    <col min="4589" max="4589" width="25.109375" style="1166" customWidth="1"/>
    <col min="4590" max="4837" width="9.88671875" style="1166"/>
    <col min="4838" max="4838" width="8.44140625" style="1166" customWidth="1"/>
    <col min="4839" max="4839" width="14" style="1166" customWidth="1"/>
    <col min="4840" max="4840" width="17.88671875" style="1166" customWidth="1"/>
    <col min="4841" max="4841" width="45" style="1166" bestFit="1" customWidth="1"/>
    <col min="4842" max="4842" width="61.6640625" style="1166" customWidth="1"/>
    <col min="4843" max="4843" width="20.5546875" style="1166" customWidth="1"/>
    <col min="4844" max="4844" width="22.88671875" style="1166" customWidth="1"/>
    <col min="4845" max="4845" width="25.109375" style="1166" customWidth="1"/>
    <col min="4846" max="5093" width="9.88671875" style="1166"/>
    <col min="5094" max="5094" width="8.44140625" style="1166" customWidth="1"/>
    <col min="5095" max="5095" width="14" style="1166" customWidth="1"/>
    <col min="5096" max="5096" width="17.88671875" style="1166" customWidth="1"/>
    <col min="5097" max="5097" width="45" style="1166" bestFit="1" customWidth="1"/>
    <col min="5098" max="5098" width="61.6640625" style="1166" customWidth="1"/>
    <col min="5099" max="5099" width="20.5546875" style="1166" customWidth="1"/>
    <col min="5100" max="5100" width="22.88671875" style="1166" customWidth="1"/>
    <col min="5101" max="5101" width="25.109375" style="1166" customWidth="1"/>
    <col min="5102" max="5349" width="9.88671875" style="1166"/>
    <col min="5350" max="5350" width="8.44140625" style="1166" customWidth="1"/>
    <col min="5351" max="5351" width="14" style="1166" customWidth="1"/>
    <col min="5352" max="5352" width="17.88671875" style="1166" customWidth="1"/>
    <col min="5353" max="5353" width="45" style="1166" bestFit="1" customWidth="1"/>
    <col min="5354" max="5354" width="61.6640625" style="1166" customWidth="1"/>
    <col min="5355" max="5355" width="20.5546875" style="1166" customWidth="1"/>
    <col min="5356" max="5356" width="22.88671875" style="1166" customWidth="1"/>
    <col min="5357" max="5357" width="25.109375" style="1166" customWidth="1"/>
    <col min="5358" max="5605" width="9.88671875" style="1166"/>
    <col min="5606" max="5606" width="8.44140625" style="1166" customWidth="1"/>
    <col min="5607" max="5607" width="14" style="1166" customWidth="1"/>
    <col min="5608" max="5608" width="17.88671875" style="1166" customWidth="1"/>
    <col min="5609" max="5609" width="45" style="1166" bestFit="1" customWidth="1"/>
    <col min="5610" max="5610" width="61.6640625" style="1166" customWidth="1"/>
    <col min="5611" max="5611" width="20.5546875" style="1166" customWidth="1"/>
    <col min="5612" max="5612" width="22.88671875" style="1166" customWidth="1"/>
    <col min="5613" max="5613" width="25.109375" style="1166" customWidth="1"/>
    <col min="5614" max="5861" width="9.88671875" style="1166"/>
    <col min="5862" max="5862" width="8.44140625" style="1166" customWidth="1"/>
    <col min="5863" max="5863" width="14" style="1166" customWidth="1"/>
    <col min="5864" max="5864" width="17.88671875" style="1166" customWidth="1"/>
    <col min="5865" max="5865" width="45" style="1166" bestFit="1" customWidth="1"/>
    <col min="5866" max="5866" width="61.6640625" style="1166" customWidth="1"/>
    <col min="5867" max="5867" width="20.5546875" style="1166" customWidth="1"/>
    <col min="5868" max="5868" width="22.88671875" style="1166" customWidth="1"/>
    <col min="5869" max="5869" width="25.109375" style="1166" customWidth="1"/>
    <col min="5870" max="6117" width="9.88671875" style="1166"/>
    <col min="6118" max="6118" width="8.44140625" style="1166" customWidth="1"/>
    <col min="6119" max="6119" width="14" style="1166" customWidth="1"/>
    <col min="6120" max="6120" width="17.88671875" style="1166" customWidth="1"/>
    <col min="6121" max="6121" width="45" style="1166" bestFit="1" customWidth="1"/>
    <col min="6122" max="6122" width="61.6640625" style="1166" customWidth="1"/>
    <col min="6123" max="6123" width="20.5546875" style="1166" customWidth="1"/>
    <col min="6124" max="6124" width="22.88671875" style="1166" customWidth="1"/>
    <col min="6125" max="6125" width="25.109375" style="1166" customWidth="1"/>
    <col min="6126" max="6373" width="9.88671875" style="1166"/>
    <col min="6374" max="6374" width="8.44140625" style="1166" customWidth="1"/>
    <col min="6375" max="6375" width="14" style="1166" customWidth="1"/>
    <col min="6376" max="6376" width="17.88671875" style="1166" customWidth="1"/>
    <col min="6377" max="6377" width="45" style="1166" bestFit="1" customWidth="1"/>
    <col min="6378" max="6378" width="61.6640625" style="1166" customWidth="1"/>
    <col min="6379" max="6379" width="20.5546875" style="1166" customWidth="1"/>
    <col min="6380" max="6380" width="22.88671875" style="1166" customWidth="1"/>
    <col min="6381" max="6381" width="25.109375" style="1166" customWidth="1"/>
    <col min="6382" max="6629" width="9.88671875" style="1166"/>
    <col min="6630" max="6630" width="8.44140625" style="1166" customWidth="1"/>
    <col min="6631" max="6631" width="14" style="1166" customWidth="1"/>
    <col min="6632" max="6632" width="17.88671875" style="1166" customWidth="1"/>
    <col min="6633" max="6633" width="45" style="1166" bestFit="1" customWidth="1"/>
    <col min="6634" max="6634" width="61.6640625" style="1166" customWidth="1"/>
    <col min="6635" max="6635" width="20.5546875" style="1166" customWidth="1"/>
    <col min="6636" max="6636" width="22.88671875" style="1166" customWidth="1"/>
    <col min="6637" max="6637" width="25.109375" style="1166" customWidth="1"/>
    <col min="6638" max="6885" width="9.88671875" style="1166"/>
    <col min="6886" max="6886" width="8.44140625" style="1166" customWidth="1"/>
    <col min="6887" max="6887" width="14" style="1166" customWidth="1"/>
    <col min="6888" max="6888" width="17.88671875" style="1166" customWidth="1"/>
    <col min="6889" max="6889" width="45" style="1166" bestFit="1" customWidth="1"/>
    <col min="6890" max="6890" width="61.6640625" style="1166" customWidth="1"/>
    <col min="6891" max="6891" width="20.5546875" style="1166" customWidth="1"/>
    <col min="6892" max="6892" width="22.88671875" style="1166" customWidth="1"/>
    <col min="6893" max="6893" width="25.109375" style="1166" customWidth="1"/>
    <col min="6894" max="7141" width="9.88671875" style="1166"/>
    <col min="7142" max="7142" width="8.44140625" style="1166" customWidth="1"/>
    <col min="7143" max="7143" width="14" style="1166" customWidth="1"/>
    <col min="7144" max="7144" width="17.88671875" style="1166" customWidth="1"/>
    <col min="7145" max="7145" width="45" style="1166" bestFit="1" customWidth="1"/>
    <col min="7146" max="7146" width="61.6640625" style="1166" customWidth="1"/>
    <col min="7147" max="7147" width="20.5546875" style="1166" customWidth="1"/>
    <col min="7148" max="7148" width="22.88671875" style="1166" customWidth="1"/>
    <col min="7149" max="7149" width="25.109375" style="1166" customWidth="1"/>
    <col min="7150" max="7397" width="9.88671875" style="1166"/>
    <col min="7398" max="7398" width="8.44140625" style="1166" customWidth="1"/>
    <col min="7399" max="7399" width="14" style="1166" customWidth="1"/>
    <col min="7400" max="7400" width="17.88671875" style="1166" customWidth="1"/>
    <col min="7401" max="7401" width="45" style="1166" bestFit="1" customWidth="1"/>
    <col min="7402" max="7402" width="61.6640625" style="1166" customWidth="1"/>
    <col min="7403" max="7403" width="20.5546875" style="1166" customWidth="1"/>
    <col min="7404" max="7404" width="22.88671875" style="1166" customWidth="1"/>
    <col min="7405" max="7405" width="25.109375" style="1166" customWidth="1"/>
    <col min="7406" max="7653" width="9.88671875" style="1166"/>
    <col min="7654" max="7654" width="8.44140625" style="1166" customWidth="1"/>
    <col min="7655" max="7655" width="14" style="1166" customWidth="1"/>
    <col min="7656" max="7656" width="17.88671875" style="1166" customWidth="1"/>
    <col min="7657" max="7657" width="45" style="1166" bestFit="1" customWidth="1"/>
    <col min="7658" max="7658" width="61.6640625" style="1166" customWidth="1"/>
    <col min="7659" max="7659" width="20.5546875" style="1166" customWidth="1"/>
    <col min="7660" max="7660" width="22.88671875" style="1166" customWidth="1"/>
    <col min="7661" max="7661" width="25.109375" style="1166" customWidth="1"/>
    <col min="7662" max="7909" width="9.88671875" style="1166"/>
    <col min="7910" max="7910" width="8.44140625" style="1166" customWidth="1"/>
    <col min="7911" max="7911" width="14" style="1166" customWidth="1"/>
    <col min="7912" max="7912" width="17.88671875" style="1166" customWidth="1"/>
    <col min="7913" max="7913" width="45" style="1166" bestFit="1" customWidth="1"/>
    <col min="7914" max="7914" width="61.6640625" style="1166" customWidth="1"/>
    <col min="7915" max="7915" width="20.5546875" style="1166" customWidth="1"/>
    <col min="7916" max="7916" width="22.88671875" style="1166" customWidth="1"/>
    <col min="7917" max="7917" width="25.109375" style="1166" customWidth="1"/>
    <col min="7918" max="8165" width="9.88671875" style="1166"/>
    <col min="8166" max="8166" width="8.44140625" style="1166" customWidth="1"/>
    <col min="8167" max="8167" width="14" style="1166" customWidth="1"/>
    <col min="8168" max="8168" width="17.88671875" style="1166" customWidth="1"/>
    <col min="8169" max="8169" width="45" style="1166" bestFit="1" customWidth="1"/>
    <col min="8170" max="8170" width="61.6640625" style="1166" customWidth="1"/>
    <col min="8171" max="8171" width="20.5546875" style="1166" customWidth="1"/>
    <col min="8172" max="8172" width="22.88671875" style="1166" customWidth="1"/>
    <col min="8173" max="8173" width="25.109375" style="1166" customWidth="1"/>
    <col min="8174" max="8421" width="9.88671875" style="1166"/>
    <col min="8422" max="8422" width="8.44140625" style="1166" customWidth="1"/>
    <col min="8423" max="8423" width="14" style="1166" customWidth="1"/>
    <col min="8424" max="8424" width="17.88671875" style="1166" customWidth="1"/>
    <col min="8425" max="8425" width="45" style="1166" bestFit="1" customWidth="1"/>
    <col min="8426" max="8426" width="61.6640625" style="1166" customWidth="1"/>
    <col min="8427" max="8427" width="20.5546875" style="1166" customWidth="1"/>
    <col min="8428" max="8428" width="22.88671875" style="1166" customWidth="1"/>
    <col min="8429" max="8429" width="25.109375" style="1166" customWidth="1"/>
    <col min="8430" max="8677" width="9.88671875" style="1166"/>
    <col min="8678" max="8678" width="8.44140625" style="1166" customWidth="1"/>
    <col min="8679" max="8679" width="14" style="1166" customWidth="1"/>
    <col min="8680" max="8680" width="17.88671875" style="1166" customWidth="1"/>
    <col min="8681" max="8681" width="45" style="1166" bestFit="1" customWidth="1"/>
    <col min="8682" max="8682" width="61.6640625" style="1166" customWidth="1"/>
    <col min="8683" max="8683" width="20.5546875" style="1166" customWidth="1"/>
    <col min="8684" max="8684" width="22.88671875" style="1166" customWidth="1"/>
    <col min="8685" max="8685" width="25.109375" style="1166" customWidth="1"/>
    <col min="8686" max="8933" width="9.88671875" style="1166"/>
    <col min="8934" max="8934" width="8.44140625" style="1166" customWidth="1"/>
    <col min="8935" max="8935" width="14" style="1166" customWidth="1"/>
    <col min="8936" max="8936" width="17.88671875" style="1166" customWidth="1"/>
    <col min="8937" max="8937" width="45" style="1166" bestFit="1" customWidth="1"/>
    <col min="8938" max="8938" width="61.6640625" style="1166" customWidth="1"/>
    <col min="8939" max="8939" width="20.5546875" style="1166" customWidth="1"/>
    <col min="8940" max="8940" width="22.88671875" style="1166" customWidth="1"/>
    <col min="8941" max="8941" width="25.109375" style="1166" customWidth="1"/>
    <col min="8942" max="9189" width="9.88671875" style="1166"/>
    <col min="9190" max="9190" width="8.44140625" style="1166" customWidth="1"/>
    <col min="9191" max="9191" width="14" style="1166" customWidth="1"/>
    <col min="9192" max="9192" width="17.88671875" style="1166" customWidth="1"/>
    <col min="9193" max="9193" width="45" style="1166" bestFit="1" customWidth="1"/>
    <col min="9194" max="9194" width="61.6640625" style="1166" customWidth="1"/>
    <col min="9195" max="9195" width="20.5546875" style="1166" customWidth="1"/>
    <col min="9196" max="9196" width="22.88671875" style="1166" customWidth="1"/>
    <col min="9197" max="9197" width="25.109375" style="1166" customWidth="1"/>
    <col min="9198" max="9445" width="9.88671875" style="1166"/>
    <col min="9446" max="9446" width="8.44140625" style="1166" customWidth="1"/>
    <col min="9447" max="9447" width="14" style="1166" customWidth="1"/>
    <col min="9448" max="9448" width="17.88671875" style="1166" customWidth="1"/>
    <col min="9449" max="9449" width="45" style="1166" bestFit="1" customWidth="1"/>
    <col min="9450" max="9450" width="61.6640625" style="1166" customWidth="1"/>
    <col min="9451" max="9451" width="20.5546875" style="1166" customWidth="1"/>
    <col min="9452" max="9452" width="22.88671875" style="1166" customWidth="1"/>
    <col min="9453" max="9453" width="25.109375" style="1166" customWidth="1"/>
    <col min="9454" max="9701" width="9.88671875" style="1166"/>
    <col min="9702" max="9702" width="8.44140625" style="1166" customWidth="1"/>
    <col min="9703" max="9703" width="14" style="1166" customWidth="1"/>
    <col min="9704" max="9704" width="17.88671875" style="1166" customWidth="1"/>
    <col min="9705" max="9705" width="45" style="1166" bestFit="1" customWidth="1"/>
    <col min="9706" max="9706" width="61.6640625" style="1166" customWidth="1"/>
    <col min="9707" max="9707" width="20.5546875" style="1166" customWidth="1"/>
    <col min="9708" max="9708" width="22.88671875" style="1166" customWidth="1"/>
    <col min="9709" max="9709" width="25.109375" style="1166" customWidth="1"/>
    <col min="9710" max="9957" width="9.88671875" style="1166"/>
    <col min="9958" max="9958" width="8.44140625" style="1166" customWidth="1"/>
    <col min="9959" max="9959" width="14" style="1166" customWidth="1"/>
    <col min="9960" max="9960" width="17.88671875" style="1166" customWidth="1"/>
    <col min="9961" max="9961" width="45" style="1166" bestFit="1" customWidth="1"/>
    <col min="9962" max="9962" width="61.6640625" style="1166" customWidth="1"/>
    <col min="9963" max="9963" width="20.5546875" style="1166" customWidth="1"/>
    <col min="9964" max="9964" width="22.88671875" style="1166" customWidth="1"/>
    <col min="9965" max="9965" width="25.109375" style="1166" customWidth="1"/>
    <col min="9966" max="10213" width="9.88671875" style="1166"/>
    <col min="10214" max="10214" width="8.44140625" style="1166" customWidth="1"/>
    <col min="10215" max="10215" width="14" style="1166" customWidth="1"/>
    <col min="10216" max="10216" width="17.88671875" style="1166" customWidth="1"/>
    <col min="10217" max="10217" width="45" style="1166" bestFit="1" customWidth="1"/>
    <col min="10218" max="10218" width="61.6640625" style="1166" customWidth="1"/>
    <col min="10219" max="10219" width="20.5546875" style="1166" customWidth="1"/>
    <col min="10220" max="10220" width="22.88671875" style="1166" customWidth="1"/>
    <col min="10221" max="10221" width="25.109375" style="1166" customWidth="1"/>
    <col min="10222" max="10469" width="9.88671875" style="1166"/>
    <col min="10470" max="10470" width="8.44140625" style="1166" customWidth="1"/>
    <col min="10471" max="10471" width="14" style="1166" customWidth="1"/>
    <col min="10472" max="10472" width="17.88671875" style="1166" customWidth="1"/>
    <col min="10473" max="10473" width="45" style="1166" bestFit="1" customWidth="1"/>
    <col min="10474" max="10474" width="61.6640625" style="1166" customWidth="1"/>
    <col min="10475" max="10475" width="20.5546875" style="1166" customWidth="1"/>
    <col min="10476" max="10476" width="22.88671875" style="1166" customWidth="1"/>
    <col min="10477" max="10477" width="25.109375" style="1166" customWidth="1"/>
    <col min="10478" max="10725" width="9.88671875" style="1166"/>
    <col min="10726" max="10726" width="8.44140625" style="1166" customWidth="1"/>
    <col min="10727" max="10727" width="14" style="1166" customWidth="1"/>
    <col min="10728" max="10728" width="17.88671875" style="1166" customWidth="1"/>
    <col min="10729" max="10729" width="45" style="1166" bestFit="1" customWidth="1"/>
    <col min="10730" max="10730" width="61.6640625" style="1166" customWidth="1"/>
    <col min="10731" max="10731" width="20.5546875" style="1166" customWidth="1"/>
    <col min="10732" max="10732" width="22.88671875" style="1166" customWidth="1"/>
    <col min="10733" max="10733" width="25.109375" style="1166" customWidth="1"/>
    <col min="10734" max="10981" width="9.88671875" style="1166"/>
    <col min="10982" max="10982" width="8.44140625" style="1166" customWidth="1"/>
    <col min="10983" max="10983" width="14" style="1166" customWidth="1"/>
    <col min="10984" max="10984" width="17.88671875" style="1166" customWidth="1"/>
    <col min="10985" max="10985" width="45" style="1166" bestFit="1" customWidth="1"/>
    <col min="10986" max="10986" width="61.6640625" style="1166" customWidth="1"/>
    <col min="10987" max="10987" width="20.5546875" style="1166" customWidth="1"/>
    <col min="10988" max="10988" width="22.88671875" style="1166" customWidth="1"/>
    <col min="10989" max="10989" width="25.109375" style="1166" customWidth="1"/>
    <col min="10990" max="11237" width="9.88671875" style="1166"/>
    <col min="11238" max="11238" width="8.44140625" style="1166" customWidth="1"/>
    <col min="11239" max="11239" width="14" style="1166" customWidth="1"/>
    <col min="11240" max="11240" width="17.88671875" style="1166" customWidth="1"/>
    <col min="11241" max="11241" width="45" style="1166" bestFit="1" customWidth="1"/>
    <col min="11242" max="11242" width="61.6640625" style="1166" customWidth="1"/>
    <col min="11243" max="11243" width="20.5546875" style="1166" customWidth="1"/>
    <col min="11244" max="11244" width="22.88671875" style="1166" customWidth="1"/>
    <col min="11245" max="11245" width="25.109375" style="1166" customWidth="1"/>
    <col min="11246" max="11493" width="9.88671875" style="1166"/>
    <col min="11494" max="11494" width="8.44140625" style="1166" customWidth="1"/>
    <col min="11495" max="11495" width="14" style="1166" customWidth="1"/>
    <col min="11496" max="11496" width="17.88671875" style="1166" customWidth="1"/>
    <col min="11497" max="11497" width="45" style="1166" bestFit="1" customWidth="1"/>
    <col min="11498" max="11498" width="61.6640625" style="1166" customWidth="1"/>
    <col min="11499" max="11499" width="20.5546875" style="1166" customWidth="1"/>
    <col min="11500" max="11500" width="22.88671875" style="1166" customWidth="1"/>
    <col min="11501" max="11501" width="25.109375" style="1166" customWidth="1"/>
    <col min="11502" max="11749" width="9.88671875" style="1166"/>
    <col min="11750" max="11750" width="8.44140625" style="1166" customWidth="1"/>
    <col min="11751" max="11751" width="14" style="1166" customWidth="1"/>
    <col min="11752" max="11752" width="17.88671875" style="1166" customWidth="1"/>
    <col min="11753" max="11753" width="45" style="1166" bestFit="1" customWidth="1"/>
    <col min="11754" max="11754" width="61.6640625" style="1166" customWidth="1"/>
    <col min="11755" max="11755" width="20.5546875" style="1166" customWidth="1"/>
    <col min="11756" max="11756" width="22.88671875" style="1166" customWidth="1"/>
    <col min="11757" max="11757" width="25.109375" style="1166" customWidth="1"/>
    <col min="11758" max="12005" width="9.88671875" style="1166"/>
    <col min="12006" max="12006" width="8.44140625" style="1166" customWidth="1"/>
    <col min="12007" max="12007" width="14" style="1166" customWidth="1"/>
    <col min="12008" max="12008" width="17.88671875" style="1166" customWidth="1"/>
    <col min="12009" max="12009" width="45" style="1166" bestFit="1" customWidth="1"/>
    <col min="12010" max="12010" width="61.6640625" style="1166" customWidth="1"/>
    <col min="12011" max="12011" width="20.5546875" style="1166" customWidth="1"/>
    <col min="12012" max="12012" width="22.88671875" style="1166" customWidth="1"/>
    <col min="12013" max="12013" width="25.109375" style="1166" customWidth="1"/>
    <col min="12014" max="12261" width="9.88671875" style="1166"/>
    <col min="12262" max="12262" width="8.44140625" style="1166" customWidth="1"/>
    <col min="12263" max="12263" width="14" style="1166" customWidth="1"/>
    <col min="12264" max="12264" width="17.88671875" style="1166" customWidth="1"/>
    <col min="12265" max="12265" width="45" style="1166" bestFit="1" customWidth="1"/>
    <col min="12266" max="12266" width="61.6640625" style="1166" customWidth="1"/>
    <col min="12267" max="12267" width="20.5546875" style="1166" customWidth="1"/>
    <col min="12268" max="12268" width="22.88671875" style="1166" customWidth="1"/>
    <col min="12269" max="12269" width="25.109375" style="1166" customWidth="1"/>
    <col min="12270" max="12517" width="9.88671875" style="1166"/>
    <col min="12518" max="12518" width="8.44140625" style="1166" customWidth="1"/>
    <col min="12519" max="12519" width="14" style="1166" customWidth="1"/>
    <col min="12520" max="12520" width="17.88671875" style="1166" customWidth="1"/>
    <col min="12521" max="12521" width="45" style="1166" bestFit="1" customWidth="1"/>
    <col min="12522" max="12522" width="61.6640625" style="1166" customWidth="1"/>
    <col min="12523" max="12523" width="20.5546875" style="1166" customWidth="1"/>
    <col min="12524" max="12524" width="22.88671875" style="1166" customWidth="1"/>
    <col min="12525" max="12525" width="25.109375" style="1166" customWidth="1"/>
    <col min="12526" max="12773" width="9.88671875" style="1166"/>
    <col min="12774" max="12774" width="8.44140625" style="1166" customWidth="1"/>
    <col min="12775" max="12775" width="14" style="1166" customWidth="1"/>
    <col min="12776" max="12776" width="17.88671875" style="1166" customWidth="1"/>
    <col min="12777" max="12777" width="45" style="1166" bestFit="1" customWidth="1"/>
    <col min="12778" max="12778" width="61.6640625" style="1166" customWidth="1"/>
    <col min="12779" max="12779" width="20.5546875" style="1166" customWidth="1"/>
    <col min="12780" max="12780" width="22.88671875" style="1166" customWidth="1"/>
    <col min="12781" max="12781" width="25.109375" style="1166" customWidth="1"/>
    <col min="12782" max="13029" width="9.88671875" style="1166"/>
    <col min="13030" max="13030" width="8.44140625" style="1166" customWidth="1"/>
    <col min="13031" max="13031" width="14" style="1166" customWidth="1"/>
    <col min="13032" max="13032" width="17.88671875" style="1166" customWidth="1"/>
    <col min="13033" max="13033" width="45" style="1166" bestFit="1" customWidth="1"/>
    <col min="13034" max="13034" width="61.6640625" style="1166" customWidth="1"/>
    <col min="13035" max="13035" width="20.5546875" style="1166" customWidth="1"/>
    <col min="13036" max="13036" width="22.88671875" style="1166" customWidth="1"/>
    <col min="13037" max="13037" width="25.109375" style="1166" customWidth="1"/>
    <col min="13038" max="13285" width="9.88671875" style="1166"/>
    <col min="13286" max="13286" width="8.44140625" style="1166" customWidth="1"/>
    <col min="13287" max="13287" width="14" style="1166" customWidth="1"/>
    <col min="13288" max="13288" width="17.88671875" style="1166" customWidth="1"/>
    <col min="13289" max="13289" width="45" style="1166" bestFit="1" customWidth="1"/>
    <col min="13290" max="13290" width="61.6640625" style="1166" customWidth="1"/>
    <col min="13291" max="13291" width="20.5546875" style="1166" customWidth="1"/>
    <col min="13292" max="13292" width="22.88671875" style="1166" customWidth="1"/>
    <col min="13293" max="13293" width="25.109375" style="1166" customWidth="1"/>
    <col min="13294" max="13541" width="9.88671875" style="1166"/>
    <col min="13542" max="13542" width="8.44140625" style="1166" customWidth="1"/>
    <col min="13543" max="13543" width="14" style="1166" customWidth="1"/>
    <col min="13544" max="13544" width="17.88671875" style="1166" customWidth="1"/>
    <col min="13545" max="13545" width="45" style="1166" bestFit="1" customWidth="1"/>
    <col min="13546" max="13546" width="61.6640625" style="1166" customWidth="1"/>
    <col min="13547" max="13547" width="20.5546875" style="1166" customWidth="1"/>
    <col min="13548" max="13548" width="22.88671875" style="1166" customWidth="1"/>
    <col min="13549" max="13549" width="25.109375" style="1166" customWidth="1"/>
    <col min="13550" max="13797" width="9.88671875" style="1166"/>
    <col min="13798" max="13798" width="8.44140625" style="1166" customWidth="1"/>
    <col min="13799" max="13799" width="14" style="1166" customWidth="1"/>
    <col min="13800" max="13800" width="17.88671875" style="1166" customWidth="1"/>
    <col min="13801" max="13801" width="45" style="1166" bestFit="1" customWidth="1"/>
    <col min="13802" max="13802" width="61.6640625" style="1166" customWidth="1"/>
    <col min="13803" max="13803" width="20.5546875" style="1166" customWidth="1"/>
    <col min="13804" max="13804" width="22.88671875" style="1166" customWidth="1"/>
    <col min="13805" max="13805" width="25.109375" style="1166" customWidth="1"/>
    <col min="13806" max="14053" width="9.88671875" style="1166"/>
    <col min="14054" max="14054" width="8.44140625" style="1166" customWidth="1"/>
    <col min="14055" max="14055" width="14" style="1166" customWidth="1"/>
    <col min="14056" max="14056" width="17.88671875" style="1166" customWidth="1"/>
    <col min="14057" max="14057" width="45" style="1166" bestFit="1" customWidth="1"/>
    <col min="14058" max="14058" width="61.6640625" style="1166" customWidth="1"/>
    <col min="14059" max="14059" width="20.5546875" style="1166" customWidth="1"/>
    <col min="14060" max="14060" width="22.88671875" style="1166" customWidth="1"/>
    <col min="14061" max="14061" width="25.109375" style="1166" customWidth="1"/>
    <col min="14062" max="14309" width="9.88671875" style="1166"/>
    <col min="14310" max="14310" width="8.44140625" style="1166" customWidth="1"/>
    <col min="14311" max="14311" width="14" style="1166" customWidth="1"/>
    <col min="14312" max="14312" width="17.88671875" style="1166" customWidth="1"/>
    <col min="14313" max="14313" width="45" style="1166" bestFit="1" customWidth="1"/>
    <col min="14314" max="14314" width="61.6640625" style="1166" customWidth="1"/>
    <col min="14315" max="14315" width="20.5546875" style="1166" customWidth="1"/>
    <col min="14316" max="14316" width="22.88671875" style="1166" customWidth="1"/>
    <col min="14317" max="14317" width="25.109375" style="1166" customWidth="1"/>
    <col min="14318" max="14565" width="9.88671875" style="1166"/>
    <col min="14566" max="14566" width="8.44140625" style="1166" customWidth="1"/>
    <col min="14567" max="14567" width="14" style="1166" customWidth="1"/>
    <col min="14568" max="14568" width="17.88671875" style="1166" customWidth="1"/>
    <col min="14569" max="14569" width="45" style="1166" bestFit="1" customWidth="1"/>
    <col min="14570" max="14570" width="61.6640625" style="1166" customWidth="1"/>
    <col min="14571" max="14571" width="20.5546875" style="1166" customWidth="1"/>
    <col min="14572" max="14572" width="22.88671875" style="1166" customWidth="1"/>
    <col min="14573" max="14573" width="25.109375" style="1166" customWidth="1"/>
    <col min="14574" max="14821" width="9.88671875" style="1166"/>
    <col min="14822" max="14822" width="8.44140625" style="1166" customWidth="1"/>
    <col min="14823" max="14823" width="14" style="1166" customWidth="1"/>
    <col min="14824" max="14824" width="17.88671875" style="1166" customWidth="1"/>
    <col min="14825" max="14825" width="45" style="1166" bestFit="1" customWidth="1"/>
    <col min="14826" max="14826" width="61.6640625" style="1166" customWidth="1"/>
    <col min="14827" max="14827" width="20.5546875" style="1166" customWidth="1"/>
    <col min="14828" max="14828" width="22.88671875" style="1166" customWidth="1"/>
    <col min="14829" max="14829" width="25.109375" style="1166" customWidth="1"/>
    <col min="14830" max="15077" width="9.88671875" style="1166"/>
    <col min="15078" max="15078" width="8.44140625" style="1166" customWidth="1"/>
    <col min="15079" max="15079" width="14" style="1166" customWidth="1"/>
    <col min="15080" max="15080" width="17.88671875" style="1166" customWidth="1"/>
    <col min="15081" max="15081" width="45" style="1166" bestFit="1" customWidth="1"/>
    <col min="15082" max="15082" width="61.6640625" style="1166" customWidth="1"/>
    <col min="15083" max="15083" width="20.5546875" style="1166" customWidth="1"/>
    <col min="15084" max="15084" width="22.88671875" style="1166" customWidth="1"/>
    <col min="15085" max="15085" width="25.109375" style="1166" customWidth="1"/>
    <col min="15086" max="15333" width="9.88671875" style="1166"/>
    <col min="15334" max="15334" width="8.44140625" style="1166" customWidth="1"/>
    <col min="15335" max="15335" width="14" style="1166" customWidth="1"/>
    <col min="15336" max="15336" width="17.88671875" style="1166" customWidth="1"/>
    <col min="15337" max="15337" width="45" style="1166" bestFit="1" customWidth="1"/>
    <col min="15338" max="15338" width="61.6640625" style="1166" customWidth="1"/>
    <col min="15339" max="15339" width="20.5546875" style="1166" customWidth="1"/>
    <col min="15340" max="15340" width="22.88671875" style="1166" customWidth="1"/>
    <col min="15341" max="15341" width="25.109375" style="1166" customWidth="1"/>
    <col min="15342" max="15589" width="9.88671875" style="1166"/>
    <col min="15590" max="15590" width="8.44140625" style="1166" customWidth="1"/>
    <col min="15591" max="15591" width="14" style="1166" customWidth="1"/>
    <col min="15592" max="15592" width="17.88671875" style="1166" customWidth="1"/>
    <col min="15593" max="15593" width="45" style="1166" bestFit="1" customWidth="1"/>
    <col min="15594" max="15594" width="61.6640625" style="1166" customWidth="1"/>
    <col min="15595" max="15595" width="20.5546875" style="1166" customWidth="1"/>
    <col min="15596" max="15596" width="22.88671875" style="1166" customWidth="1"/>
    <col min="15597" max="15597" width="25.109375" style="1166" customWidth="1"/>
    <col min="15598" max="15845" width="9.88671875" style="1166"/>
    <col min="15846" max="15846" width="8.44140625" style="1166" customWidth="1"/>
    <col min="15847" max="15847" width="14" style="1166" customWidth="1"/>
    <col min="15848" max="15848" width="17.88671875" style="1166" customWidth="1"/>
    <col min="15849" max="15849" width="45" style="1166" bestFit="1" customWidth="1"/>
    <col min="15850" max="15850" width="61.6640625" style="1166" customWidth="1"/>
    <col min="15851" max="15851" width="20.5546875" style="1166" customWidth="1"/>
    <col min="15852" max="15852" width="22.88671875" style="1166" customWidth="1"/>
    <col min="15853" max="15853" width="25.109375" style="1166" customWidth="1"/>
    <col min="15854" max="16101" width="9.88671875" style="1166"/>
    <col min="16102" max="16102" width="8.44140625" style="1166" customWidth="1"/>
    <col min="16103" max="16103" width="14" style="1166" customWidth="1"/>
    <col min="16104" max="16104" width="17.88671875" style="1166" customWidth="1"/>
    <col min="16105" max="16105" width="45" style="1166" bestFit="1" customWidth="1"/>
    <col min="16106" max="16106" width="61.6640625" style="1166" customWidth="1"/>
    <col min="16107" max="16107" width="20.5546875" style="1166" customWidth="1"/>
    <col min="16108" max="16108" width="22.88671875" style="1166" customWidth="1"/>
    <col min="16109" max="16109" width="25.109375" style="1166" customWidth="1"/>
    <col min="16110" max="16384" width="9.88671875" style="1166"/>
  </cols>
  <sheetData>
    <row r="1" spans="1:10" s="1167" customFormat="1" ht="40.200000000000003" customHeight="1">
      <c r="A1" s="1169" t="s">
        <v>956</v>
      </c>
      <c r="B1" s="1184"/>
      <c r="C1" s="1170"/>
      <c r="D1" s="1170"/>
      <c r="E1" s="1170"/>
      <c r="F1" s="1170"/>
      <c r="G1" s="1170"/>
      <c r="H1" s="1170"/>
      <c r="I1" s="1170"/>
      <c r="J1" s="1170"/>
    </row>
    <row r="2" spans="1:10" s="1168" customFormat="1" ht="19.95" customHeight="1">
      <c r="A2" s="1169"/>
      <c r="B2" s="1185"/>
      <c r="C2" s="1170"/>
      <c r="D2" s="1170"/>
      <c r="E2" s="1170"/>
      <c r="F2" s="1170"/>
      <c r="G2" s="1170"/>
      <c r="H2" s="1170"/>
      <c r="I2" s="1170"/>
      <c r="J2" s="1170"/>
    </row>
    <row r="3" spans="1:10" s="1168" customFormat="1" ht="39.6" customHeight="1">
      <c r="A3" s="1170"/>
      <c r="B3" s="1186" t="s">
        <v>960</v>
      </c>
      <c r="C3" s="1186"/>
      <c r="D3" s="1186"/>
      <c r="E3" s="1186"/>
      <c r="F3" s="1186"/>
      <c r="G3" s="1186"/>
      <c r="H3" s="1186"/>
      <c r="I3" s="1186"/>
      <c r="J3" s="1170"/>
    </row>
    <row r="4" spans="1:10" s="1168" customFormat="1" ht="25.2" customHeight="1">
      <c r="A4" s="1170"/>
      <c r="B4" s="1187" t="s">
        <v>745</v>
      </c>
      <c r="C4" s="1198"/>
      <c r="D4" s="1198"/>
      <c r="E4" s="1198"/>
      <c r="F4" s="1198"/>
      <c r="G4" s="1198"/>
      <c r="H4" s="1198"/>
      <c r="I4" s="1218"/>
      <c r="J4" s="1170"/>
    </row>
    <row r="5" spans="1:10" s="1168" customFormat="1" ht="25.2" customHeight="1">
      <c r="A5" s="1170"/>
      <c r="B5" s="1188" t="s">
        <v>812</v>
      </c>
      <c r="C5" s="1187" t="s">
        <v>624</v>
      </c>
      <c r="D5" s="1198"/>
      <c r="E5" s="1198"/>
      <c r="F5" s="1198"/>
      <c r="G5" s="1198"/>
      <c r="H5" s="1198"/>
      <c r="I5" s="1218"/>
      <c r="J5" s="1170"/>
    </row>
    <row r="6" spans="1:10" s="1168" customFormat="1" ht="25.2" customHeight="1">
      <c r="A6" s="1170"/>
      <c r="B6" s="1188" t="s">
        <v>414</v>
      </c>
      <c r="C6" s="1187" t="s">
        <v>961</v>
      </c>
      <c r="D6" s="1198"/>
      <c r="E6" s="1198"/>
      <c r="F6" s="1198"/>
      <c r="G6" s="1198"/>
      <c r="H6" s="1198"/>
      <c r="I6" s="1218"/>
      <c r="J6" s="1170"/>
    </row>
    <row r="7" spans="1:10" s="1168" customFormat="1" ht="25.2" customHeight="1">
      <c r="A7" s="1170"/>
      <c r="B7" s="1188" t="s">
        <v>962</v>
      </c>
      <c r="C7" s="1187" t="s">
        <v>953</v>
      </c>
      <c r="D7" s="1198"/>
      <c r="E7" s="1198"/>
      <c r="F7" s="1198"/>
      <c r="G7" s="1198"/>
      <c r="H7" s="1198"/>
      <c r="I7" s="1218"/>
      <c r="J7" s="1170"/>
    </row>
    <row r="8" spans="1:10" s="1168" customFormat="1" ht="25.2" customHeight="1">
      <c r="A8" s="1170"/>
      <c r="B8" s="1189"/>
      <c r="C8" s="1167"/>
      <c r="D8" s="1208"/>
      <c r="E8" s="1208"/>
      <c r="F8" s="1208"/>
      <c r="G8" s="1208"/>
      <c r="H8" s="1208"/>
      <c r="I8" s="1208"/>
      <c r="J8" s="1170"/>
    </row>
    <row r="9" spans="1:10" s="1168" customFormat="1" ht="36" customHeight="1">
      <c r="A9" s="1170"/>
      <c r="B9" s="1186" t="s">
        <v>664</v>
      </c>
      <c r="C9" s="1186"/>
      <c r="D9" s="1186"/>
      <c r="E9" s="1186"/>
      <c r="F9" s="1186"/>
      <c r="G9" s="1186"/>
      <c r="H9" s="1186"/>
      <c r="I9" s="1186"/>
      <c r="J9" s="1170"/>
    </row>
    <row r="10" spans="1:10" s="1168" customFormat="1" ht="25.2" customHeight="1">
      <c r="A10" s="1170"/>
      <c r="B10" s="1187" t="s">
        <v>580</v>
      </c>
      <c r="C10" s="1198"/>
      <c r="D10" s="1198"/>
      <c r="E10" s="1198"/>
      <c r="F10" s="1198"/>
      <c r="G10" s="1198"/>
      <c r="H10" s="1198"/>
      <c r="I10" s="1218"/>
      <c r="J10" s="1170"/>
    </row>
    <row r="11" spans="1:10" s="1168" customFormat="1" ht="56.4" customHeight="1">
      <c r="A11" s="1170"/>
      <c r="B11" s="1188" t="s">
        <v>812</v>
      </c>
      <c r="C11" s="1199" t="s">
        <v>964</v>
      </c>
      <c r="D11" s="1209"/>
      <c r="E11" s="1209"/>
      <c r="F11" s="1209"/>
      <c r="G11" s="1209"/>
      <c r="H11" s="1209"/>
      <c r="I11" s="1219"/>
      <c r="J11" s="1170"/>
    </row>
    <row r="12" spans="1:10" s="1168" customFormat="1" ht="54.6" customHeight="1">
      <c r="A12" s="1170"/>
      <c r="B12" s="1188"/>
      <c r="C12" s="1200" t="s">
        <v>567</v>
      </c>
      <c r="D12" s="1188" t="s">
        <v>257</v>
      </c>
      <c r="E12" s="1199" t="s">
        <v>965</v>
      </c>
      <c r="F12" s="1209"/>
      <c r="G12" s="1209"/>
      <c r="H12" s="1209"/>
      <c r="I12" s="1219"/>
    </row>
    <row r="13" spans="1:10" s="1168" customFormat="1" ht="32.4" customHeight="1">
      <c r="A13" s="1170"/>
      <c r="B13" s="1188"/>
      <c r="C13" s="1201"/>
      <c r="D13" s="1188" t="s">
        <v>444</v>
      </c>
      <c r="E13" s="1199" t="s">
        <v>393</v>
      </c>
      <c r="F13" s="1209"/>
      <c r="G13" s="1209"/>
      <c r="H13" s="1209"/>
      <c r="I13" s="1219"/>
    </row>
    <row r="14" spans="1:10" s="1168" customFormat="1" ht="25.2" customHeight="1">
      <c r="A14" s="1170"/>
      <c r="B14" s="1188" t="s">
        <v>414</v>
      </c>
      <c r="C14" s="1187" t="s">
        <v>468</v>
      </c>
      <c r="D14" s="1198"/>
      <c r="E14" s="1198"/>
      <c r="F14" s="1198"/>
      <c r="G14" s="1198"/>
      <c r="H14" s="1198"/>
      <c r="I14" s="1218"/>
      <c r="J14" s="1170"/>
    </row>
    <row r="15" spans="1:10" s="1168" customFormat="1" ht="25.2" customHeight="1">
      <c r="A15" s="1170"/>
      <c r="B15" s="1170"/>
      <c r="C15" s="1170"/>
      <c r="D15" s="1170"/>
      <c r="E15" s="1170"/>
      <c r="F15" s="1170"/>
      <c r="G15" s="1170"/>
      <c r="H15" s="1170"/>
      <c r="I15" s="1170"/>
      <c r="J15" s="1170"/>
    </row>
    <row r="16" spans="1:10" s="1168" customFormat="1" ht="32.4" customHeight="1">
      <c r="A16" s="1170"/>
      <c r="B16" s="1184" t="s">
        <v>234</v>
      </c>
      <c r="C16" s="1167"/>
      <c r="D16" s="1167"/>
      <c r="E16" s="1167"/>
      <c r="F16" s="1167"/>
      <c r="G16" s="1167"/>
      <c r="H16" s="1167"/>
      <c r="I16" s="1167"/>
      <c r="J16" s="1221"/>
    </row>
    <row r="17" spans="1:10" s="1168" customFormat="1" ht="25.2" customHeight="1">
      <c r="A17" s="1170"/>
      <c r="B17" s="1190" t="s">
        <v>812</v>
      </c>
      <c r="C17" s="1199" t="s">
        <v>871</v>
      </c>
      <c r="D17" s="1209"/>
      <c r="E17" s="1209"/>
      <c r="F17" s="1209"/>
      <c r="G17" s="1209"/>
      <c r="H17" s="1209"/>
      <c r="I17" s="1219"/>
      <c r="J17" s="1222"/>
    </row>
    <row r="18" spans="1:10" s="1168" customFormat="1" ht="49.95" customHeight="1">
      <c r="A18" s="1170"/>
      <c r="B18" s="1191"/>
      <c r="C18" s="1200" t="s">
        <v>967</v>
      </c>
      <c r="D18" s="1188" t="s">
        <v>257</v>
      </c>
      <c r="E18" s="1199" t="s">
        <v>950</v>
      </c>
      <c r="F18" s="1209"/>
      <c r="G18" s="1209"/>
      <c r="H18" s="1209"/>
      <c r="I18" s="1219"/>
    </row>
    <row r="19" spans="1:10" s="1168" customFormat="1" ht="76.2" customHeight="1">
      <c r="A19" s="1170"/>
      <c r="B19" s="1191"/>
      <c r="C19" s="1202"/>
      <c r="D19" s="1188" t="s">
        <v>444</v>
      </c>
      <c r="E19" s="1199" t="s">
        <v>396</v>
      </c>
      <c r="F19" s="1209"/>
      <c r="G19" s="1209"/>
      <c r="H19" s="1209"/>
      <c r="I19" s="1219"/>
    </row>
    <row r="20" spans="1:10" s="1168" customFormat="1" ht="78.599999999999994" customHeight="1">
      <c r="A20" s="1170"/>
      <c r="B20" s="1192"/>
      <c r="C20" s="1201"/>
      <c r="D20" s="1188" t="s">
        <v>453</v>
      </c>
      <c r="E20" s="1199" t="s">
        <v>337</v>
      </c>
      <c r="F20" s="1209"/>
      <c r="G20" s="1209"/>
      <c r="H20" s="1209"/>
      <c r="I20" s="1219"/>
    </row>
    <row r="21" spans="1:10" s="1168" customFormat="1" ht="25.2" customHeight="1">
      <c r="A21" s="1170"/>
      <c r="B21" s="1192" t="s">
        <v>414</v>
      </c>
      <c r="C21" s="1203" t="s">
        <v>468</v>
      </c>
      <c r="D21" s="1203"/>
      <c r="E21" s="1203"/>
      <c r="F21" s="1203"/>
      <c r="G21" s="1203"/>
      <c r="H21" s="1203"/>
      <c r="I21" s="1203"/>
      <c r="J21" s="1223"/>
    </row>
    <row r="22" spans="1:10" ht="15.75" customHeight="1">
      <c r="A22" s="480"/>
      <c r="B22" s="480"/>
      <c r="C22" s="480"/>
      <c r="D22" s="480"/>
      <c r="E22" s="480"/>
      <c r="F22" s="480"/>
      <c r="G22" s="480"/>
      <c r="H22" s="480"/>
      <c r="I22" s="480"/>
      <c r="J22" s="480"/>
    </row>
    <row r="23" spans="1:10" ht="40.200000000000003" customHeight="1">
      <c r="A23" s="1171" t="s">
        <v>358</v>
      </c>
      <c r="B23" s="1193"/>
      <c r="C23" s="1193"/>
      <c r="D23" s="1193"/>
      <c r="E23" s="1193"/>
      <c r="F23" s="1193"/>
      <c r="G23" s="1193"/>
      <c r="H23" s="1193"/>
      <c r="I23" s="1193"/>
      <c r="J23" s="1224"/>
    </row>
    <row r="24" spans="1:10" ht="19.95" customHeight="1">
      <c r="A24" s="480"/>
      <c r="B24" s="1182"/>
      <c r="C24" s="1182"/>
      <c r="D24" s="1182"/>
      <c r="E24" s="1182"/>
      <c r="F24" s="1182"/>
      <c r="G24" s="1182"/>
      <c r="H24" s="1182"/>
      <c r="I24" s="1182"/>
    </row>
    <row r="25" spans="1:10" ht="40.200000000000003" customHeight="1">
      <c r="A25" s="1171" t="s">
        <v>972</v>
      </c>
      <c r="B25" s="1182"/>
      <c r="C25" s="1182"/>
      <c r="D25" s="1182"/>
      <c r="E25" s="1182"/>
      <c r="F25" s="1182"/>
      <c r="G25" s="1182"/>
      <c r="H25" s="1182"/>
      <c r="I25" s="1182"/>
    </row>
    <row r="26" spans="1:10" ht="42">
      <c r="A26" s="1172" t="s">
        <v>975</v>
      </c>
      <c r="B26" s="1194" t="s">
        <v>976</v>
      </c>
      <c r="C26" s="1194" t="s">
        <v>69</v>
      </c>
      <c r="D26" s="1210" t="s">
        <v>980</v>
      </c>
      <c r="E26" s="1213"/>
      <c r="F26" s="1194" t="s">
        <v>477</v>
      </c>
      <c r="G26" s="1216" t="s">
        <v>817</v>
      </c>
      <c r="H26" s="1216" t="s">
        <v>521</v>
      </c>
      <c r="I26" s="1216" t="s">
        <v>423</v>
      </c>
    </row>
    <row r="27" spans="1:10" ht="115.2" customHeight="1">
      <c r="A27" s="1173" t="s">
        <v>692</v>
      </c>
      <c r="B27" s="1195" t="s">
        <v>181</v>
      </c>
      <c r="C27" s="1204" t="s">
        <v>981</v>
      </c>
      <c r="D27" s="1211" t="s">
        <v>984</v>
      </c>
      <c r="E27" s="1214"/>
      <c r="F27" s="1204" t="s">
        <v>143</v>
      </c>
      <c r="G27" s="1204" t="s">
        <v>366</v>
      </c>
      <c r="H27" s="1204" t="s">
        <v>985</v>
      </c>
      <c r="I27" s="1204" t="s">
        <v>484</v>
      </c>
    </row>
    <row r="28" spans="1:10" ht="145.80000000000001" customHeight="1">
      <c r="A28" s="1173" t="s">
        <v>692</v>
      </c>
      <c r="B28" s="1195" t="s">
        <v>516</v>
      </c>
      <c r="C28" s="1204" t="s">
        <v>774</v>
      </c>
      <c r="D28" s="1211" t="s">
        <v>869</v>
      </c>
      <c r="E28" s="1214"/>
      <c r="F28" s="1204" t="s">
        <v>802</v>
      </c>
      <c r="G28" s="1204" t="s">
        <v>832</v>
      </c>
      <c r="H28" s="1204" t="s">
        <v>160</v>
      </c>
      <c r="I28" s="1204" t="s">
        <v>484</v>
      </c>
    </row>
    <row r="29" spans="1:10" ht="168">
      <c r="A29" s="1173" t="s">
        <v>987</v>
      </c>
      <c r="B29" s="1195" t="s">
        <v>989</v>
      </c>
      <c r="C29" s="1204" t="s">
        <v>507</v>
      </c>
      <c r="D29" s="1211" t="s">
        <v>845</v>
      </c>
      <c r="E29" s="1214"/>
      <c r="F29" s="1204" t="s">
        <v>480</v>
      </c>
      <c r="G29" s="1204" t="s">
        <v>879</v>
      </c>
      <c r="H29" s="1204" t="s">
        <v>990</v>
      </c>
      <c r="I29" s="1204" t="s">
        <v>420</v>
      </c>
    </row>
    <row r="30" spans="1:10" ht="147">
      <c r="A30" s="1173" t="s">
        <v>995</v>
      </c>
      <c r="B30" s="1172"/>
      <c r="C30" s="1204" t="s">
        <v>997</v>
      </c>
      <c r="D30" s="1211" t="s">
        <v>615</v>
      </c>
      <c r="E30" s="1214"/>
      <c r="F30" s="1204" t="s">
        <v>471</v>
      </c>
      <c r="G30" s="1204" t="s">
        <v>1001</v>
      </c>
      <c r="H30" s="1204" t="s">
        <v>509</v>
      </c>
      <c r="I30" s="1204" t="s">
        <v>998</v>
      </c>
    </row>
    <row r="31" spans="1:10" ht="147">
      <c r="A31" s="1173" t="s">
        <v>650</v>
      </c>
      <c r="B31" s="1172"/>
      <c r="C31" s="1204" t="s">
        <v>740</v>
      </c>
      <c r="D31" s="1211" t="s">
        <v>862</v>
      </c>
      <c r="E31" s="1214"/>
      <c r="F31" s="1204" t="s">
        <v>1003</v>
      </c>
      <c r="G31" s="1204" t="s">
        <v>38</v>
      </c>
      <c r="H31" s="1204" t="s">
        <v>756</v>
      </c>
      <c r="I31" s="1204" t="s">
        <v>608</v>
      </c>
    </row>
    <row r="32" spans="1:10" ht="24">
      <c r="A32" s="1174" t="s">
        <v>265</v>
      </c>
      <c r="B32" s="1174"/>
      <c r="C32" s="1174"/>
      <c r="D32" s="1174"/>
      <c r="E32" s="1174"/>
      <c r="F32" s="1174"/>
      <c r="G32" s="1174"/>
      <c r="H32" s="1174"/>
      <c r="I32" s="1174"/>
    </row>
    <row r="33" spans="1:9">
      <c r="A33" s="1175"/>
      <c r="B33" s="1175"/>
      <c r="C33" s="1175"/>
      <c r="D33" s="1175"/>
      <c r="E33" s="1175"/>
      <c r="F33" s="1175"/>
      <c r="G33" s="1175"/>
      <c r="H33" s="1175"/>
      <c r="I33" s="1175"/>
    </row>
    <row r="34" spans="1:9" ht="24">
      <c r="A34" s="1176" t="s">
        <v>841</v>
      </c>
      <c r="B34" s="1176"/>
      <c r="C34" s="1176"/>
      <c r="D34" s="1176"/>
      <c r="E34" s="1176"/>
      <c r="F34" s="1176"/>
      <c r="G34" s="1176"/>
      <c r="H34" s="1176"/>
      <c r="I34" s="1176"/>
    </row>
    <row r="35" spans="1:9" ht="24">
      <c r="A35" s="1177" t="s">
        <v>273</v>
      </c>
      <c r="B35" s="1196"/>
      <c r="C35" s="1196"/>
      <c r="D35" s="1196"/>
      <c r="E35" s="1196"/>
      <c r="F35" s="1196"/>
      <c r="G35" s="1196"/>
      <c r="H35" s="1196"/>
      <c r="I35" s="1220"/>
    </row>
    <row r="36" spans="1:9" ht="28.5">
      <c r="A36" s="1178"/>
      <c r="B36" s="1182"/>
      <c r="C36" s="1182"/>
      <c r="D36" s="1182"/>
      <c r="E36" s="1182"/>
      <c r="F36" s="1182"/>
      <c r="G36" s="1182"/>
      <c r="H36" s="1182"/>
      <c r="I36" s="1182"/>
    </row>
    <row r="37" spans="1:9" ht="40.200000000000003" customHeight="1">
      <c r="A37" s="1179" t="s">
        <v>321</v>
      </c>
      <c r="B37" s="1182"/>
      <c r="C37" s="1205"/>
      <c r="D37" s="1205"/>
      <c r="E37" s="1182"/>
      <c r="F37" s="1182"/>
      <c r="G37" s="1182"/>
      <c r="H37" s="1182"/>
      <c r="I37" s="1182"/>
    </row>
    <row r="38" spans="1:9" ht="48">
      <c r="A38" s="1180" t="s">
        <v>1005</v>
      </c>
      <c r="B38" s="1197"/>
      <c r="C38" s="1206" t="s">
        <v>69</v>
      </c>
      <c r="D38" s="1212" t="s">
        <v>1011</v>
      </c>
      <c r="E38" s="1212" t="s">
        <v>436</v>
      </c>
      <c r="F38" s="1212" t="s">
        <v>1016</v>
      </c>
      <c r="G38" s="1217"/>
      <c r="H38" s="1217"/>
      <c r="I38" s="1217"/>
    </row>
    <row r="39" spans="1:9" ht="96">
      <c r="A39" s="1181" t="s">
        <v>28</v>
      </c>
      <c r="B39" s="1197"/>
      <c r="C39" s="1207" t="s">
        <v>507</v>
      </c>
      <c r="D39" s="1207" t="s">
        <v>990</v>
      </c>
      <c r="E39" s="1207" t="s">
        <v>1017</v>
      </c>
      <c r="F39" s="1207" t="s">
        <v>460</v>
      </c>
      <c r="G39" s="1217"/>
      <c r="H39" s="1217"/>
      <c r="I39" s="1217"/>
    </row>
    <row r="40" spans="1:9" ht="72">
      <c r="A40" s="1181" t="s">
        <v>176</v>
      </c>
      <c r="B40" s="1197"/>
      <c r="C40" s="1207" t="s">
        <v>997</v>
      </c>
      <c r="D40" s="1207" t="s">
        <v>509</v>
      </c>
      <c r="E40" s="1207" t="s">
        <v>1021</v>
      </c>
      <c r="F40" s="1215" t="s">
        <v>128</v>
      </c>
      <c r="G40" s="1182"/>
      <c r="H40" s="1182"/>
      <c r="I40" s="1182"/>
    </row>
    <row r="41" spans="1:9" ht="76.5">
      <c r="A41" s="1181" t="s">
        <v>493</v>
      </c>
      <c r="B41" s="1197"/>
      <c r="C41" s="1207" t="s">
        <v>740</v>
      </c>
      <c r="D41" s="1207" t="s">
        <v>756</v>
      </c>
      <c r="E41" s="1207" t="s">
        <v>1023</v>
      </c>
      <c r="F41" s="1215" t="s">
        <v>464</v>
      </c>
      <c r="G41" s="1182"/>
      <c r="H41" s="1182"/>
      <c r="I41" s="1182"/>
    </row>
    <row r="42" spans="1:9">
      <c r="A42" s="1182"/>
      <c r="B42" s="1182"/>
      <c r="C42" s="1182"/>
      <c r="D42" s="1182"/>
      <c r="E42" s="1182"/>
      <c r="F42" s="1182"/>
      <c r="G42" s="1182"/>
      <c r="H42" s="1182"/>
      <c r="I42" s="1182"/>
    </row>
    <row r="43" spans="1:9" ht="24">
      <c r="A43" s="1183" t="s">
        <v>265</v>
      </c>
      <c r="B43" s="1183"/>
      <c r="C43" s="1183"/>
      <c r="D43" s="1183"/>
      <c r="E43" s="1183"/>
      <c r="F43" s="1183"/>
      <c r="G43" s="1183"/>
      <c r="H43" s="1183"/>
      <c r="I43" s="1183"/>
    </row>
    <row r="44" spans="1:9" ht="24">
      <c r="A44" s="1176" t="s">
        <v>841</v>
      </c>
      <c r="B44" s="1176"/>
      <c r="C44" s="1176"/>
      <c r="D44" s="1176"/>
      <c r="E44" s="1176"/>
      <c r="F44" s="1176"/>
      <c r="G44" s="1176"/>
      <c r="H44" s="1176"/>
      <c r="I44" s="1176"/>
    </row>
    <row r="45" spans="1:9" ht="24">
      <c r="A45" s="1177" t="s">
        <v>273</v>
      </c>
      <c r="B45" s="1196"/>
      <c r="C45" s="1196"/>
      <c r="D45" s="1196"/>
      <c r="E45" s="1196"/>
      <c r="F45" s="1196"/>
      <c r="G45" s="1196"/>
      <c r="H45" s="1196"/>
      <c r="I45" s="1220"/>
    </row>
    <row r="46" spans="1:9">
      <c r="A46" s="1182"/>
      <c r="B46" s="1182"/>
      <c r="C46" s="1182"/>
      <c r="D46" s="1182"/>
      <c r="E46" s="1182"/>
      <c r="F46" s="1182"/>
      <c r="G46" s="1182"/>
      <c r="H46" s="1182"/>
      <c r="I46" s="1182"/>
    </row>
    <row r="47" spans="1:9">
      <c r="A47" s="1182"/>
      <c r="B47" s="1182"/>
      <c r="C47" s="1182"/>
      <c r="D47" s="1182"/>
      <c r="E47" s="1182"/>
      <c r="F47" s="1182"/>
      <c r="G47" s="1182"/>
      <c r="H47" s="1182"/>
      <c r="I47" s="1182"/>
    </row>
    <row r="48" spans="1:9">
      <c r="A48" s="1182"/>
      <c r="B48" s="1182"/>
      <c r="C48" s="1182"/>
      <c r="D48" s="1182"/>
      <c r="E48" s="1182"/>
      <c r="F48" s="1182"/>
      <c r="G48" s="1182"/>
      <c r="H48" s="1182"/>
      <c r="I48" s="1182"/>
    </row>
    <row r="49" spans="1:9">
      <c r="A49" s="1182"/>
      <c r="B49" s="1182"/>
      <c r="C49" s="1182"/>
      <c r="D49" s="1182"/>
      <c r="E49" s="1182"/>
      <c r="F49" s="1182"/>
      <c r="G49" s="1182"/>
      <c r="H49" s="1182"/>
      <c r="I49" s="1182"/>
    </row>
    <row r="50" spans="1:9">
      <c r="A50" s="1182"/>
      <c r="B50" s="1182"/>
      <c r="C50" s="1182"/>
      <c r="D50" s="1182"/>
      <c r="E50" s="1182"/>
      <c r="F50" s="1182"/>
      <c r="G50" s="1182"/>
      <c r="H50" s="1182"/>
      <c r="I50" s="1182"/>
    </row>
    <row r="51" spans="1:9">
      <c r="A51" s="1182"/>
      <c r="B51" s="1182"/>
      <c r="C51" s="1182"/>
      <c r="D51" s="1182"/>
      <c r="E51" s="1182"/>
      <c r="F51" s="1182"/>
      <c r="G51" s="1182"/>
      <c r="H51" s="1182"/>
      <c r="I51" s="1182"/>
    </row>
    <row r="52" spans="1:9">
      <c r="A52" s="1182"/>
      <c r="B52" s="1182"/>
      <c r="C52" s="1182"/>
      <c r="D52" s="1182"/>
      <c r="E52" s="1182"/>
      <c r="F52" s="1182"/>
      <c r="G52" s="1182"/>
      <c r="H52" s="1182"/>
      <c r="I52" s="1182"/>
    </row>
    <row r="53" spans="1:9">
      <c r="A53" s="1182"/>
      <c r="B53" s="1182"/>
      <c r="C53" s="1182"/>
      <c r="D53" s="1182"/>
      <c r="E53" s="1182"/>
      <c r="F53" s="1182"/>
      <c r="G53" s="1182"/>
      <c r="H53" s="1182"/>
      <c r="I53" s="1182"/>
    </row>
    <row r="54" spans="1:9">
      <c r="A54" s="1182"/>
      <c r="B54" s="1182"/>
      <c r="C54" s="1182"/>
      <c r="D54" s="1182"/>
      <c r="E54" s="1182"/>
      <c r="F54" s="1182"/>
      <c r="G54" s="1182"/>
      <c r="H54" s="1182"/>
      <c r="I54" s="1182"/>
    </row>
    <row r="55" spans="1:9">
      <c r="A55" s="1182"/>
      <c r="B55" s="1182"/>
      <c r="C55" s="1182"/>
      <c r="D55" s="1182"/>
      <c r="E55" s="1182"/>
      <c r="F55" s="1182"/>
      <c r="G55" s="1182"/>
      <c r="H55" s="1182"/>
      <c r="I55" s="1182"/>
    </row>
    <row r="56" spans="1:9">
      <c r="A56" s="1182"/>
      <c r="B56" s="1182"/>
      <c r="C56" s="1182"/>
      <c r="D56" s="1182"/>
      <c r="E56" s="1182"/>
      <c r="F56" s="1182"/>
      <c r="G56" s="1182"/>
      <c r="H56" s="1182"/>
      <c r="I56" s="1182"/>
    </row>
    <row r="57" spans="1:9">
      <c r="A57" s="1182"/>
      <c r="B57" s="1182"/>
      <c r="C57" s="1182"/>
      <c r="D57" s="1182"/>
      <c r="E57" s="1182"/>
      <c r="F57" s="1182"/>
      <c r="G57" s="1182"/>
      <c r="H57" s="1182"/>
      <c r="I57" s="1182"/>
    </row>
    <row r="58" spans="1:9">
      <c r="A58" s="1182"/>
      <c r="B58" s="1182"/>
      <c r="C58" s="1182"/>
      <c r="D58" s="1182"/>
      <c r="E58" s="1182"/>
      <c r="F58" s="1182"/>
      <c r="G58" s="1182"/>
      <c r="H58" s="1182"/>
      <c r="I58" s="1182"/>
    </row>
    <row r="59" spans="1:9">
      <c r="A59" s="1182"/>
      <c r="B59" s="1182"/>
      <c r="C59" s="1182"/>
      <c r="D59" s="1182"/>
      <c r="E59" s="1182"/>
      <c r="F59" s="1182"/>
      <c r="G59" s="1182"/>
      <c r="H59" s="1182"/>
      <c r="I59" s="1182"/>
    </row>
    <row r="60" spans="1:9">
      <c r="A60" s="1182"/>
      <c r="B60" s="1182"/>
      <c r="C60" s="1182"/>
      <c r="D60" s="1182"/>
      <c r="E60" s="1182"/>
      <c r="F60" s="1182"/>
      <c r="G60" s="1182"/>
      <c r="H60" s="1182"/>
      <c r="I60" s="1182"/>
    </row>
    <row r="61" spans="1:9">
      <c r="A61" s="1182"/>
      <c r="B61" s="1182"/>
      <c r="C61" s="1182"/>
      <c r="D61" s="1182"/>
      <c r="E61" s="1182"/>
      <c r="F61" s="1182"/>
      <c r="G61" s="1182"/>
      <c r="H61" s="1182"/>
      <c r="I61" s="1182"/>
    </row>
    <row r="62" spans="1:9">
      <c r="A62" s="1182"/>
      <c r="B62" s="1182"/>
      <c r="C62" s="1182"/>
      <c r="D62" s="1182"/>
      <c r="E62" s="1182"/>
      <c r="F62" s="1182"/>
      <c r="G62" s="1182"/>
      <c r="H62" s="1182"/>
      <c r="I62" s="1182"/>
    </row>
    <row r="63" spans="1:9">
      <c r="A63" s="1182"/>
      <c r="B63" s="1182"/>
      <c r="C63" s="1182"/>
      <c r="D63" s="1182"/>
      <c r="E63" s="1182"/>
      <c r="F63" s="1182"/>
      <c r="G63" s="1182"/>
      <c r="H63" s="1182"/>
      <c r="I63" s="1182"/>
    </row>
    <row r="64" spans="1:9">
      <c r="A64" s="1182"/>
      <c r="B64" s="1182"/>
      <c r="C64" s="1182"/>
      <c r="D64" s="1182"/>
      <c r="E64" s="1182"/>
      <c r="F64" s="1182"/>
      <c r="G64" s="1182"/>
      <c r="H64" s="1182"/>
      <c r="I64" s="1182"/>
    </row>
    <row r="65" spans="1:9">
      <c r="A65" s="1182"/>
      <c r="B65" s="1182"/>
      <c r="C65" s="1182"/>
      <c r="D65" s="1182"/>
      <c r="E65" s="1182"/>
      <c r="F65" s="1182"/>
      <c r="G65" s="1182"/>
      <c r="H65" s="1182"/>
      <c r="I65" s="1182"/>
    </row>
    <row r="66" spans="1:9">
      <c r="A66" s="1182"/>
      <c r="B66" s="1182"/>
      <c r="C66" s="1182"/>
      <c r="D66" s="1182"/>
      <c r="E66" s="1182"/>
      <c r="F66" s="1182"/>
      <c r="G66" s="1182"/>
      <c r="H66" s="1182"/>
      <c r="I66" s="1182"/>
    </row>
    <row r="67" spans="1:9">
      <c r="A67" s="1182"/>
      <c r="B67" s="1182"/>
      <c r="C67" s="1182"/>
      <c r="D67" s="1182"/>
      <c r="E67" s="1182"/>
      <c r="F67" s="1182"/>
      <c r="G67" s="1182"/>
      <c r="H67" s="1182"/>
      <c r="I67" s="1182"/>
    </row>
    <row r="68" spans="1:9">
      <c r="A68" s="1182"/>
      <c r="B68" s="1182"/>
      <c r="C68" s="1182"/>
      <c r="D68" s="1182"/>
      <c r="E68" s="1182"/>
      <c r="F68" s="1182"/>
      <c r="G68" s="1182"/>
      <c r="H68" s="1182"/>
      <c r="I68" s="1182"/>
    </row>
    <row r="69" spans="1:9">
      <c r="A69" s="1182"/>
      <c r="B69" s="1182"/>
      <c r="C69" s="1182"/>
      <c r="D69" s="1182"/>
      <c r="E69" s="1182"/>
      <c r="F69" s="1182"/>
      <c r="G69" s="1182"/>
      <c r="H69" s="1182"/>
      <c r="I69" s="1182"/>
    </row>
    <row r="70" spans="1:9">
      <c r="A70" s="1182"/>
      <c r="B70" s="1182"/>
      <c r="C70" s="1182"/>
      <c r="D70" s="1182"/>
      <c r="E70" s="1182"/>
      <c r="F70" s="1182"/>
      <c r="G70" s="1182"/>
      <c r="H70" s="1182"/>
      <c r="I70" s="1182"/>
    </row>
    <row r="71" spans="1:9">
      <c r="A71" s="1182"/>
      <c r="B71" s="1182"/>
      <c r="C71" s="1182"/>
      <c r="D71" s="1182"/>
      <c r="E71" s="1182"/>
      <c r="F71" s="1182"/>
      <c r="G71" s="1182"/>
      <c r="H71" s="1182"/>
      <c r="I71" s="1182"/>
    </row>
    <row r="72" spans="1:9">
      <c r="A72" s="1182"/>
      <c r="B72" s="1182"/>
      <c r="C72" s="1182"/>
      <c r="D72" s="1182"/>
      <c r="E72" s="1182"/>
      <c r="F72" s="1182"/>
      <c r="G72" s="1182"/>
      <c r="H72" s="1182"/>
      <c r="I72" s="1182"/>
    </row>
    <row r="73" spans="1:9">
      <c r="A73" s="1182"/>
      <c r="B73" s="1182"/>
      <c r="C73" s="1182"/>
      <c r="D73" s="1182"/>
      <c r="E73" s="1182"/>
      <c r="F73" s="1182"/>
      <c r="G73" s="1182"/>
      <c r="H73" s="1182"/>
      <c r="I73" s="1182"/>
    </row>
    <row r="74" spans="1:9">
      <c r="A74" s="1182"/>
      <c r="B74" s="1182"/>
      <c r="C74" s="1182"/>
      <c r="D74" s="1182"/>
      <c r="E74" s="1182"/>
      <c r="F74" s="1182"/>
      <c r="G74" s="1182"/>
      <c r="H74" s="1182"/>
      <c r="I74" s="1182"/>
    </row>
    <row r="75" spans="1:9">
      <c r="A75" s="1182"/>
      <c r="B75" s="1182"/>
      <c r="C75" s="1182"/>
      <c r="D75" s="1182"/>
      <c r="E75" s="1182"/>
      <c r="F75" s="1182"/>
      <c r="G75" s="1182"/>
      <c r="H75" s="1182"/>
      <c r="I75" s="1182"/>
    </row>
    <row r="76" spans="1:9">
      <c r="A76" s="1182"/>
      <c r="B76" s="1182"/>
      <c r="C76" s="1182"/>
      <c r="D76" s="1182"/>
      <c r="E76" s="1182"/>
      <c r="F76" s="1182"/>
      <c r="G76" s="1182"/>
      <c r="H76" s="1182"/>
      <c r="I76" s="1182"/>
    </row>
    <row r="77" spans="1:9">
      <c r="A77" s="1182"/>
      <c r="B77" s="1182"/>
      <c r="C77" s="1182"/>
      <c r="D77" s="1182"/>
      <c r="E77" s="1182"/>
      <c r="F77" s="1182"/>
      <c r="G77" s="1182"/>
      <c r="H77" s="1182"/>
      <c r="I77" s="1182"/>
    </row>
    <row r="78" spans="1:9">
      <c r="A78" s="1182"/>
      <c r="B78" s="1182"/>
      <c r="C78" s="1182"/>
      <c r="D78" s="1182"/>
      <c r="E78" s="1182"/>
      <c r="F78" s="1182"/>
      <c r="G78" s="1182"/>
      <c r="H78" s="1182"/>
      <c r="I78" s="1182"/>
    </row>
    <row r="79" spans="1:9">
      <c r="A79" s="1182"/>
      <c r="B79" s="1182"/>
      <c r="C79" s="1182"/>
      <c r="D79" s="1182"/>
      <c r="E79" s="1182"/>
      <c r="F79" s="1182"/>
      <c r="G79" s="1182"/>
      <c r="H79" s="1182"/>
      <c r="I79" s="1182"/>
    </row>
    <row r="80" spans="1:9">
      <c r="A80" s="1182"/>
      <c r="B80" s="1182"/>
      <c r="C80" s="1182"/>
      <c r="D80" s="1182"/>
      <c r="E80" s="1182"/>
      <c r="F80" s="1182"/>
      <c r="G80" s="1182"/>
      <c r="H80" s="1182"/>
      <c r="I80" s="1182"/>
    </row>
    <row r="81" spans="1:9">
      <c r="A81" s="1182"/>
      <c r="B81" s="1182"/>
      <c r="C81" s="1182"/>
      <c r="D81" s="1182"/>
      <c r="E81" s="1182"/>
      <c r="F81" s="1182"/>
      <c r="G81" s="1182"/>
      <c r="H81" s="1182"/>
      <c r="I81" s="1182"/>
    </row>
    <row r="82" spans="1:9">
      <c r="A82" s="1182"/>
      <c r="B82" s="1182"/>
      <c r="C82" s="1182"/>
      <c r="D82" s="1182"/>
      <c r="E82" s="1182"/>
      <c r="F82" s="1182"/>
      <c r="G82" s="1182"/>
      <c r="H82" s="1182"/>
      <c r="I82" s="1182"/>
    </row>
    <row r="83" spans="1:9">
      <c r="A83" s="1182"/>
      <c r="B83" s="1182"/>
      <c r="C83" s="1182"/>
      <c r="D83" s="1182"/>
      <c r="E83" s="1182"/>
      <c r="F83" s="1182"/>
      <c r="G83" s="1182"/>
      <c r="H83" s="1182"/>
      <c r="I83" s="1182"/>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31" fitToWidth="1" fitToHeight="1" orientation="portrait" usePrinterDefaults="1"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heetViews>
  <sheetFormatPr defaultColWidth="9" defaultRowHeight="13.5"/>
  <cols>
    <col min="1" max="1" width="49.44140625" customWidth="1"/>
    <col min="4" max="4" width="10.109375" customWidth="1"/>
    <col min="5" max="5" width="12.109375" customWidth="1"/>
    <col min="8" max="8" width="11.5546875" style="474" customWidth="1"/>
    <col min="11" max="11" width="10" customWidth="1"/>
    <col min="12" max="12" width="9.44140625" customWidth="1"/>
    <col min="13" max="13" width="11.33203125" customWidth="1"/>
    <col min="14" max="14" width="19.44140625" customWidth="1"/>
    <col min="18" max="18" width="33.33203125" style="1225" customWidth="1"/>
    <col min="19" max="19" width="10.44140625" style="1225" customWidth="1"/>
    <col min="20" max="20" width="7" style="1225" customWidth="1"/>
    <col min="21" max="21" width="46.77734375" style="1225" customWidth="1"/>
    <col min="22" max="22" width="11.5546875" style="1225" customWidth="1"/>
    <col min="23" max="23" width="17.44140625" style="1225" customWidth="1"/>
    <col min="24" max="24" width="9.5546875" style="1225" customWidth="1"/>
    <col min="25" max="25" width="18.6640625" customWidth="1"/>
    <col min="27" max="27" width="85.6640625" customWidth="1"/>
  </cols>
  <sheetData>
    <row r="1" spans="1:27" ht="14.25">
      <c r="A1" t="s">
        <v>124</v>
      </c>
      <c r="D1" s="474"/>
      <c r="E1" s="474" t="s">
        <v>669</v>
      </c>
      <c r="G1" s="474" t="s">
        <v>1024</v>
      </c>
      <c r="H1" s="879"/>
      <c r="J1" s="1225" t="s">
        <v>929</v>
      </c>
      <c r="K1" s="1225"/>
      <c r="T1" s="879"/>
      <c r="U1" s="879" t="s">
        <v>1025</v>
      </c>
      <c r="V1" s="879"/>
      <c r="W1" s="474" t="s">
        <v>968</v>
      </c>
      <c r="X1" s="879"/>
      <c r="Y1" s="474" t="s">
        <v>1026</v>
      </c>
      <c r="AA1" t="s">
        <v>1029</v>
      </c>
    </row>
    <row r="2" spans="1:27" ht="14.25">
      <c r="A2" s="1226" t="s">
        <v>1030</v>
      </c>
      <c r="B2" s="1231" t="s">
        <v>1031</v>
      </c>
      <c r="C2" s="1235" t="s">
        <v>1032</v>
      </c>
      <c r="E2" s="1241" t="s">
        <v>159</v>
      </c>
      <c r="G2" s="1241" t="s">
        <v>159</v>
      </c>
      <c r="H2" s="1241" t="s">
        <v>1033</v>
      </c>
      <c r="J2" s="1245" t="s">
        <v>1038</v>
      </c>
      <c r="K2" s="1251" t="s">
        <v>1040</v>
      </c>
      <c r="L2" s="1258" t="s">
        <v>159</v>
      </c>
      <c r="M2" s="1267" t="s">
        <v>2465</v>
      </c>
      <c r="N2" s="1274" t="s">
        <v>1042</v>
      </c>
      <c r="O2" s="1283">
        <v>0.7</v>
      </c>
      <c r="P2" s="1290">
        <v>0.55000000000000004</v>
      </c>
      <c r="Q2" s="1295">
        <v>0.45</v>
      </c>
      <c r="R2" s="1266" t="s">
        <v>231</v>
      </c>
      <c r="S2" s="1302" t="s">
        <v>1045</v>
      </c>
      <c r="T2" s="879"/>
      <c r="U2" s="1306" t="s">
        <v>403</v>
      </c>
      <c r="V2" s="879"/>
      <c r="W2" s="1310" t="s">
        <v>705</v>
      </c>
      <c r="X2" s="879"/>
      <c r="Y2" s="1314" t="s">
        <v>1046</v>
      </c>
      <c r="AA2" s="1318" t="s">
        <v>1047</v>
      </c>
    </row>
    <row r="3" spans="1:27" ht="14.25">
      <c r="A3" s="1227" t="s">
        <v>823</v>
      </c>
      <c r="B3" s="1232" t="s">
        <v>1050</v>
      </c>
      <c r="C3" s="1236">
        <v>0.105</v>
      </c>
      <c r="E3" s="1242" t="s">
        <v>1055</v>
      </c>
      <c r="G3" s="1242" t="s">
        <v>1055</v>
      </c>
      <c r="H3" s="1242" t="s">
        <v>445</v>
      </c>
      <c r="J3" s="1246" t="s">
        <v>538</v>
      </c>
      <c r="K3" s="1252">
        <v>0.2</v>
      </c>
      <c r="L3" s="1259" t="s">
        <v>22</v>
      </c>
      <c r="M3" s="1268" t="s">
        <v>2467</v>
      </c>
      <c r="N3" s="1275" t="str">
        <f t="shared" ref="N3:N66" si="0">L3&amp;M3</f>
        <v>東京都千代田区</v>
      </c>
      <c r="O3" s="1284">
        <v>11.4</v>
      </c>
      <c r="P3" s="1291">
        <v>11.1</v>
      </c>
      <c r="Q3" s="1296">
        <v>10.9</v>
      </c>
      <c r="R3" s="1300" t="s">
        <v>1058</v>
      </c>
      <c r="S3" s="1252">
        <v>0.7</v>
      </c>
      <c r="T3" s="1240"/>
      <c r="U3" s="1307" t="s">
        <v>1063</v>
      </c>
      <c r="V3" s="1240"/>
      <c r="W3" s="1311" t="s">
        <v>1064</v>
      </c>
      <c r="X3" s="879"/>
      <c r="Y3" s="1315" t="s">
        <v>1064</v>
      </c>
      <c r="AA3" s="1315" t="s">
        <v>748</v>
      </c>
    </row>
    <row r="4" spans="1:27" ht="15">
      <c r="A4" s="1228" t="s">
        <v>1067</v>
      </c>
      <c r="B4" s="1233" t="s">
        <v>16</v>
      </c>
      <c r="C4" s="1236">
        <v>0.105</v>
      </c>
      <c r="E4" s="1243" t="s">
        <v>982</v>
      </c>
      <c r="G4" s="1243" t="s">
        <v>1055</v>
      </c>
      <c r="H4" s="1243" t="s">
        <v>916</v>
      </c>
      <c r="J4" s="1247" t="s">
        <v>538</v>
      </c>
      <c r="K4" s="1253">
        <v>0.2</v>
      </c>
      <c r="L4" s="1260" t="s">
        <v>22</v>
      </c>
      <c r="M4" s="1269" t="s">
        <v>2468</v>
      </c>
      <c r="N4" s="1276" t="str">
        <f t="shared" si="0"/>
        <v>東京都中央区</v>
      </c>
      <c r="O4" s="1285">
        <v>11.4</v>
      </c>
      <c r="P4" s="1292">
        <v>11.1</v>
      </c>
      <c r="Q4" s="1297">
        <v>10.9</v>
      </c>
      <c r="R4" s="1264" t="s">
        <v>1069</v>
      </c>
      <c r="S4" s="1253">
        <v>0.7</v>
      </c>
      <c r="T4" s="1305"/>
      <c r="U4" s="1308" t="s">
        <v>1070</v>
      </c>
      <c r="V4" s="1305"/>
      <c r="W4" s="1312"/>
      <c r="X4" s="879"/>
      <c r="Y4" s="1316" t="s">
        <v>1046</v>
      </c>
      <c r="AA4" s="1316" t="s">
        <v>1072</v>
      </c>
    </row>
    <row r="5" spans="1:27" ht="15">
      <c r="A5" s="1228" t="s">
        <v>1073</v>
      </c>
      <c r="B5" s="1233" t="s">
        <v>1074</v>
      </c>
      <c r="C5" s="1236">
        <v>0.105</v>
      </c>
      <c r="E5" s="1243" t="s">
        <v>1076</v>
      </c>
      <c r="G5" s="1243" t="s">
        <v>1055</v>
      </c>
      <c r="H5" s="1243" t="s">
        <v>617</v>
      </c>
      <c r="J5" s="1247" t="s">
        <v>538</v>
      </c>
      <c r="K5" s="1253">
        <v>0.2</v>
      </c>
      <c r="L5" s="1260" t="s">
        <v>22</v>
      </c>
      <c r="M5" s="1269" t="s">
        <v>632</v>
      </c>
      <c r="N5" s="1276" t="str">
        <f t="shared" si="0"/>
        <v>東京都港区</v>
      </c>
      <c r="O5" s="1285">
        <v>11.4</v>
      </c>
      <c r="P5" s="1292">
        <v>11.1</v>
      </c>
      <c r="Q5" s="1297">
        <v>10.9</v>
      </c>
      <c r="R5" s="1264" t="s">
        <v>1081</v>
      </c>
      <c r="S5" s="1253">
        <v>0.7</v>
      </c>
      <c r="T5" s="1305"/>
      <c r="U5" s="1309"/>
      <c r="V5" s="1305"/>
      <c r="W5" s="879"/>
      <c r="X5" s="879"/>
      <c r="Y5" s="1317"/>
      <c r="AA5" s="1319" t="s">
        <v>259</v>
      </c>
    </row>
    <row r="6" spans="1:27" ht="14.25">
      <c r="A6" s="1229" t="s">
        <v>193</v>
      </c>
      <c r="B6" s="1233" t="s">
        <v>190</v>
      </c>
      <c r="C6" s="1237">
        <v>6.3e-002</v>
      </c>
      <c r="E6" s="1243" t="s">
        <v>1083</v>
      </c>
      <c r="G6" s="1243" t="s">
        <v>1055</v>
      </c>
      <c r="H6" s="1243" t="s">
        <v>1085</v>
      </c>
      <c r="J6" s="1247" t="s">
        <v>538</v>
      </c>
      <c r="K6" s="1253">
        <v>0.2</v>
      </c>
      <c r="L6" s="1260" t="s">
        <v>22</v>
      </c>
      <c r="M6" s="1269" t="s">
        <v>2469</v>
      </c>
      <c r="N6" s="1276" t="str">
        <f t="shared" si="0"/>
        <v>東京都新宿区</v>
      </c>
      <c r="O6" s="1285">
        <v>11.4</v>
      </c>
      <c r="P6" s="1292">
        <v>11.1</v>
      </c>
      <c r="Q6" s="1297">
        <v>10.9</v>
      </c>
      <c r="R6" s="1264" t="s">
        <v>925</v>
      </c>
      <c r="S6" s="1253">
        <v>0.7</v>
      </c>
      <c r="T6" s="1240"/>
      <c r="U6" s="1240"/>
      <c r="V6" s="1240"/>
      <c r="W6" s="1313"/>
      <c r="X6" s="879"/>
      <c r="AA6" s="1319" t="s">
        <v>1051</v>
      </c>
    </row>
    <row r="7" spans="1:27" ht="15">
      <c r="A7" s="1228" t="s">
        <v>1059</v>
      </c>
      <c r="B7" s="1233" t="s">
        <v>7</v>
      </c>
      <c r="C7" s="1237">
        <v>6.3e-002</v>
      </c>
      <c r="E7" s="1243" t="s">
        <v>1086</v>
      </c>
      <c r="G7" s="1243" t="s">
        <v>1055</v>
      </c>
      <c r="H7" s="1243" t="s">
        <v>952</v>
      </c>
      <c r="J7" s="1247" t="s">
        <v>538</v>
      </c>
      <c r="K7" s="1253">
        <v>0.2</v>
      </c>
      <c r="L7" s="1260" t="s">
        <v>22</v>
      </c>
      <c r="M7" s="1269" t="s">
        <v>1449</v>
      </c>
      <c r="N7" s="1276" t="str">
        <f t="shared" si="0"/>
        <v>東京都文京区</v>
      </c>
      <c r="O7" s="1285">
        <v>11.4</v>
      </c>
      <c r="P7" s="1292">
        <v>11.1</v>
      </c>
      <c r="Q7" s="1297">
        <v>10.9</v>
      </c>
      <c r="R7" s="1264" t="s">
        <v>970</v>
      </c>
      <c r="S7" s="1253">
        <v>0.7</v>
      </c>
      <c r="T7" s="1305"/>
      <c r="U7" s="1305"/>
      <c r="V7" s="1305"/>
      <c r="W7" s="879"/>
      <c r="X7" s="879"/>
      <c r="AA7" s="1134" t="s">
        <v>1087</v>
      </c>
    </row>
    <row r="8" spans="1:27" ht="14.25">
      <c r="A8" s="1228" t="s">
        <v>855</v>
      </c>
      <c r="B8" s="1233" t="s">
        <v>969</v>
      </c>
      <c r="C8" s="1237">
        <v>6.4000000000000001e-002</v>
      </c>
      <c r="E8" s="1243" t="s">
        <v>451</v>
      </c>
      <c r="G8" s="1243" t="s">
        <v>1055</v>
      </c>
      <c r="H8" s="1243" t="s">
        <v>314</v>
      </c>
      <c r="J8" s="1247" t="s">
        <v>538</v>
      </c>
      <c r="K8" s="1253">
        <v>0.2</v>
      </c>
      <c r="L8" s="1260" t="s">
        <v>22</v>
      </c>
      <c r="M8" s="1269" t="s">
        <v>1923</v>
      </c>
      <c r="N8" s="1276" t="str">
        <f t="shared" si="0"/>
        <v>東京都台東区</v>
      </c>
      <c r="O8" s="1285">
        <v>11.4</v>
      </c>
      <c r="P8" s="1292">
        <v>11.1</v>
      </c>
      <c r="Q8" s="1297">
        <v>10.9</v>
      </c>
      <c r="R8" s="1264" t="s">
        <v>1090</v>
      </c>
      <c r="S8" s="1253">
        <v>0.45</v>
      </c>
      <c r="T8" s="1305"/>
      <c r="U8" s="1305"/>
      <c r="V8" s="1305"/>
      <c r="W8" s="879"/>
      <c r="X8" s="879"/>
    </row>
    <row r="9" spans="1:27" ht="14.25">
      <c r="A9" s="1228" t="s">
        <v>9</v>
      </c>
      <c r="B9" s="1233" t="s">
        <v>729</v>
      </c>
      <c r="C9" s="1237">
        <v>6.4000000000000001e-002</v>
      </c>
      <c r="E9" s="1243" t="s">
        <v>246</v>
      </c>
      <c r="G9" s="1243" t="s">
        <v>1055</v>
      </c>
      <c r="H9" s="1243" t="s">
        <v>1094</v>
      </c>
      <c r="J9" s="1247" t="s">
        <v>538</v>
      </c>
      <c r="K9" s="1253">
        <v>0.2</v>
      </c>
      <c r="L9" s="1260" t="s">
        <v>22</v>
      </c>
      <c r="M9" s="1269" t="s">
        <v>2130</v>
      </c>
      <c r="N9" s="1276" t="str">
        <f t="shared" si="0"/>
        <v>東京都墨田区</v>
      </c>
      <c r="O9" s="1285">
        <v>11.4</v>
      </c>
      <c r="P9" s="1292">
        <v>11.1</v>
      </c>
      <c r="Q9" s="1297">
        <v>10.9</v>
      </c>
      <c r="R9" s="1264" t="s">
        <v>1099</v>
      </c>
      <c r="S9" s="1253">
        <v>0.45</v>
      </c>
      <c r="T9" s="1305"/>
      <c r="U9" s="1305"/>
      <c r="V9" s="1305"/>
      <c r="W9" s="879"/>
      <c r="X9" s="879"/>
    </row>
    <row r="10" spans="1:27" ht="14.25">
      <c r="A10" s="1228" t="s">
        <v>221</v>
      </c>
      <c r="B10" s="1233" t="s">
        <v>56</v>
      </c>
      <c r="C10" s="1237">
        <v>5.5e-002</v>
      </c>
      <c r="E10" s="1243" t="s">
        <v>907</v>
      </c>
      <c r="G10" s="1243" t="s">
        <v>1055</v>
      </c>
      <c r="H10" s="1243" t="s">
        <v>1101</v>
      </c>
      <c r="J10" s="1247" t="s">
        <v>538</v>
      </c>
      <c r="K10" s="1253">
        <v>0.2</v>
      </c>
      <c r="L10" s="1260" t="s">
        <v>22</v>
      </c>
      <c r="M10" s="1269" t="s">
        <v>2359</v>
      </c>
      <c r="N10" s="1276" t="str">
        <f t="shared" si="0"/>
        <v>東京都江東区</v>
      </c>
      <c r="O10" s="1285">
        <v>11.4</v>
      </c>
      <c r="P10" s="1292">
        <v>11.1</v>
      </c>
      <c r="Q10" s="1297">
        <v>10.9</v>
      </c>
      <c r="R10" s="1264" t="s">
        <v>1105</v>
      </c>
      <c r="S10" s="1253">
        <v>0.55000000000000004</v>
      </c>
      <c r="T10" s="1305"/>
      <c r="U10" s="1305"/>
      <c r="V10" s="1305"/>
      <c r="W10" s="879"/>
      <c r="X10" s="879"/>
    </row>
    <row r="11" spans="1:27" ht="14.25">
      <c r="A11" s="1228" t="s">
        <v>1106</v>
      </c>
      <c r="B11" s="1233" t="s">
        <v>105</v>
      </c>
      <c r="C11" s="1237">
        <v>5.5e-002</v>
      </c>
      <c r="E11" s="1243" t="s">
        <v>304</v>
      </c>
      <c r="G11" s="1243" t="s">
        <v>1055</v>
      </c>
      <c r="H11" s="1243" t="s">
        <v>1044</v>
      </c>
      <c r="J11" s="1247" t="s">
        <v>538</v>
      </c>
      <c r="K11" s="1253">
        <v>0.2</v>
      </c>
      <c r="L11" s="1260" t="s">
        <v>22</v>
      </c>
      <c r="M11" s="1269" t="s">
        <v>2472</v>
      </c>
      <c r="N11" s="1276" t="str">
        <f t="shared" si="0"/>
        <v>東京都品川区</v>
      </c>
      <c r="O11" s="1285">
        <v>11.4</v>
      </c>
      <c r="P11" s="1292">
        <v>11.1</v>
      </c>
      <c r="Q11" s="1297">
        <v>10.9</v>
      </c>
      <c r="R11" s="1264" t="s">
        <v>520</v>
      </c>
      <c r="S11" s="1253">
        <v>0.55000000000000004</v>
      </c>
      <c r="T11" s="1305"/>
      <c r="U11" s="1305"/>
      <c r="V11" s="1305"/>
      <c r="W11" s="879"/>
      <c r="X11" s="879"/>
    </row>
    <row r="12" spans="1:27" ht="14.25">
      <c r="A12" s="1228" t="s">
        <v>319</v>
      </c>
      <c r="B12" s="1233" t="s">
        <v>29</v>
      </c>
      <c r="C12" s="1237">
        <v>7.3999999999999996e-002</v>
      </c>
      <c r="E12" s="1243" t="s">
        <v>1110</v>
      </c>
      <c r="G12" s="1243" t="s">
        <v>1055</v>
      </c>
      <c r="H12" s="1243" t="s">
        <v>1112</v>
      </c>
      <c r="J12" s="1247" t="s">
        <v>538</v>
      </c>
      <c r="K12" s="1253">
        <v>0.2</v>
      </c>
      <c r="L12" s="1260" t="s">
        <v>22</v>
      </c>
      <c r="M12" s="1269" t="s">
        <v>2473</v>
      </c>
      <c r="N12" s="1276" t="str">
        <f t="shared" si="0"/>
        <v>東京都目黒区</v>
      </c>
      <c r="O12" s="1285">
        <v>11.4</v>
      </c>
      <c r="P12" s="1292">
        <v>11.1</v>
      </c>
      <c r="Q12" s="1297">
        <v>10.9</v>
      </c>
      <c r="R12" s="1264" t="s">
        <v>194</v>
      </c>
      <c r="S12" s="1253">
        <v>0.45</v>
      </c>
      <c r="T12" s="1305"/>
      <c r="U12" s="1305"/>
      <c r="V12" s="1305"/>
      <c r="W12" s="879"/>
      <c r="X12" s="879"/>
    </row>
    <row r="13" spans="1:27" ht="14.25">
      <c r="A13" s="1228" t="s">
        <v>194</v>
      </c>
      <c r="B13" s="1233" t="s">
        <v>208</v>
      </c>
      <c r="C13" s="1237">
        <v>7.3999999999999996e-002</v>
      </c>
      <c r="E13" s="1243" t="s">
        <v>1116</v>
      </c>
      <c r="G13" s="1243" t="s">
        <v>1055</v>
      </c>
      <c r="H13" s="1243" t="s">
        <v>1117</v>
      </c>
      <c r="J13" s="1247" t="s">
        <v>538</v>
      </c>
      <c r="K13" s="1253">
        <v>0.2</v>
      </c>
      <c r="L13" s="1260" t="s">
        <v>22</v>
      </c>
      <c r="M13" s="1269" t="s">
        <v>375</v>
      </c>
      <c r="N13" s="1276" t="str">
        <f t="shared" si="0"/>
        <v>東京都大田区</v>
      </c>
      <c r="O13" s="1285">
        <v>11.4</v>
      </c>
      <c r="P13" s="1292">
        <v>11.1</v>
      </c>
      <c r="Q13" s="1297">
        <v>10.9</v>
      </c>
      <c r="R13" s="1264" t="s">
        <v>1118</v>
      </c>
      <c r="S13" s="1253">
        <v>0.45</v>
      </c>
      <c r="T13" s="1305"/>
      <c r="U13" s="1305"/>
      <c r="V13" s="1305"/>
      <c r="W13" s="879"/>
      <c r="X13" s="879"/>
    </row>
    <row r="14" spans="1:27" ht="14.25">
      <c r="A14" s="1228" t="s">
        <v>1119</v>
      </c>
      <c r="B14" s="1233" t="s">
        <v>211</v>
      </c>
      <c r="C14" s="1237">
        <v>7.3999999999999996e-002</v>
      </c>
      <c r="E14" s="1243" t="s">
        <v>1121</v>
      </c>
      <c r="G14" s="1243" t="s">
        <v>1055</v>
      </c>
      <c r="H14" s="1243" t="s">
        <v>789</v>
      </c>
      <c r="J14" s="1247" t="s">
        <v>538</v>
      </c>
      <c r="K14" s="1253">
        <v>0.2</v>
      </c>
      <c r="L14" s="1260" t="s">
        <v>22</v>
      </c>
      <c r="M14" s="1269" t="s">
        <v>577</v>
      </c>
      <c r="N14" s="1276" t="str">
        <f t="shared" si="0"/>
        <v>東京都世田谷区</v>
      </c>
      <c r="O14" s="1285">
        <v>11.4</v>
      </c>
      <c r="P14" s="1292">
        <v>11.1</v>
      </c>
      <c r="Q14" s="1297">
        <v>10.9</v>
      </c>
      <c r="R14" s="1264" t="s">
        <v>410</v>
      </c>
      <c r="S14" s="1253">
        <v>0.45</v>
      </c>
      <c r="T14" s="1305"/>
      <c r="U14" s="1305"/>
      <c r="V14" s="1305"/>
      <c r="W14" s="879"/>
      <c r="X14" s="879"/>
    </row>
    <row r="15" spans="1:27" ht="14.25">
      <c r="A15" s="1228" t="s">
        <v>1122</v>
      </c>
      <c r="B15" s="1233" t="s">
        <v>216</v>
      </c>
      <c r="C15" s="1237">
        <v>7.3999999999999996e-002</v>
      </c>
      <c r="E15" s="1243" t="s">
        <v>797</v>
      </c>
      <c r="G15" s="1243" t="s">
        <v>1055</v>
      </c>
      <c r="H15" s="1243" t="s">
        <v>1124</v>
      </c>
      <c r="J15" s="1247" t="s">
        <v>538</v>
      </c>
      <c r="K15" s="1253">
        <v>0.2</v>
      </c>
      <c r="L15" s="1260" t="s">
        <v>22</v>
      </c>
      <c r="M15" s="1269" t="s">
        <v>1842</v>
      </c>
      <c r="N15" s="1276" t="str">
        <f t="shared" si="0"/>
        <v>東京都渋谷区</v>
      </c>
      <c r="O15" s="1285">
        <v>11.4</v>
      </c>
      <c r="P15" s="1292">
        <v>11.1</v>
      </c>
      <c r="Q15" s="1297">
        <v>10.9</v>
      </c>
      <c r="R15" s="1264" t="s">
        <v>1129</v>
      </c>
      <c r="S15" s="1253">
        <v>0.45</v>
      </c>
      <c r="T15" s="1305"/>
      <c r="U15" s="1305"/>
      <c r="V15" s="1305"/>
      <c r="W15" s="879"/>
      <c r="X15" s="879"/>
    </row>
    <row r="16" spans="1:27" ht="14.25">
      <c r="A16" s="1228" t="s">
        <v>983</v>
      </c>
      <c r="B16" s="1233" t="s">
        <v>222</v>
      </c>
      <c r="C16" s="1237">
        <v>7.3999999999999996e-002</v>
      </c>
      <c r="E16" s="1243" t="s">
        <v>860</v>
      </c>
      <c r="G16" s="1243" t="s">
        <v>1055</v>
      </c>
      <c r="H16" s="1243" t="s">
        <v>1130</v>
      </c>
      <c r="J16" s="1247" t="s">
        <v>538</v>
      </c>
      <c r="K16" s="1253">
        <v>0.2</v>
      </c>
      <c r="L16" s="1260" t="s">
        <v>22</v>
      </c>
      <c r="M16" s="1269" t="s">
        <v>2478</v>
      </c>
      <c r="N16" s="1276" t="str">
        <f t="shared" si="0"/>
        <v>東京都中野区</v>
      </c>
      <c r="O16" s="1285">
        <v>11.4</v>
      </c>
      <c r="P16" s="1292">
        <v>11.1</v>
      </c>
      <c r="Q16" s="1297">
        <v>10.9</v>
      </c>
      <c r="R16" s="1264" t="s">
        <v>1131</v>
      </c>
      <c r="S16" s="1253">
        <v>0.45</v>
      </c>
      <c r="T16" s="1305"/>
      <c r="U16" s="1305"/>
      <c r="V16" s="1305"/>
      <c r="W16" s="879"/>
      <c r="X16" s="879"/>
    </row>
    <row r="17" spans="1:24" ht="14.25">
      <c r="A17" s="1228" t="s">
        <v>409</v>
      </c>
      <c r="B17" s="1233" t="s">
        <v>92</v>
      </c>
      <c r="C17" s="1237">
        <v>0.13200000000000001</v>
      </c>
      <c r="E17" s="1243" t="s">
        <v>680</v>
      </c>
      <c r="G17" s="1243" t="s">
        <v>1055</v>
      </c>
      <c r="H17" s="1243" t="s">
        <v>1137</v>
      </c>
      <c r="J17" s="1247" t="s">
        <v>538</v>
      </c>
      <c r="K17" s="1253">
        <v>0.2</v>
      </c>
      <c r="L17" s="1260" t="s">
        <v>22</v>
      </c>
      <c r="M17" s="1269" t="s">
        <v>1053</v>
      </c>
      <c r="N17" s="1276" t="str">
        <f t="shared" si="0"/>
        <v>東京都杉並区</v>
      </c>
      <c r="O17" s="1285">
        <v>11.4</v>
      </c>
      <c r="P17" s="1292">
        <v>11.1</v>
      </c>
      <c r="Q17" s="1297">
        <v>10.9</v>
      </c>
      <c r="R17" s="1264" t="s">
        <v>1143</v>
      </c>
      <c r="S17" s="1253">
        <v>0.55000000000000004</v>
      </c>
      <c r="T17" s="1305"/>
      <c r="U17" s="1305"/>
      <c r="V17" s="1305"/>
      <c r="W17" s="879"/>
      <c r="X17" s="879"/>
    </row>
    <row r="18" spans="1:24" ht="14.25">
      <c r="A18" s="1228" t="s">
        <v>54</v>
      </c>
      <c r="B18" s="1233" t="s">
        <v>235</v>
      </c>
      <c r="C18" s="1237">
        <v>0.13200000000000001</v>
      </c>
      <c r="E18" s="1243" t="s">
        <v>1144</v>
      </c>
      <c r="G18" s="1243" t="s">
        <v>1055</v>
      </c>
      <c r="H18" s="1243" t="s">
        <v>101</v>
      </c>
      <c r="J18" s="1247" t="s">
        <v>538</v>
      </c>
      <c r="K18" s="1253">
        <v>0.2</v>
      </c>
      <c r="L18" s="1260" t="s">
        <v>22</v>
      </c>
      <c r="M18" s="1269" t="s">
        <v>139</v>
      </c>
      <c r="N18" s="1276" t="str">
        <f t="shared" si="0"/>
        <v>東京都豊島区</v>
      </c>
      <c r="O18" s="1285">
        <v>11.4</v>
      </c>
      <c r="P18" s="1292">
        <v>11.1</v>
      </c>
      <c r="Q18" s="1297">
        <v>10.9</v>
      </c>
      <c r="R18" s="1264" t="s">
        <v>1148</v>
      </c>
      <c r="S18" s="1253">
        <v>0.55000000000000004</v>
      </c>
      <c r="T18" s="1305"/>
      <c r="U18" s="1305"/>
      <c r="V18" s="1305"/>
      <c r="W18" s="879"/>
      <c r="X18" s="879"/>
    </row>
    <row r="19" spans="1:24" ht="14.25">
      <c r="A19" s="1228" t="s">
        <v>1149</v>
      </c>
      <c r="B19" s="1233" t="s">
        <v>248</v>
      </c>
      <c r="C19" s="1237">
        <v>8.4000000000000005e-002</v>
      </c>
      <c r="E19" s="1243" t="s">
        <v>1150</v>
      </c>
      <c r="G19" s="1243" t="s">
        <v>1055</v>
      </c>
      <c r="H19" s="1243" t="s">
        <v>1152</v>
      </c>
      <c r="J19" s="1247" t="s">
        <v>538</v>
      </c>
      <c r="K19" s="1253">
        <v>0.2</v>
      </c>
      <c r="L19" s="1260" t="s">
        <v>22</v>
      </c>
      <c r="M19" s="1269" t="s">
        <v>2481</v>
      </c>
      <c r="N19" s="1276" t="str">
        <f t="shared" si="0"/>
        <v>東京都北区</v>
      </c>
      <c r="O19" s="1285">
        <v>11.4</v>
      </c>
      <c r="P19" s="1292">
        <v>11.1</v>
      </c>
      <c r="Q19" s="1297">
        <v>10.9</v>
      </c>
      <c r="R19" s="1264" t="s">
        <v>1153</v>
      </c>
      <c r="S19" s="1253">
        <v>0.55000000000000004</v>
      </c>
      <c r="T19" s="1305"/>
      <c r="U19" s="1305"/>
      <c r="V19" s="1305"/>
      <c r="W19" s="879"/>
      <c r="X19" s="879"/>
    </row>
    <row r="20" spans="1:24" ht="14.25">
      <c r="A20" s="1228" t="s">
        <v>914</v>
      </c>
      <c r="B20" s="1233" t="s">
        <v>251</v>
      </c>
      <c r="C20" s="1237">
        <v>8.4000000000000005e-002</v>
      </c>
      <c r="E20" s="1243" t="s">
        <v>1154</v>
      </c>
      <c r="G20" s="1243" t="s">
        <v>1055</v>
      </c>
      <c r="H20" s="1243" t="s">
        <v>1039</v>
      </c>
      <c r="J20" s="1247" t="s">
        <v>538</v>
      </c>
      <c r="K20" s="1253">
        <v>0.2</v>
      </c>
      <c r="L20" s="1260" t="s">
        <v>22</v>
      </c>
      <c r="M20" s="1269" t="s">
        <v>2484</v>
      </c>
      <c r="N20" s="1276" t="str">
        <f t="shared" si="0"/>
        <v>東京都荒川区</v>
      </c>
      <c r="O20" s="1285">
        <v>11.4</v>
      </c>
      <c r="P20" s="1292">
        <v>11.1</v>
      </c>
      <c r="Q20" s="1297">
        <v>10.9</v>
      </c>
      <c r="R20" s="1264" t="s">
        <v>137</v>
      </c>
      <c r="S20" s="1253">
        <v>0.55000000000000004</v>
      </c>
      <c r="T20" s="1305"/>
      <c r="U20" s="1305"/>
      <c r="V20" s="1305"/>
      <c r="W20" s="879"/>
      <c r="X20" s="879"/>
    </row>
    <row r="21" spans="1:24" ht="14.25">
      <c r="A21" s="1228" t="s">
        <v>1162</v>
      </c>
      <c r="B21" s="1233" t="s">
        <v>255</v>
      </c>
      <c r="C21" s="1237">
        <v>8.4000000000000005e-002</v>
      </c>
      <c r="E21" s="1243" t="s">
        <v>1164</v>
      </c>
      <c r="G21" s="1243" t="s">
        <v>1055</v>
      </c>
      <c r="H21" s="1243" t="s">
        <v>1166</v>
      </c>
      <c r="J21" s="1247" t="s">
        <v>538</v>
      </c>
      <c r="K21" s="1253">
        <v>0.2</v>
      </c>
      <c r="L21" s="1260" t="s">
        <v>22</v>
      </c>
      <c r="M21" s="1269" t="s">
        <v>2485</v>
      </c>
      <c r="N21" s="1276" t="str">
        <f t="shared" si="0"/>
        <v>東京都板橋区</v>
      </c>
      <c r="O21" s="1285">
        <v>11.4</v>
      </c>
      <c r="P21" s="1292">
        <v>11.1</v>
      </c>
      <c r="Q21" s="1297">
        <v>10.9</v>
      </c>
      <c r="R21" s="1264" t="s">
        <v>1168</v>
      </c>
      <c r="S21" s="1253">
        <v>0.55000000000000004</v>
      </c>
      <c r="T21" s="1305"/>
      <c r="U21" s="1305"/>
      <c r="V21" s="1305"/>
      <c r="W21" s="879"/>
      <c r="X21" s="879"/>
    </row>
    <row r="22" spans="1:24" ht="14.25">
      <c r="A22" s="1228" t="s">
        <v>905</v>
      </c>
      <c r="B22" s="1233" t="s">
        <v>263</v>
      </c>
      <c r="C22" s="1237">
        <v>8.4000000000000005e-002</v>
      </c>
      <c r="E22" s="1243" t="s">
        <v>196</v>
      </c>
      <c r="G22" s="1243" t="s">
        <v>1055</v>
      </c>
      <c r="H22" s="1243" t="s">
        <v>838</v>
      </c>
      <c r="J22" s="1247" t="s">
        <v>538</v>
      </c>
      <c r="K22" s="1253">
        <v>0.2</v>
      </c>
      <c r="L22" s="1260" t="s">
        <v>22</v>
      </c>
      <c r="M22" s="1269" t="s">
        <v>622</v>
      </c>
      <c r="N22" s="1276" t="str">
        <f t="shared" si="0"/>
        <v>東京都練馬区</v>
      </c>
      <c r="O22" s="1285">
        <v>11.4</v>
      </c>
      <c r="P22" s="1292">
        <v>11.1</v>
      </c>
      <c r="Q22" s="1297">
        <v>10.9</v>
      </c>
      <c r="R22" s="1264" t="s">
        <v>1169</v>
      </c>
      <c r="S22" s="1253">
        <v>0.55000000000000004</v>
      </c>
      <c r="T22" s="1305"/>
      <c r="U22" s="879"/>
      <c r="V22" s="879"/>
      <c r="W22" s="879"/>
      <c r="X22" s="879"/>
    </row>
    <row r="23" spans="1:24" ht="14.25">
      <c r="A23" s="1228" t="s">
        <v>348</v>
      </c>
      <c r="B23" s="1233" t="s">
        <v>271</v>
      </c>
      <c r="C23" s="1237">
        <v>8.4000000000000005e-002</v>
      </c>
      <c r="E23" s="1243" t="s">
        <v>1173</v>
      </c>
      <c r="G23" s="1243" t="s">
        <v>1055</v>
      </c>
      <c r="H23" s="1243" t="s">
        <v>1177</v>
      </c>
      <c r="J23" s="1247" t="s">
        <v>538</v>
      </c>
      <c r="K23" s="1253">
        <v>0.2</v>
      </c>
      <c r="L23" s="1260" t="s">
        <v>22</v>
      </c>
      <c r="M23" s="1269" t="s">
        <v>1424</v>
      </c>
      <c r="N23" s="1276" t="str">
        <f t="shared" si="0"/>
        <v>東京都足立区</v>
      </c>
      <c r="O23" s="1285">
        <v>11.4</v>
      </c>
      <c r="P23" s="1292">
        <v>11.1</v>
      </c>
      <c r="Q23" s="1297">
        <v>10.9</v>
      </c>
      <c r="R23" s="1264" t="s">
        <v>1181</v>
      </c>
      <c r="S23" s="1253">
        <v>0.55000000000000004</v>
      </c>
      <c r="T23" s="1305"/>
      <c r="U23" s="879"/>
      <c r="V23" s="879"/>
      <c r="W23" s="879"/>
      <c r="X23" s="879"/>
    </row>
    <row r="24" spans="1:24" ht="14.25">
      <c r="A24" s="1228" t="s">
        <v>763</v>
      </c>
      <c r="B24" s="1233" t="s">
        <v>277</v>
      </c>
      <c r="C24" s="1237">
        <v>8.4000000000000005e-002</v>
      </c>
      <c r="E24" s="1243" t="s">
        <v>98</v>
      </c>
      <c r="G24" s="1243" t="s">
        <v>1055</v>
      </c>
      <c r="H24" s="1243" t="s">
        <v>165</v>
      </c>
      <c r="J24" s="1247" t="s">
        <v>538</v>
      </c>
      <c r="K24" s="1253">
        <v>0.2</v>
      </c>
      <c r="L24" s="1260" t="s">
        <v>22</v>
      </c>
      <c r="M24" s="1269" t="s">
        <v>2486</v>
      </c>
      <c r="N24" s="1276" t="str">
        <f t="shared" si="0"/>
        <v>東京都葛飾区</v>
      </c>
      <c r="O24" s="1285">
        <v>11.4</v>
      </c>
      <c r="P24" s="1292">
        <v>11.1</v>
      </c>
      <c r="Q24" s="1297">
        <v>10.9</v>
      </c>
      <c r="R24" s="1264" t="s">
        <v>1100</v>
      </c>
      <c r="S24" s="1253">
        <v>0.55000000000000004</v>
      </c>
      <c r="T24" s="1305"/>
      <c r="U24" s="879"/>
      <c r="V24" s="879"/>
      <c r="W24" s="879"/>
      <c r="X24" s="879"/>
    </row>
    <row r="25" spans="1:24" ht="15">
      <c r="A25" s="1228" t="s">
        <v>1128</v>
      </c>
      <c r="B25" s="1233" t="s">
        <v>179</v>
      </c>
      <c r="C25" s="1237">
        <v>0.113</v>
      </c>
      <c r="E25" s="1243" t="s">
        <v>288</v>
      </c>
      <c r="G25" s="1243" t="s">
        <v>1055</v>
      </c>
      <c r="H25" s="1243" t="s">
        <v>741</v>
      </c>
      <c r="J25" s="1248" t="s">
        <v>538</v>
      </c>
      <c r="K25" s="1254">
        <v>0.2</v>
      </c>
      <c r="L25" s="1261" t="s">
        <v>22</v>
      </c>
      <c r="M25" s="1270" t="s">
        <v>2488</v>
      </c>
      <c r="N25" s="1277" t="str">
        <f t="shared" si="0"/>
        <v>東京都江戸川区</v>
      </c>
      <c r="O25" s="1286">
        <v>11.4</v>
      </c>
      <c r="P25" s="1293">
        <v>11.1</v>
      </c>
      <c r="Q25" s="1298">
        <v>10.9</v>
      </c>
      <c r="R25" s="1264" t="s">
        <v>467</v>
      </c>
      <c r="S25" s="1253">
        <v>0.45</v>
      </c>
      <c r="T25" s="1305"/>
      <c r="U25" s="879"/>
      <c r="V25" s="879"/>
      <c r="W25" s="879"/>
      <c r="X25" s="879"/>
    </row>
    <row r="26" spans="1:24" ht="14.25">
      <c r="A26" s="1228" t="s">
        <v>1109</v>
      </c>
      <c r="B26" s="1233" t="s">
        <v>289</v>
      </c>
      <c r="C26" s="1237">
        <v>0.113</v>
      </c>
      <c r="E26" s="1243" t="s">
        <v>944</v>
      </c>
      <c r="G26" s="1243" t="s">
        <v>1055</v>
      </c>
      <c r="H26" s="1243" t="s">
        <v>784</v>
      </c>
      <c r="J26" s="1249" t="s">
        <v>1185</v>
      </c>
      <c r="K26" s="1255">
        <v>0.16</v>
      </c>
      <c r="L26" s="1262" t="s">
        <v>22</v>
      </c>
      <c r="M26" s="1271" t="s">
        <v>1256</v>
      </c>
      <c r="N26" s="1278" t="str">
        <f t="shared" si="0"/>
        <v>東京都調布市</v>
      </c>
      <c r="O26" s="1287">
        <v>11.12</v>
      </c>
      <c r="P26" s="1271">
        <v>10.88</v>
      </c>
      <c r="Q26" s="1281">
        <v>10.72</v>
      </c>
      <c r="R26" s="1264" t="s">
        <v>651</v>
      </c>
      <c r="S26" s="1253">
        <v>0.45</v>
      </c>
      <c r="T26" s="1305"/>
      <c r="U26" s="879"/>
      <c r="V26" s="879"/>
      <c r="W26" s="879"/>
      <c r="X26" s="879"/>
    </row>
    <row r="27" spans="1:24" ht="14.25">
      <c r="A27" s="1228" t="s">
        <v>1186</v>
      </c>
      <c r="B27" s="1233" t="s">
        <v>297</v>
      </c>
      <c r="C27" s="1237">
        <v>0.113</v>
      </c>
      <c r="E27" s="1243" t="s">
        <v>1187</v>
      </c>
      <c r="G27" s="1243" t="s">
        <v>1055</v>
      </c>
      <c r="H27" s="1243" t="s">
        <v>1189</v>
      </c>
      <c r="J27" s="1247" t="s">
        <v>1185</v>
      </c>
      <c r="K27" s="1253">
        <v>0.16</v>
      </c>
      <c r="L27" s="1260" t="s">
        <v>22</v>
      </c>
      <c r="M27" s="1269" t="s">
        <v>2489</v>
      </c>
      <c r="N27" s="1279" t="str">
        <f t="shared" si="0"/>
        <v>東京都町田市</v>
      </c>
      <c r="O27" s="1228">
        <v>11.12</v>
      </c>
      <c r="P27" s="1269">
        <v>10.88</v>
      </c>
      <c r="Q27" s="1278">
        <v>10.72</v>
      </c>
      <c r="R27" s="1264" t="s">
        <v>12</v>
      </c>
      <c r="S27" s="1253">
        <v>0.45</v>
      </c>
      <c r="T27" s="1305"/>
      <c r="U27" s="879"/>
      <c r="V27" s="879"/>
      <c r="W27" s="879"/>
      <c r="X27" s="879"/>
    </row>
    <row r="28" spans="1:24" ht="14.25">
      <c r="A28" s="1228" t="s">
        <v>1192</v>
      </c>
      <c r="B28" s="1233" t="s">
        <v>308</v>
      </c>
      <c r="C28" s="1237">
        <v>0.113</v>
      </c>
      <c r="E28" s="1243" t="s">
        <v>1195</v>
      </c>
      <c r="G28" s="1243" t="s">
        <v>1055</v>
      </c>
      <c r="H28" s="1243" t="s">
        <v>1197</v>
      </c>
      <c r="J28" s="1247" t="s">
        <v>1185</v>
      </c>
      <c r="K28" s="1253">
        <v>0.16</v>
      </c>
      <c r="L28" s="1260" t="s">
        <v>22</v>
      </c>
      <c r="M28" s="1269" t="s">
        <v>2490</v>
      </c>
      <c r="N28" s="1279" t="str">
        <f t="shared" si="0"/>
        <v>東京都狛江市</v>
      </c>
      <c r="O28" s="1228">
        <v>11.12</v>
      </c>
      <c r="P28" s="1269">
        <v>10.88</v>
      </c>
      <c r="Q28" s="1279">
        <v>10.72</v>
      </c>
      <c r="R28" s="1264" t="s">
        <v>1200</v>
      </c>
      <c r="S28" s="1253">
        <v>0.45</v>
      </c>
      <c r="T28" s="1305"/>
      <c r="U28" s="879"/>
      <c r="V28" s="879"/>
      <c r="W28" s="879"/>
      <c r="X28" s="879"/>
    </row>
    <row r="29" spans="1:24" ht="14.25">
      <c r="A29" s="1228" t="s">
        <v>1202</v>
      </c>
      <c r="B29" s="1233" t="s">
        <v>1203</v>
      </c>
      <c r="C29" s="1237">
        <v>8.3000000000000004e-002</v>
      </c>
      <c r="D29" s="1239"/>
      <c r="E29" s="1243" t="s">
        <v>1205</v>
      </c>
      <c r="G29" s="1243" t="s">
        <v>1055</v>
      </c>
      <c r="H29" s="1243" t="s">
        <v>1207</v>
      </c>
      <c r="J29" s="1247" t="s">
        <v>1185</v>
      </c>
      <c r="K29" s="1253">
        <v>0.16</v>
      </c>
      <c r="L29" s="1260" t="s">
        <v>22</v>
      </c>
      <c r="M29" s="1269" t="s">
        <v>2287</v>
      </c>
      <c r="N29" s="1279" t="str">
        <f t="shared" si="0"/>
        <v>東京都多摩市</v>
      </c>
      <c r="O29" s="1228">
        <v>11.12</v>
      </c>
      <c r="P29" s="1269">
        <v>10.88</v>
      </c>
      <c r="Q29" s="1279">
        <v>10.72</v>
      </c>
      <c r="R29" s="1264" t="s">
        <v>1211</v>
      </c>
      <c r="S29" s="1253">
        <v>0.45</v>
      </c>
      <c r="T29" s="1305"/>
      <c r="U29" s="879"/>
      <c r="V29" s="879"/>
      <c r="W29" s="879"/>
      <c r="X29" s="879"/>
    </row>
    <row r="30" spans="1:24" ht="14.25">
      <c r="A30" s="1228" t="s">
        <v>1212</v>
      </c>
      <c r="B30" s="1233" t="s">
        <v>1213</v>
      </c>
      <c r="C30" s="1237">
        <v>8.3000000000000004e-002</v>
      </c>
      <c r="D30" s="1240"/>
      <c r="E30" s="1243" t="s">
        <v>1215</v>
      </c>
      <c r="G30" s="1243" t="s">
        <v>1055</v>
      </c>
      <c r="H30" s="1243" t="s">
        <v>854</v>
      </c>
      <c r="J30" s="1247" t="s">
        <v>1185</v>
      </c>
      <c r="K30" s="1253">
        <v>0.16</v>
      </c>
      <c r="L30" s="1260" t="s">
        <v>1208</v>
      </c>
      <c r="M30" s="1269" t="s">
        <v>2483</v>
      </c>
      <c r="N30" s="1279" t="str">
        <f t="shared" si="0"/>
        <v>神奈川県横浜市</v>
      </c>
      <c r="O30" s="1228">
        <v>11.12</v>
      </c>
      <c r="P30" s="1269">
        <v>10.88</v>
      </c>
      <c r="Q30" s="1279">
        <v>10.72</v>
      </c>
      <c r="R30" s="1264" t="s">
        <v>1218</v>
      </c>
      <c r="S30" s="1253">
        <v>0.45</v>
      </c>
      <c r="T30" s="1305"/>
      <c r="U30" s="879"/>
      <c r="V30" s="879"/>
      <c r="W30" s="879"/>
      <c r="X30" s="879"/>
    </row>
    <row r="31" spans="1:24" ht="14.25">
      <c r="A31" s="1228" t="s">
        <v>316</v>
      </c>
      <c r="B31" s="1233" t="s">
        <v>83</v>
      </c>
      <c r="C31" s="1237">
        <v>8.3000000000000004e-002</v>
      </c>
      <c r="D31" s="1240"/>
      <c r="E31" s="1243" t="s">
        <v>742</v>
      </c>
      <c r="G31" s="1243" t="s">
        <v>1055</v>
      </c>
      <c r="H31" s="1243" t="s">
        <v>569</v>
      </c>
      <c r="J31" s="1247" t="s">
        <v>1185</v>
      </c>
      <c r="K31" s="1253">
        <v>0.16</v>
      </c>
      <c r="L31" s="1260" t="s">
        <v>1208</v>
      </c>
      <c r="M31" s="1269" t="s">
        <v>1956</v>
      </c>
      <c r="N31" s="1279" t="str">
        <f t="shared" si="0"/>
        <v>神奈川県川崎市</v>
      </c>
      <c r="O31" s="1228">
        <v>11.12</v>
      </c>
      <c r="P31" s="1269">
        <v>10.88</v>
      </c>
      <c r="Q31" s="1279">
        <v>10.72</v>
      </c>
      <c r="R31" s="1264" t="s">
        <v>971</v>
      </c>
      <c r="S31" s="1253">
        <v>0.55000000000000004</v>
      </c>
      <c r="T31" s="1305"/>
      <c r="U31" s="879"/>
      <c r="V31" s="879"/>
      <c r="W31" s="879"/>
      <c r="X31" s="879"/>
    </row>
    <row r="32" spans="1:24" ht="15">
      <c r="A32" s="1228" t="s">
        <v>145</v>
      </c>
      <c r="B32" s="1233" t="s">
        <v>324</v>
      </c>
      <c r="C32" s="1237">
        <v>8.3000000000000004e-002</v>
      </c>
      <c r="D32" s="1240"/>
      <c r="E32" s="1243" t="s">
        <v>1226</v>
      </c>
      <c r="G32" s="1243" t="s">
        <v>1055</v>
      </c>
      <c r="H32" s="1243" t="s">
        <v>1228</v>
      </c>
      <c r="J32" s="1250" t="s">
        <v>1185</v>
      </c>
      <c r="K32" s="1256">
        <v>0.16</v>
      </c>
      <c r="L32" s="1263" t="s">
        <v>1223</v>
      </c>
      <c r="M32" s="1272" t="s">
        <v>1483</v>
      </c>
      <c r="N32" s="1280" t="str">
        <f t="shared" si="0"/>
        <v>大阪府大阪市</v>
      </c>
      <c r="O32" s="1288">
        <v>11.12</v>
      </c>
      <c r="P32" s="1272">
        <v>10.88</v>
      </c>
      <c r="Q32" s="1282">
        <v>10.72</v>
      </c>
      <c r="R32" s="1264" t="s">
        <v>1232</v>
      </c>
      <c r="S32" s="1253">
        <v>0.55000000000000004</v>
      </c>
      <c r="T32" s="1305"/>
      <c r="U32" s="879"/>
      <c r="V32" s="879"/>
      <c r="W32" s="879"/>
      <c r="X32" s="879"/>
    </row>
    <row r="33" spans="1:24" ht="14.25">
      <c r="A33" s="1228" t="s">
        <v>227</v>
      </c>
      <c r="B33" s="1233" t="s">
        <v>691</v>
      </c>
      <c r="C33" s="1237">
        <v>4.2999999999999997e-002</v>
      </c>
      <c r="D33" s="1240"/>
      <c r="E33" s="1243" t="s">
        <v>1234</v>
      </c>
      <c r="G33" s="1243" t="s">
        <v>1055</v>
      </c>
      <c r="H33" s="1243" t="s">
        <v>325</v>
      </c>
      <c r="J33" s="1246" t="s">
        <v>79</v>
      </c>
      <c r="K33" s="1252">
        <v>0.15</v>
      </c>
      <c r="L33" s="1259" t="s">
        <v>2585</v>
      </c>
      <c r="M33" s="1268" t="s">
        <v>1231</v>
      </c>
      <c r="N33" s="1275" t="str">
        <f t="shared" si="0"/>
        <v>埼玉県さいたま市</v>
      </c>
      <c r="O33" s="1289">
        <v>11.05</v>
      </c>
      <c r="P33" s="1268">
        <v>10.83</v>
      </c>
      <c r="Q33" s="1281">
        <v>10.68</v>
      </c>
      <c r="R33" s="1264" t="s">
        <v>1239</v>
      </c>
      <c r="S33" s="1253">
        <v>0.45</v>
      </c>
      <c r="T33" s="1305"/>
      <c r="U33" s="879"/>
      <c r="V33" s="879"/>
      <c r="W33" s="879"/>
      <c r="X33" s="879"/>
    </row>
    <row r="34" spans="1:24" ht="14.25">
      <c r="A34" s="1228" t="s">
        <v>1240</v>
      </c>
      <c r="B34" s="1233" t="s">
        <v>116</v>
      </c>
      <c r="C34" s="1237">
        <v>4.2999999999999997e-002</v>
      </c>
      <c r="D34" s="1240"/>
      <c r="E34" s="1243" t="s">
        <v>1242</v>
      </c>
      <c r="G34" s="1243" t="s">
        <v>1055</v>
      </c>
      <c r="H34" s="1243" t="s">
        <v>331</v>
      </c>
      <c r="J34" s="1247" t="s">
        <v>79</v>
      </c>
      <c r="K34" s="1253">
        <v>0.15</v>
      </c>
      <c r="L34" s="1260" t="s">
        <v>2586</v>
      </c>
      <c r="M34" s="1269" t="s">
        <v>1237</v>
      </c>
      <c r="N34" s="1276" t="str">
        <f t="shared" si="0"/>
        <v>千葉県千葉市</v>
      </c>
      <c r="O34" s="1228">
        <v>11.05</v>
      </c>
      <c r="P34" s="1269">
        <v>10.83</v>
      </c>
      <c r="Q34" s="1279">
        <v>10.68</v>
      </c>
      <c r="R34" s="1264" t="s">
        <v>726</v>
      </c>
      <c r="S34" s="1253">
        <v>0.45</v>
      </c>
      <c r="T34" s="1305"/>
      <c r="U34" s="879"/>
      <c r="V34" s="879"/>
      <c r="W34" s="879"/>
      <c r="X34" s="879"/>
    </row>
    <row r="35" spans="1:24" ht="14.25">
      <c r="A35" s="1228" t="s">
        <v>344</v>
      </c>
      <c r="B35" s="1233" t="s">
        <v>342</v>
      </c>
      <c r="C35" s="1237">
        <v>4.2999999999999997e-002</v>
      </c>
      <c r="D35" s="1240"/>
      <c r="E35" s="1243" t="s">
        <v>1244</v>
      </c>
      <c r="G35" s="1243" t="s">
        <v>1055</v>
      </c>
      <c r="H35" s="1243" t="s">
        <v>1245</v>
      </c>
      <c r="J35" s="1247" t="s">
        <v>79</v>
      </c>
      <c r="K35" s="1253">
        <v>0.15</v>
      </c>
      <c r="L35" s="1260" t="s">
        <v>2586</v>
      </c>
      <c r="M35" s="1269" t="s">
        <v>1139</v>
      </c>
      <c r="N35" s="1276" t="str">
        <f t="shared" si="0"/>
        <v>千葉県浦安市</v>
      </c>
      <c r="O35" s="1228">
        <v>11.05</v>
      </c>
      <c r="P35" s="1269">
        <v>10.83</v>
      </c>
      <c r="Q35" s="1279">
        <v>10.68</v>
      </c>
      <c r="R35" s="1264" t="s">
        <v>892</v>
      </c>
      <c r="S35" s="1253">
        <v>0.45</v>
      </c>
      <c r="T35" s="1305"/>
      <c r="U35" s="879"/>
      <c r="V35" s="879"/>
      <c r="W35" s="879"/>
      <c r="X35" s="879"/>
    </row>
    <row r="36" spans="1:24" ht="14.25">
      <c r="A36" s="1228" t="s">
        <v>351</v>
      </c>
      <c r="B36" s="1233" t="s">
        <v>355</v>
      </c>
      <c r="C36" s="1237">
        <v>2.7e-002</v>
      </c>
      <c r="D36" s="1240"/>
      <c r="E36" s="1243" t="s">
        <v>1250</v>
      </c>
      <c r="G36" s="1243" t="s">
        <v>1055</v>
      </c>
      <c r="H36" s="1243" t="s">
        <v>318</v>
      </c>
      <c r="J36" s="1247" t="s">
        <v>79</v>
      </c>
      <c r="K36" s="1253">
        <v>0.15</v>
      </c>
      <c r="L36" s="1260" t="s">
        <v>22</v>
      </c>
      <c r="M36" s="1269" t="s">
        <v>575</v>
      </c>
      <c r="N36" s="1276" t="str">
        <f t="shared" si="0"/>
        <v>東京都八王子市</v>
      </c>
      <c r="O36" s="1228">
        <v>11.05</v>
      </c>
      <c r="P36" s="1269">
        <v>10.83</v>
      </c>
      <c r="Q36" s="1279">
        <v>10.68</v>
      </c>
      <c r="R36" s="1264" t="s">
        <v>1227</v>
      </c>
      <c r="S36" s="1253">
        <v>0.45</v>
      </c>
      <c r="T36" s="1305"/>
      <c r="U36" s="879"/>
      <c r="V36" s="879"/>
      <c r="W36" s="879"/>
      <c r="X36" s="879"/>
    </row>
    <row r="37" spans="1:24" ht="14.25">
      <c r="A37" s="1228" t="s">
        <v>103</v>
      </c>
      <c r="B37" s="1233" t="s">
        <v>363</v>
      </c>
      <c r="C37" s="1237">
        <v>2.7e-002</v>
      </c>
      <c r="D37" s="1240"/>
      <c r="E37" s="1243" t="s">
        <v>1007</v>
      </c>
      <c r="G37" s="1243" t="s">
        <v>1055</v>
      </c>
      <c r="H37" s="1243" t="s">
        <v>1251</v>
      </c>
      <c r="J37" s="1247" t="s">
        <v>79</v>
      </c>
      <c r="K37" s="1253">
        <v>0.15</v>
      </c>
      <c r="L37" s="1260" t="s">
        <v>22</v>
      </c>
      <c r="M37" s="1269" t="s">
        <v>1249</v>
      </c>
      <c r="N37" s="1276" t="str">
        <f t="shared" si="0"/>
        <v>東京都武蔵野市</v>
      </c>
      <c r="O37" s="1228">
        <v>11.05</v>
      </c>
      <c r="P37" s="1269">
        <v>10.83</v>
      </c>
      <c r="Q37" s="1279">
        <v>10.68</v>
      </c>
      <c r="R37" s="1264" t="s">
        <v>1000</v>
      </c>
      <c r="S37" s="1253">
        <v>0.45</v>
      </c>
      <c r="T37" s="1305"/>
      <c r="U37" s="879"/>
      <c r="V37" s="879"/>
      <c r="W37" s="879"/>
      <c r="X37" s="879"/>
    </row>
    <row r="38" spans="1:24" ht="14.25">
      <c r="A38" s="1228" t="s">
        <v>1253</v>
      </c>
      <c r="B38" s="1233" t="s">
        <v>752</v>
      </c>
      <c r="C38" s="1237">
        <v>2.7e-002</v>
      </c>
      <c r="D38" s="1240"/>
      <c r="E38" s="1243" t="s">
        <v>281</v>
      </c>
      <c r="G38" s="1243" t="s">
        <v>1055</v>
      </c>
      <c r="H38" s="1243" t="s">
        <v>402</v>
      </c>
      <c r="J38" s="1247" t="s">
        <v>79</v>
      </c>
      <c r="K38" s="1253">
        <v>0.15</v>
      </c>
      <c r="L38" s="1260" t="s">
        <v>22</v>
      </c>
      <c r="M38" s="1269" t="s">
        <v>295</v>
      </c>
      <c r="N38" s="1276" t="str">
        <f t="shared" si="0"/>
        <v>東京都三鷹市</v>
      </c>
      <c r="O38" s="1228">
        <v>11.05</v>
      </c>
      <c r="P38" s="1269">
        <v>10.83</v>
      </c>
      <c r="Q38" s="1279">
        <v>10.68</v>
      </c>
      <c r="R38" s="1264" t="s">
        <v>1254</v>
      </c>
      <c r="S38" s="1253">
        <v>0.45</v>
      </c>
      <c r="T38" s="1305"/>
      <c r="U38" s="879"/>
      <c r="V38" s="879"/>
      <c r="W38" s="879"/>
      <c r="X38" s="879"/>
    </row>
    <row r="39" spans="1:24" ht="14.25">
      <c r="A39" s="1228" t="s">
        <v>479</v>
      </c>
      <c r="B39" s="1233" t="s">
        <v>373</v>
      </c>
      <c r="C39" s="1237">
        <v>2.7e-002</v>
      </c>
      <c r="D39" s="1240"/>
      <c r="E39" s="1243" t="s">
        <v>1243</v>
      </c>
      <c r="G39" s="1243" t="s">
        <v>1055</v>
      </c>
      <c r="H39" s="1243" t="s">
        <v>826</v>
      </c>
      <c r="J39" s="1247" t="s">
        <v>79</v>
      </c>
      <c r="K39" s="1253">
        <v>0.15</v>
      </c>
      <c r="L39" s="1260" t="s">
        <v>22</v>
      </c>
      <c r="M39" s="1269" t="s">
        <v>135</v>
      </c>
      <c r="N39" s="1276" t="str">
        <f t="shared" si="0"/>
        <v>東京都青梅市</v>
      </c>
      <c r="O39" s="1228">
        <v>11.05</v>
      </c>
      <c r="P39" s="1269">
        <v>10.83</v>
      </c>
      <c r="Q39" s="1279">
        <v>10.68</v>
      </c>
      <c r="R39" s="1301" t="s">
        <v>479</v>
      </c>
      <c r="S39" s="1256">
        <v>0.45</v>
      </c>
      <c r="T39" s="1305"/>
      <c r="U39" s="879"/>
      <c r="V39" s="879"/>
      <c r="W39" s="879"/>
      <c r="X39" s="879"/>
    </row>
    <row r="40" spans="1:24" ht="15">
      <c r="A40" s="1228" t="s">
        <v>1257</v>
      </c>
      <c r="B40" s="1233" t="s">
        <v>381</v>
      </c>
      <c r="C40" s="1237">
        <v>2.7e-002</v>
      </c>
      <c r="D40" s="1240"/>
      <c r="E40" s="1243" t="s">
        <v>360</v>
      </c>
      <c r="G40" s="1243" t="s">
        <v>1055</v>
      </c>
      <c r="H40" s="1243" t="s">
        <v>1015</v>
      </c>
      <c r="J40" s="1247" t="s">
        <v>79</v>
      </c>
      <c r="K40" s="1253">
        <v>0.15</v>
      </c>
      <c r="L40" s="1260" t="s">
        <v>22</v>
      </c>
      <c r="M40" s="1269" t="s">
        <v>1125</v>
      </c>
      <c r="N40" s="1276" t="str">
        <f t="shared" si="0"/>
        <v>東京都府中市</v>
      </c>
      <c r="O40" s="1228">
        <v>11.05</v>
      </c>
      <c r="P40" s="1269">
        <v>10.83</v>
      </c>
      <c r="Q40" s="1279">
        <v>10.68</v>
      </c>
      <c r="R40" s="1301" t="s">
        <v>1257</v>
      </c>
      <c r="S40" s="1256">
        <v>0.45</v>
      </c>
      <c r="T40" s="1305"/>
      <c r="U40" s="879"/>
      <c r="V40" s="879"/>
      <c r="W40" s="879"/>
      <c r="X40" s="879"/>
    </row>
    <row r="41" spans="1:24" ht="14.25">
      <c r="A41" s="1228" t="s">
        <v>1259</v>
      </c>
      <c r="B41" s="1233" t="s">
        <v>1261</v>
      </c>
      <c r="C41" s="1236">
        <v>0.105</v>
      </c>
      <c r="D41" s="1240"/>
      <c r="E41" s="1243" t="s">
        <v>1264</v>
      </c>
      <c r="G41" s="1243" t="s">
        <v>1055</v>
      </c>
      <c r="H41" s="1243" t="s">
        <v>604</v>
      </c>
      <c r="J41" s="1247" t="s">
        <v>79</v>
      </c>
      <c r="K41" s="1253">
        <v>0.15</v>
      </c>
      <c r="L41" s="1260" t="s">
        <v>22</v>
      </c>
      <c r="M41" s="1269" t="s">
        <v>1258</v>
      </c>
      <c r="N41" s="1276" t="str">
        <f t="shared" si="0"/>
        <v>東京都小金井市</v>
      </c>
      <c r="O41" s="1228">
        <v>11.05</v>
      </c>
      <c r="P41" s="1269">
        <v>10.83</v>
      </c>
      <c r="Q41" s="1279">
        <v>10.68</v>
      </c>
      <c r="R41" s="1259" t="s">
        <v>1259</v>
      </c>
      <c r="S41" s="1303">
        <v>0.7</v>
      </c>
      <c r="T41" s="1305"/>
      <c r="U41" s="879"/>
      <c r="V41" s="879"/>
      <c r="W41" s="879"/>
      <c r="X41" s="879"/>
    </row>
    <row r="42" spans="1:24" ht="14.25">
      <c r="A42" s="1228" t="s">
        <v>723</v>
      </c>
      <c r="B42" s="1233" t="s">
        <v>354</v>
      </c>
      <c r="C42" s="1236">
        <v>0.105</v>
      </c>
      <c r="D42" s="1240"/>
      <c r="E42" s="1243" t="s">
        <v>769</v>
      </c>
      <c r="G42" s="1243" t="s">
        <v>1055</v>
      </c>
      <c r="H42" s="1243" t="s">
        <v>254</v>
      </c>
      <c r="J42" s="1247" t="s">
        <v>79</v>
      </c>
      <c r="K42" s="1253">
        <v>0.15</v>
      </c>
      <c r="L42" s="1260" t="s">
        <v>22</v>
      </c>
      <c r="M42" s="1269" t="s">
        <v>1214</v>
      </c>
      <c r="N42" s="1276" t="str">
        <f t="shared" si="0"/>
        <v>東京都小平市</v>
      </c>
      <c r="O42" s="1228">
        <v>11.05</v>
      </c>
      <c r="P42" s="1269">
        <v>10.83</v>
      </c>
      <c r="Q42" s="1279">
        <v>10.68</v>
      </c>
      <c r="R42" s="1260" t="s">
        <v>723</v>
      </c>
      <c r="S42" s="1304">
        <v>0.7</v>
      </c>
      <c r="T42" s="1305"/>
      <c r="U42" s="879"/>
      <c r="V42" s="879"/>
      <c r="W42" s="879"/>
      <c r="X42" s="879"/>
    </row>
    <row r="43" spans="1:24" ht="14.25">
      <c r="A43" s="1228" t="s">
        <v>41</v>
      </c>
      <c r="B43" s="1233" t="s">
        <v>228</v>
      </c>
      <c r="C43" s="1236">
        <v>0.105</v>
      </c>
      <c r="D43" s="1240"/>
      <c r="E43" s="1243" t="s">
        <v>966</v>
      </c>
      <c r="G43" s="1243" t="s">
        <v>1055</v>
      </c>
      <c r="H43" s="1243" t="s">
        <v>1269</v>
      </c>
      <c r="J43" s="1247" t="s">
        <v>79</v>
      </c>
      <c r="K43" s="1253">
        <v>0.15</v>
      </c>
      <c r="L43" s="1260" t="s">
        <v>22</v>
      </c>
      <c r="M43" s="1269" t="s">
        <v>1267</v>
      </c>
      <c r="N43" s="1276" t="str">
        <f t="shared" si="0"/>
        <v>東京都日野市</v>
      </c>
      <c r="O43" s="1228">
        <v>11.05</v>
      </c>
      <c r="P43" s="1269">
        <v>10.83</v>
      </c>
      <c r="Q43" s="1279">
        <v>10.68</v>
      </c>
      <c r="R43" s="1260" t="s">
        <v>41</v>
      </c>
      <c r="S43" s="1304">
        <v>0.7</v>
      </c>
      <c r="T43" s="1305"/>
      <c r="U43" s="879"/>
      <c r="V43" s="879"/>
      <c r="W43" s="879"/>
      <c r="X43" s="879"/>
    </row>
    <row r="44" spans="1:24" ht="14.25">
      <c r="A44" s="1228" t="s">
        <v>1071</v>
      </c>
      <c r="B44" s="1233" t="s">
        <v>1097</v>
      </c>
      <c r="C44" s="1237">
        <v>6.4000000000000001e-002</v>
      </c>
      <c r="D44" s="1240"/>
      <c r="E44" s="1243" t="s">
        <v>1270</v>
      </c>
      <c r="G44" s="1243" t="s">
        <v>1055</v>
      </c>
      <c r="H44" s="1243" t="s">
        <v>1272</v>
      </c>
      <c r="J44" s="1247" t="s">
        <v>79</v>
      </c>
      <c r="K44" s="1253">
        <v>0.15</v>
      </c>
      <c r="L44" s="1260" t="s">
        <v>22</v>
      </c>
      <c r="M44" s="1269" t="s">
        <v>2492</v>
      </c>
      <c r="N44" s="1276" t="str">
        <f t="shared" si="0"/>
        <v>東京都東村山市</v>
      </c>
      <c r="O44" s="1228">
        <v>11.05</v>
      </c>
      <c r="P44" s="1269">
        <v>10.83</v>
      </c>
      <c r="Q44" s="1279">
        <v>10.68</v>
      </c>
      <c r="R44" s="1260" t="s">
        <v>1071</v>
      </c>
      <c r="S44" s="1256">
        <v>0.45</v>
      </c>
      <c r="T44" s="1305"/>
      <c r="U44" s="879"/>
      <c r="V44" s="879"/>
      <c r="W44" s="879"/>
      <c r="X44" s="879"/>
    </row>
    <row r="45" spans="1:24" ht="14.25">
      <c r="A45" s="1228" t="s">
        <v>1273</v>
      </c>
      <c r="B45" s="1233" t="s">
        <v>11</v>
      </c>
      <c r="C45" s="1237">
        <v>6.4000000000000001e-002</v>
      </c>
      <c r="D45" s="1240"/>
      <c r="E45" s="1243" t="s">
        <v>1275</v>
      </c>
      <c r="G45" s="1243" t="s">
        <v>1055</v>
      </c>
      <c r="H45" s="1243" t="s">
        <v>1276</v>
      </c>
      <c r="J45" s="1247" t="s">
        <v>79</v>
      </c>
      <c r="K45" s="1253">
        <v>0.15</v>
      </c>
      <c r="L45" s="1260" t="s">
        <v>22</v>
      </c>
      <c r="M45" s="1269" t="s">
        <v>686</v>
      </c>
      <c r="N45" s="1276" t="str">
        <f t="shared" si="0"/>
        <v>東京都国分寺市</v>
      </c>
      <c r="O45" s="1228">
        <v>11.05</v>
      </c>
      <c r="P45" s="1269">
        <v>10.83</v>
      </c>
      <c r="Q45" s="1279">
        <v>10.68</v>
      </c>
      <c r="R45" s="1260" t="s">
        <v>1273</v>
      </c>
      <c r="S45" s="1256">
        <v>0.45</v>
      </c>
      <c r="T45" s="1305"/>
      <c r="U45" s="879"/>
      <c r="V45" s="879"/>
      <c r="W45" s="879"/>
      <c r="X45" s="879"/>
    </row>
    <row r="46" spans="1:24" ht="15">
      <c r="A46" s="1230" t="s">
        <v>1057</v>
      </c>
      <c r="B46" s="1234" t="s">
        <v>398</v>
      </c>
      <c r="C46" s="1238">
        <v>6.4000000000000001e-002</v>
      </c>
      <c r="D46" s="1240"/>
      <c r="E46" s="1243" t="s">
        <v>1133</v>
      </c>
      <c r="G46" s="1243" t="s">
        <v>1055</v>
      </c>
      <c r="H46" s="1243" t="s">
        <v>1279</v>
      </c>
      <c r="J46" s="1247" t="s">
        <v>79</v>
      </c>
      <c r="K46" s="1253">
        <v>0.15</v>
      </c>
      <c r="L46" s="1260" t="s">
        <v>22</v>
      </c>
      <c r="M46" s="1269" t="s">
        <v>1277</v>
      </c>
      <c r="N46" s="1276" t="str">
        <f t="shared" si="0"/>
        <v>東京都国立市</v>
      </c>
      <c r="O46" s="1228">
        <v>11.05</v>
      </c>
      <c r="P46" s="1269">
        <v>10.83</v>
      </c>
      <c r="Q46" s="1279">
        <v>10.68</v>
      </c>
      <c r="R46" s="1261" t="s">
        <v>1057</v>
      </c>
      <c r="S46" s="1254">
        <v>0.45</v>
      </c>
      <c r="T46" s="1305"/>
      <c r="U46" s="879"/>
      <c r="V46" s="879"/>
      <c r="W46" s="879"/>
      <c r="X46" s="879"/>
    </row>
    <row r="47" spans="1:24">
      <c r="E47" s="1243" t="s">
        <v>400</v>
      </c>
      <c r="G47" s="1243" t="s">
        <v>1055</v>
      </c>
      <c r="H47" s="1243" t="s">
        <v>312</v>
      </c>
      <c r="J47" s="1247" t="s">
        <v>79</v>
      </c>
      <c r="K47" s="1253">
        <v>0.15</v>
      </c>
      <c r="L47" s="1260" t="s">
        <v>22</v>
      </c>
      <c r="M47" s="1269" t="s">
        <v>2493</v>
      </c>
      <c r="N47" s="1276" t="str">
        <f t="shared" si="0"/>
        <v>東京都清瀬市</v>
      </c>
      <c r="O47" s="1228">
        <v>11.05</v>
      </c>
      <c r="P47" s="1269">
        <v>10.83</v>
      </c>
      <c r="Q47" s="1279">
        <v>10.68</v>
      </c>
      <c r="T47" s="879"/>
      <c r="U47" s="879"/>
      <c r="V47" s="879"/>
      <c r="W47" s="879"/>
      <c r="X47" s="879"/>
    </row>
    <row r="48" spans="1:24">
      <c r="E48" s="1243" t="s">
        <v>1281</v>
      </c>
      <c r="G48" s="1243" t="s">
        <v>1055</v>
      </c>
      <c r="H48" s="1243" t="s">
        <v>250</v>
      </c>
      <c r="J48" s="1247" t="s">
        <v>79</v>
      </c>
      <c r="K48" s="1253">
        <v>0.15</v>
      </c>
      <c r="L48" s="1260" t="s">
        <v>22</v>
      </c>
      <c r="M48" s="1269" t="s">
        <v>1280</v>
      </c>
      <c r="N48" s="1276" t="str">
        <f t="shared" si="0"/>
        <v>東京都東久留米市</v>
      </c>
      <c r="O48" s="1228">
        <v>11.05</v>
      </c>
      <c r="P48" s="1269">
        <v>10.83</v>
      </c>
      <c r="Q48" s="1279">
        <v>10.68</v>
      </c>
      <c r="T48" s="879"/>
      <c r="U48" s="879"/>
      <c r="V48" s="879"/>
      <c r="W48" s="879"/>
      <c r="X48" s="879"/>
    </row>
    <row r="49" spans="5:24" ht="14.25">
      <c r="E49" s="1244" t="s">
        <v>747</v>
      </c>
      <c r="G49" s="1243" t="s">
        <v>1055</v>
      </c>
      <c r="H49" s="1243" t="s">
        <v>1285</v>
      </c>
      <c r="J49" s="1247" t="s">
        <v>79</v>
      </c>
      <c r="K49" s="1253">
        <v>0.15</v>
      </c>
      <c r="L49" s="1260" t="s">
        <v>22</v>
      </c>
      <c r="M49" s="1269" t="s">
        <v>1284</v>
      </c>
      <c r="N49" s="1276" t="str">
        <f t="shared" si="0"/>
        <v>東京都稲城市</v>
      </c>
      <c r="O49" s="1228">
        <v>11.05</v>
      </c>
      <c r="P49" s="1269">
        <v>10.83</v>
      </c>
      <c r="Q49" s="1279">
        <v>10.68</v>
      </c>
      <c r="T49" s="879"/>
      <c r="U49" s="879"/>
      <c r="V49" s="879"/>
      <c r="W49" s="879"/>
      <c r="X49" s="879"/>
    </row>
    <row r="50" spans="5:24">
      <c r="E50" s="474"/>
      <c r="G50" s="1243" t="s">
        <v>1055</v>
      </c>
      <c r="H50" s="1243" t="s">
        <v>1288</v>
      </c>
      <c r="J50" s="1247" t="s">
        <v>79</v>
      </c>
      <c r="K50" s="1253">
        <v>0.15</v>
      </c>
      <c r="L50" s="1260" t="s">
        <v>22</v>
      </c>
      <c r="M50" s="1269" t="s">
        <v>1286</v>
      </c>
      <c r="N50" s="1276" t="str">
        <f t="shared" si="0"/>
        <v>東京都西東京市</v>
      </c>
      <c r="O50" s="1228">
        <v>11.05</v>
      </c>
      <c r="P50" s="1269">
        <v>10.83</v>
      </c>
      <c r="Q50" s="1279">
        <v>10.68</v>
      </c>
      <c r="T50" s="879"/>
      <c r="U50" s="879"/>
      <c r="V50" s="879"/>
      <c r="W50" s="879"/>
      <c r="X50" s="879"/>
    </row>
    <row r="51" spans="5:24">
      <c r="E51" s="474"/>
      <c r="G51" s="1243" t="s">
        <v>1055</v>
      </c>
      <c r="H51" s="1243" t="s">
        <v>365</v>
      </c>
      <c r="J51" s="1247" t="s">
        <v>79</v>
      </c>
      <c r="K51" s="1253">
        <v>0.15</v>
      </c>
      <c r="L51" s="1260" t="s">
        <v>1208</v>
      </c>
      <c r="M51" s="1269" t="s">
        <v>839</v>
      </c>
      <c r="N51" s="1276" t="str">
        <f t="shared" si="0"/>
        <v>神奈川県鎌倉市</v>
      </c>
      <c r="O51" s="1228">
        <v>11.05</v>
      </c>
      <c r="P51" s="1269">
        <v>10.83</v>
      </c>
      <c r="Q51" s="1279">
        <v>10.68</v>
      </c>
      <c r="T51" s="879"/>
      <c r="U51" s="879"/>
      <c r="V51" s="879"/>
      <c r="W51" s="879"/>
      <c r="X51" s="879"/>
    </row>
    <row r="52" spans="5:24">
      <c r="E52" s="474"/>
      <c r="G52" s="1243" t="s">
        <v>1055</v>
      </c>
      <c r="H52" s="1243" t="s">
        <v>407</v>
      </c>
      <c r="J52" s="1247" t="s">
        <v>79</v>
      </c>
      <c r="K52" s="1253">
        <v>0.15</v>
      </c>
      <c r="L52" s="1260" t="s">
        <v>1208</v>
      </c>
      <c r="M52" s="1269" t="s">
        <v>1343</v>
      </c>
      <c r="N52" s="1276" t="str">
        <f t="shared" si="0"/>
        <v>神奈川県厚木市</v>
      </c>
      <c r="O52" s="1228">
        <v>11.05</v>
      </c>
      <c r="P52" s="1269">
        <v>10.83</v>
      </c>
      <c r="Q52" s="1279">
        <v>10.68</v>
      </c>
      <c r="T52" s="879"/>
      <c r="U52" s="879"/>
      <c r="V52" s="879"/>
      <c r="W52" s="879"/>
      <c r="X52" s="879"/>
    </row>
    <row r="53" spans="5:24">
      <c r="E53" s="474"/>
      <c r="G53" s="1243" t="s">
        <v>1055</v>
      </c>
      <c r="H53" s="1243" t="s">
        <v>1289</v>
      </c>
      <c r="J53" s="1247" t="s">
        <v>79</v>
      </c>
      <c r="K53" s="1253">
        <v>0.15</v>
      </c>
      <c r="L53" s="1260" t="s">
        <v>1194</v>
      </c>
      <c r="M53" s="1269" t="s">
        <v>734</v>
      </c>
      <c r="N53" s="1276" t="str">
        <f t="shared" si="0"/>
        <v>愛知県名古屋市</v>
      </c>
      <c r="O53" s="1228">
        <v>11.05</v>
      </c>
      <c r="P53" s="1269">
        <v>10.83</v>
      </c>
      <c r="Q53" s="1279">
        <v>10.68</v>
      </c>
      <c r="T53" s="879"/>
      <c r="U53" s="879"/>
      <c r="V53" s="879"/>
      <c r="W53" s="879"/>
      <c r="X53" s="879"/>
    </row>
    <row r="54" spans="5:24">
      <c r="E54" s="474"/>
      <c r="G54" s="1243" t="s">
        <v>1055</v>
      </c>
      <c r="H54" s="1243" t="s">
        <v>1292</v>
      </c>
      <c r="J54" s="1247" t="s">
        <v>79</v>
      </c>
      <c r="K54" s="1253">
        <v>0.15</v>
      </c>
      <c r="L54" s="1260" t="s">
        <v>1194</v>
      </c>
      <c r="M54" s="1269" t="s">
        <v>922</v>
      </c>
      <c r="N54" s="1276" t="str">
        <f t="shared" si="0"/>
        <v>愛知県刈谷市</v>
      </c>
      <c r="O54" s="1228">
        <v>11.05</v>
      </c>
      <c r="P54" s="1269">
        <v>10.83</v>
      </c>
      <c r="Q54" s="1279">
        <v>10.68</v>
      </c>
      <c r="T54" s="879"/>
      <c r="U54" s="879"/>
      <c r="V54" s="879"/>
      <c r="W54" s="879"/>
      <c r="X54" s="879"/>
    </row>
    <row r="55" spans="5:24">
      <c r="E55" s="474"/>
      <c r="G55" s="1243" t="s">
        <v>1055</v>
      </c>
      <c r="H55" s="1243" t="s">
        <v>654</v>
      </c>
      <c r="J55" s="1247" t="s">
        <v>79</v>
      </c>
      <c r="K55" s="1253">
        <v>0.15</v>
      </c>
      <c r="L55" s="1260" t="s">
        <v>1194</v>
      </c>
      <c r="M55" s="1269" t="s">
        <v>1078</v>
      </c>
      <c r="N55" s="1276" t="str">
        <f t="shared" si="0"/>
        <v>愛知県豊田市</v>
      </c>
      <c r="O55" s="1228">
        <v>11.05</v>
      </c>
      <c r="P55" s="1269">
        <v>10.83</v>
      </c>
      <c r="Q55" s="1279">
        <v>10.68</v>
      </c>
      <c r="T55" s="879"/>
      <c r="U55" s="879"/>
      <c r="V55" s="879"/>
      <c r="W55" s="879"/>
      <c r="X55" s="879"/>
    </row>
    <row r="56" spans="5:24">
      <c r="E56" s="474"/>
      <c r="G56" s="1243" t="s">
        <v>1055</v>
      </c>
      <c r="H56" s="1243" t="s">
        <v>47</v>
      </c>
      <c r="J56" s="1247" t="s">
        <v>79</v>
      </c>
      <c r="K56" s="1253">
        <v>0.15</v>
      </c>
      <c r="L56" s="1260" t="s">
        <v>1223</v>
      </c>
      <c r="M56" s="1269" t="s">
        <v>785</v>
      </c>
      <c r="N56" s="1276" t="str">
        <f t="shared" si="0"/>
        <v>大阪府守口市</v>
      </c>
      <c r="O56" s="1228">
        <v>11.05</v>
      </c>
      <c r="P56" s="1269">
        <v>10.83</v>
      </c>
      <c r="Q56" s="1279">
        <v>10.68</v>
      </c>
      <c r="T56" s="879"/>
      <c r="U56" s="879"/>
      <c r="V56" s="879"/>
      <c r="W56" s="879"/>
      <c r="X56" s="879"/>
    </row>
    <row r="57" spans="5:24">
      <c r="E57" s="474"/>
      <c r="G57" s="1243" t="s">
        <v>1055</v>
      </c>
      <c r="H57" s="1243" t="s">
        <v>1301</v>
      </c>
      <c r="J57" s="1247" t="s">
        <v>79</v>
      </c>
      <c r="K57" s="1253">
        <v>0.15</v>
      </c>
      <c r="L57" s="1260" t="s">
        <v>1223</v>
      </c>
      <c r="M57" s="1269" t="s">
        <v>1291</v>
      </c>
      <c r="N57" s="1276" t="str">
        <f t="shared" si="0"/>
        <v>大阪府大東市</v>
      </c>
      <c r="O57" s="1228">
        <v>11.05</v>
      </c>
      <c r="P57" s="1269">
        <v>10.83</v>
      </c>
      <c r="Q57" s="1279">
        <v>10.68</v>
      </c>
      <c r="T57" s="879"/>
      <c r="U57" s="879"/>
      <c r="V57" s="879"/>
      <c r="W57" s="879"/>
      <c r="X57" s="879"/>
    </row>
    <row r="58" spans="5:24">
      <c r="E58" s="474"/>
      <c r="G58" s="1243" t="s">
        <v>1055</v>
      </c>
      <c r="H58" s="1243" t="s">
        <v>68</v>
      </c>
      <c r="J58" s="1247" t="s">
        <v>79</v>
      </c>
      <c r="K58" s="1253">
        <v>0.15</v>
      </c>
      <c r="L58" s="1260" t="s">
        <v>1223</v>
      </c>
      <c r="M58" s="1269" t="s">
        <v>1293</v>
      </c>
      <c r="N58" s="1276" t="str">
        <f t="shared" si="0"/>
        <v>大阪府門真市</v>
      </c>
      <c r="O58" s="1228">
        <v>11.05</v>
      </c>
      <c r="P58" s="1269">
        <v>10.83</v>
      </c>
      <c r="Q58" s="1279">
        <v>10.68</v>
      </c>
      <c r="T58" s="879"/>
      <c r="U58" s="879"/>
      <c r="V58" s="879"/>
      <c r="W58" s="879"/>
      <c r="X58" s="879"/>
    </row>
    <row r="59" spans="5:24">
      <c r="E59" s="474"/>
      <c r="G59" s="1243" t="s">
        <v>1055</v>
      </c>
      <c r="H59" s="1243" t="s">
        <v>1311</v>
      </c>
      <c r="J59" s="1247" t="s">
        <v>79</v>
      </c>
      <c r="K59" s="1253">
        <v>0.15</v>
      </c>
      <c r="L59" s="1260" t="s">
        <v>2587</v>
      </c>
      <c r="M59" s="1269" t="s">
        <v>1300</v>
      </c>
      <c r="N59" s="1276" t="str">
        <f t="shared" si="0"/>
        <v>兵庫県西宮市</v>
      </c>
      <c r="O59" s="1228">
        <v>11.05</v>
      </c>
      <c r="P59" s="1269">
        <v>10.83</v>
      </c>
      <c r="Q59" s="1279">
        <v>10.68</v>
      </c>
      <c r="T59" s="879"/>
      <c r="U59" s="879"/>
      <c r="V59" s="879"/>
      <c r="W59" s="879"/>
      <c r="X59" s="879"/>
    </row>
    <row r="60" spans="5:24">
      <c r="E60" s="474"/>
      <c r="G60" s="1243" t="s">
        <v>1055</v>
      </c>
      <c r="H60" s="1243" t="s">
        <v>1315</v>
      </c>
      <c r="J60" s="1247" t="s">
        <v>79</v>
      </c>
      <c r="K60" s="1253">
        <v>0.15</v>
      </c>
      <c r="L60" s="1260" t="s">
        <v>2587</v>
      </c>
      <c r="M60" s="1269" t="s">
        <v>1304</v>
      </c>
      <c r="N60" s="1276" t="str">
        <f t="shared" si="0"/>
        <v>兵庫県芦屋市</v>
      </c>
      <c r="O60" s="1228">
        <v>11.05</v>
      </c>
      <c r="P60" s="1269">
        <v>10.83</v>
      </c>
      <c r="Q60" s="1279">
        <v>10.68</v>
      </c>
      <c r="T60" s="879"/>
      <c r="U60" s="879"/>
      <c r="V60" s="879"/>
      <c r="W60" s="879"/>
      <c r="X60" s="879"/>
    </row>
    <row r="61" spans="5:24" ht="14.25">
      <c r="E61" s="474"/>
      <c r="G61" s="1243" t="s">
        <v>1055</v>
      </c>
      <c r="H61" s="1243" t="s">
        <v>1127</v>
      </c>
      <c r="J61" s="1248" t="s">
        <v>79</v>
      </c>
      <c r="K61" s="1254">
        <v>0.15</v>
      </c>
      <c r="L61" s="1261" t="s">
        <v>2587</v>
      </c>
      <c r="M61" s="1270" t="s">
        <v>1307</v>
      </c>
      <c r="N61" s="1277" t="str">
        <f t="shared" si="0"/>
        <v>兵庫県宝塚市</v>
      </c>
      <c r="O61" s="1230">
        <v>11.05</v>
      </c>
      <c r="P61" s="1270">
        <v>10.83</v>
      </c>
      <c r="Q61" s="1282">
        <v>10.68</v>
      </c>
      <c r="T61" s="879"/>
      <c r="U61" s="879"/>
      <c r="V61" s="879"/>
      <c r="W61" s="879"/>
      <c r="X61" s="879"/>
    </row>
    <row r="62" spans="5:24">
      <c r="E62" s="474"/>
      <c r="G62" s="1243" t="s">
        <v>1055</v>
      </c>
      <c r="H62" s="1243" t="s">
        <v>1320</v>
      </c>
      <c r="J62" s="1246" t="s">
        <v>1312</v>
      </c>
      <c r="K62" s="1252">
        <v>0.12</v>
      </c>
      <c r="L62" s="1259" t="s">
        <v>907</v>
      </c>
      <c r="M62" s="1268" t="s">
        <v>1313</v>
      </c>
      <c r="N62" s="1281" t="str">
        <f t="shared" si="0"/>
        <v>茨城県牛久市</v>
      </c>
      <c r="O62" s="1289">
        <v>10.84</v>
      </c>
      <c r="P62" s="1268">
        <v>10.66</v>
      </c>
      <c r="Q62" s="1281">
        <v>10.54</v>
      </c>
      <c r="T62" s="879"/>
      <c r="U62" s="879"/>
      <c r="V62" s="879"/>
      <c r="W62" s="879"/>
      <c r="X62" s="879"/>
    </row>
    <row r="63" spans="5:24">
      <c r="E63" s="474"/>
      <c r="G63" s="1243" t="s">
        <v>1055</v>
      </c>
      <c r="H63" s="1243" t="s">
        <v>1322</v>
      </c>
      <c r="J63" s="1247" t="s">
        <v>1312</v>
      </c>
      <c r="K63" s="1253">
        <v>0.12</v>
      </c>
      <c r="L63" s="1260" t="s">
        <v>1116</v>
      </c>
      <c r="M63" s="1269" t="s">
        <v>1316</v>
      </c>
      <c r="N63" s="1279" t="str">
        <f t="shared" si="0"/>
        <v>埼玉県朝霞市</v>
      </c>
      <c r="O63" s="1228">
        <v>10.84</v>
      </c>
      <c r="P63" s="1269">
        <v>10.66</v>
      </c>
      <c r="Q63" s="1279">
        <v>10.54</v>
      </c>
      <c r="T63" s="879"/>
      <c r="U63" s="879"/>
      <c r="V63" s="879"/>
      <c r="W63" s="879"/>
      <c r="X63" s="879"/>
    </row>
    <row r="64" spans="5:24">
      <c r="E64" s="474"/>
      <c r="G64" s="1243" t="s">
        <v>1055</v>
      </c>
      <c r="H64" s="1243" t="s">
        <v>109</v>
      </c>
      <c r="J64" s="1247" t="s">
        <v>1312</v>
      </c>
      <c r="K64" s="1253">
        <v>0.12</v>
      </c>
      <c r="L64" s="1260" t="s">
        <v>1116</v>
      </c>
      <c r="M64" s="1269" t="s">
        <v>2494</v>
      </c>
      <c r="N64" s="1279" t="str">
        <f t="shared" si="0"/>
        <v>埼玉県志木市</v>
      </c>
      <c r="O64" s="1228">
        <v>10.84</v>
      </c>
      <c r="P64" s="1269">
        <v>10.66</v>
      </c>
      <c r="Q64" s="1279">
        <v>10.54</v>
      </c>
      <c r="T64" s="879"/>
      <c r="U64" s="879"/>
      <c r="V64" s="879"/>
      <c r="W64" s="879"/>
      <c r="X64" s="879"/>
    </row>
    <row r="65" spans="5:24">
      <c r="E65" s="474"/>
      <c r="G65" s="1243" t="s">
        <v>1055</v>
      </c>
      <c r="H65" s="1243" t="s">
        <v>1324</v>
      </c>
      <c r="J65" s="1247" t="s">
        <v>1312</v>
      </c>
      <c r="K65" s="1253">
        <v>0.12</v>
      </c>
      <c r="L65" s="1260" t="s">
        <v>1116</v>
      </c>
      <c r="M65" s="1269" t="s">
        <v>1430</v>
      </c>
      <c r="N65" s="1279" t="str">
        <f t="shared" si="0"/>
        <v>埼玉県和光市</v>
      </c>
      <c r="O65" s="1228">
        <v>10.84</v>
      </c>
      <c r="P65" s="1269">
        <v>10.66</v>
      </c>
      <c r="Q65" s="1279">
        <v>10.54</v>
      </c>
      <c r="T65" s="879"/>
      <c r="U65" s="879"/>
      <c r="V65" s="879"/>
      <c r="W65" s="879"/>
      <c r="X65" s="879"/>
    </row>
    <row r="66" spans="5:24">
      <c r="E66" s="474"/>
      <c r="G66" s="1243" t="s">
        <v>1055</v>
      </c>
      <c r="H66" s="1243" t="s">
        <v>1049</v>
      </c>
      <c r="J66" s="1247" t="s">
        <v>1312</v>
      </c>
      <c r="K66" s="1253">
        <v>0.12</v>
      </c>
      <c r="L66" s="1260" t="s">
        <v>1121</v>
      </c>
      <c r="M66" s="1269" t="s">
        <v>1323</v>
      </c>
      <c r="N66" s="1279" t="str">
        <f t="shared" si="0"/>
        <v>千葉県船橋市</v>
      </c>
      <c r="O66" s="1228">
        <v>10.84</v>
      </c>
      <c r="P66" s="1269">
        <v>10.66</v>
      </c>
      <c r="Q66" s="1279">
        <v>10.54</v>
      </c>
      <c r="T66" s="879"/>
      <c r="U66" s="879"/>
      <c r="V66" s="879"/>
      <c r="W66" s="879"/>
      <c r="X66" s="879"/>
    </row>
    <row r="67" spans="5:24">
      <c r="E67" s="474"/>
      <c r="G67" s="1243" t="s">
        <v>1055</v>
      </c>
      <c r="H67" s="1243" t="s">
        <v>1013</v>
      </c>
      <c r="J67" s="1247" t="s">
        <v>1312</v>
      </c>
      <c r="K67" s="1253">
        <v>0.12</v>
      </c>
      <c r="L67" s="1260" t="s">
        <v>1121</v>
      </c>
      <c r="M67" s="1269" t="s">
        <v>1037</v>
      </c>
      <c r="N67" s="1279" t="str">
        <f t="shared" ref="N67:N130" si="1">L67&amp;M67</f>
        <v>千葉県成田市</v>
      </c>
      <c r="O67" s="1228">
        <v>10.84</v>
      </c>
      <c r="P67" s="1269">
        <v>10.66</v>
      </c>
      <c r="Q67" s="1279">
        <v>10.54</v>
      </c>
      <c r="T67" s="879"/>
      <c r="U67" s="879"/>
      <c r="V67" s="879"/>
      <c r="W67" s="879"/>
      <c r="X67" s="879"/>
    </row>
    <row r="68" spans="5:24">
      <c r="E68" s="474"/>
      <c r="G68" s="1243" t="s">
        <v>1055</v>
      </c>
      <c r="H68" s="1243" t="s">
        <v>1219</v>
      </c>
      <c r="J68" s="1247" t="s">
        <v>1312</v>
      </c>
      <c r="K68" s="1253">
        <v>0.12</v>
      </c>
      <c r="L68" s="1260" t="s">
        <v>1121</v>
      </c>
      <c r="M68" s="1269" t="s">
        <v>1325</v>
      </c>
      <c r="N68" s="1279" t="str">
        <f t="shared" si="1"/>
        <v>千葉県習志野市</v>
      </c>
      <c r="O68" s="1228">
        <v>10.84</v>
      </c>
      <c r="P68" s="1269">
        <v>10.66</v>
      </c>
      <c r="Q68" s="1279">
        <v>10.54</v>
      </c>
      <c r="T68" s="879"/>
      <c r="U68" s="879"/>
      <c r="V68" s="879"/>
      <c r="W68" s="879"/>
      <c r="X68" s="879"/>
    </row>
    <row r="69" spans="5:24">
      <c r="E69" s="474"/>
      <c r="G69" s="1243" t="s">
        <v>1055</v>
      </c>
      <c r="H69" s="1243" t="s">
        <v>1260</v>
      </c>
      <c r="J69" s="1247" t="s">
        <v>1312</v>
      </c>
      <c r="K69" s="1253">
        <v>0.12</v>
      </c>
      <c r="L69" s="1260" t="s">
        <v>797</v>
      </c>
      <c r="M69" s="1269" t="s">
        <v>646</v>
      </c>
      <c r="N69" s="1279" t="str">
        <f t="shared" si="1"/>
        <v>東京都立川市</v>
      </c>
      <c r="O69" s="1228">
        <v>10.84</v>
      </c>
      <c r="P69" s="1269">
        <v>10.66</v>
      </c>
      <c r="Q69" s="1279">
        <v>10.54</v>
      </c>
      <c r="T69" s="879"/>
      <c r="U69" s="879"/>
      <c r="V69" s="879"/>
      <c r="W69" s="879"/>
      <c r="X69" s="879"/>
    </row>
    <row r="70" spans="5:24">
      <c r="E70" s="474"/>
      <c r="G70" s="1243" t="s">
        <v>1055</v>
      </c>
      <c r="H70" s="1243" t="s">
        <v>1329</v>
      </c>
      <c r="J70" s="1247" t="s">
        <v>1312</v>
      </c>
      <c r="K70" s="1253">
        <v>0.12</v>
      </c>
      <c r="L70" s="1260" t="s">
        <v>797</v>
      </c>
      <c r="M70" s="1269" t="s">
        <v>1326</v>
      </c>
      <c r="N70" s="1279" t="str">
        <f t="shared" si="1"/>
        <v>東京都昭島市</v>
      </c>
      <c r="O70" s="1228">
        <v>10.84</v>
      </c>
      <c r="P70" s="1269">
        <v>10.66</v>
      </c>
      <c r="Q70" s="1279">
        <v>10.54</v>
      </c>
      <c r="T70" s="879"/>
      <c r="U70" s="879"/>
      <c r="V70" s="879"/>
      <c r="W70" s="879"/>
      <c r="X70" s="879"/>
    </row>
    <row r="71" spans="5:24">
      <c r="E71" s="474"/>
      <c r="G71" s="1243" t="s">
        <v>1055</v>
      </c>
      <c r="H71" s="1243" t="s">
        <v>1334</v>
      </c>
      <c r="J71" s="1247" t="s">
        <v>1312</v>
      </c>
      <c r="K71" s="1253">
        <v>0.12</v>
      </c>
      <c r="L71" s="1260" t="s">
        <v>797</v>
      </c>
      <c r="M71" s="1269" t="s">
        <v>1328</v>
      </c>
      <c r="N71" s="1279" t="str">
        <f t="shared" si="1"/>
        <v>東京都東大和市</v>
      </c>
      <c r="O71" s="1228">
        <v>10.84</v>
      </c>
      <c r="P71" s="1269">
        <v>10.66</v>
      </c>
      <c r="Q71" s="1279">
        <v>10.54</v>
      </c>
      <c r="T71" s="879"/>
      <c r="U71" s="879"/>
      <c r="V71" s="879"/>
      <c r="W71" s="879"/>
      <c r="X71" s="879"/>
    </row>
    <row r="72" spans="5:24">
      <c r="E72" s="474"/>
      <c r="G72" s="1243" t="s">
        <v>1055</v>
      </c>
      <c r="H72" s="1243" t="s">
        <v>1337</v>
      </c>
      <c r="J72" s="1247" t="s">
        <v>1312</v>
      </c>
      <c r="K72" s="1253">
        <v>0.12</v>
      </c>
      <c r="L72" s="1260" t="s">
        <v>860</v>
      </c>
      <c r="M72" s="1269" t="s">
        <v>1331</v>
      </c>
      <c r="N72" s="1279" t="str">
        <f t="shared" si="1"/>
        <v>神奈川県相模原市</v>
      </c>
      <c r="O72" s="1228">
        <v>10.84</v>
      </c>
      <c r="P72" s="1269">
        <v>10.66</v>
      </c>
      <c r="Q72" s="1279">
        <v>10.54</v>
      </c>
      <c r="T72" s="879"/>
      <c r="U72" s="879"/>
      <c r="V72" s="879"/>
      <c r="W72" s="879"/>
      <c r="X72" s="879"/>
    </row>
    <row r="73" spans="5:24">
      <c r="E73" s="474"/>
      <c r="G73" s="1243" t="s">
        <v>1055</v>
      </c>
      <c r="H73" s="1243" t="s">
        <v>1342</v>
      </c>
      <c r="J73" s="1247" t="s">
        <v>1312</v>
      </c>
      <c r="K73" s="1253">
        <v>0.12</v>
      </c>
      <c r="L73" s="1260" t="s">
        <v>860</v>
      </c>
      <c r="M73" s="1269" t="s">
        <v>1389</v>
      </c>
      <c r="N73" s="1279" t="str">
        <f t="shared" si="1"/>
        <v>神奈川県横須賀市</v>
      </c>
      <c r="O73" s="1228">
        <v>10.84</v>
      </c>
      <c r="P73" s="1269">
        <v>10.66</v>
      </c>
      <c r="Q73" s="1279">
        <v>10.54</v>
      </c>
      <c r="T73" s="879"/>
      <c r="U73" s="879"/>
      <c r="V73" s="879"/>
      <c r="W73" s="879"/>
      <c r="X73" s="879"/>
    </row>
    <row r="74" spans="5:24">
      <c r="E74" s="474"/>
      <c r="G74" s="1243" t="s">
        <v>1055</v>
      </c>
      <c r="H74" s="1243" t="s">
        <v>657</v>
      </c>
      <c r="J74" s="1247" t="s">
        <v>1312</v>
      </c>
      <c r="K74" s="1253">
        <v>0.12</v>
      </c>
      <c r="L74" s="1260" t="s">
        <v>860</v>
      </c>
      <c r="M74" s="1269" t="s">
        <v>1146</v>
      </c>
      <c r="N74" s="1279" t="str">
        <f t="shared" si="1"/>
        <v>神奈川県藤沢市</v>
      </c>
      <c r="O74" s="1228">
        <v>10.84</v>
      </c>
      <c r="P74" s="1269">
        <v>10.66</v>
      </c>
      <c r="Q74" s="1279">
        <v>10.54</v>
      </c>
      <c r="T74" s="879"/>
      <c r="U74" s="879"/>
      <c r="V74" s="879"/>
      <c r="W74" s="879"/>
      <c r="X74" s="879"/>
    </row>
    <row r="75" spans="5:24">
      <c r="E75" s="474"/>
      <c r="G75" s="1243" t="s">
        <v>1055</v>
      </c>
      <c r="H75" s="1243" t="s">
        <v>1344</v>
      </c>
      <c r="J75" s="1247" t="s">
        <v>1312</v>
      </c>
      <c r="K75" s="1253">
        <v>0.12</v>
      </c>
      <c r="L75" s="1260" t="s">
        <v>860</v>
      </c>
      <c r="M75" s="1269" t="s">
        <v>1341</v>
      </c>
      <c r="N75" s="1279" t="str">
        <f t="shared" si="1"/>
        <v>神奈川県逗子市</v>
      </c>
      <c r="O75" s="1228">
        <v>10.84</v>
      </c>
      <c r="P75" s="1269">
        <v>10.66</v>
      </c>
      <c r="Q75" s="1279">
        <v>10.54</v>
      </c>
      <c r="T75" s="879"/>
      <c r="U75" s="879"/>
      <c r="V75" s="879"/>
      <c r="W75" s="879"/>
      <c r="X75" s="879"/>
    </row>
    <row r="76" spans="5:24">
      <c r="E76" s="474"/>
      <c r="G76" s="1243" t="s">
        <v>1055</v>
      </c>
      <c r="H76" s="1243" t="s">
        <v>1345</v>
      </c>
      <c r="J76" s="1247" t="s">
        <v>1312</v>
      </c>
      <c r="K76" s="1253">
        <v>0.12</v>
      </c>
      <c r="L76" s="1260" t="s">
        <v>860</v>
      </c>
      <c r="M76" s="1269" t="s">
        <v>1526</v>
      </c>
      <c r="N76" s="1279" t="str">
        <f t="shared" si="1"/>
        <v>神奈川県三浦市</v>
      </c>
      <c r="O76" s="1228">
        <v>10.84</v>
      </c>
      <c r="P76" s="1269">
        <v>10.66</v>
      </c>
      <c r="Q76" s="1279">
        <v>10.54</v>
      </c>
      <c r="T76" s="879"/>
      <c r="U76" s="879"/>
      <c r="V76" s="879"/>
      <c r="W76" s="879"/>
      <c r="X76" s="879"/>
    </row>
    <row r="77" spans="5:24">
      <c r="E77" s="474"/>
      <c r="G77" s="1243" t="s">
        <v>1055</v>
      </c>
      <c r="H77" s="1243" t="s">
        <v>1348</v>
      </c>
      <c r="J77" s="1247" t="s">
        <v>1312</v>
      </c>
      <c r="K77" s="1253">
        <v>0.12</v>
      </c>
      <c r="L77" s="1260" t="s">
        <v>860</v>
      </c>
      <c r="M77" s="1269" t="s">
        <v>2495</v>
      </c>
      <c r="N77" s="1279" t="str">
        <f t="shared" si="1"/>
        <v>神奈川県海老名市</v>
      </c>
      <c r="O77" s="1228">
        <v>10.84</v>
      </c>
      <c r="P77" s="1269">
        <v>10.66</v>
      </c>
      <c r="Q77" s="1279">
        <v>10.54</v>
      </c>
      <c r="T77" s="879"/>
      <c r="U77" s="879"/>
      <c r="V77" s="879"/>
      <c r="W77" s="879"/>
      <c r="X77" s="879"/>
    </row>
    <row r="78" spans="5:24">
      <c r="E78" s="474"/>
      <c r="G78" s="1243" t="s">
        <v>1055</v>
      </c>
      <c r="H78" s="1243" t="s">
        <v>1349</v>
      </c>
      <c r="J78" s="1247" t="s">
        <v>1312</v>
      </c>
      <c r="K78" s="1253">
        <v>0.12</v>
      </c>
      <c r="L78" s="1260" t="s">
        <v>1205</v>
      </c>
      <c r="M78" s="1269" t="s">
        <v>85</v>
      </c>
      <c r="N78" s="1279" t="str">
        <f t="shared" si="1"/>
        <v>大阪府豊中市</v>
      </c>
      <c r="O78" s="1228">
        <v>10.84</v>
      </c>
      <c r="P78" s="1269">
        <v>10.66</v>
      </c>
      <c r="Q78" s="1279">
        <v>10.54</v>
      </c>
      <c r="T78" s="879"/>
      <c r="U78" s="879"/>
      <c r="V78" s="879"/>
      <c r="W78" s="879"/>
      <c r="X78" s="879"/>
    </row>
    <row r="79" spans="5:24">
      <c r="E79" s="474"/>
      <c r="G79" s="1243" t="s">
        <v>1055</v>
      </c>
      <c r="H79" s="1243" t="s">
        <v>1350</v>
      </c>
      <c r="J79" s="1247" t="s">
        <v>1312</v>
      </c>
      <c r="K79" s="1253">
        <v>0.12</v>
      </c>
      <c r="L79" s="1260" t="s">
        <v>1205</v>
      </c>
      <c r="M79" s="1269" t="s">
        <v>1330</v>
      </c>
      <c r="N79" s="1279" t="str">
        <f t="shared" si="1"/>
        <v>大阪府池田市</v>
      </c>
      <c r="O79" s="1228">
        <v>10.84</v>
      </c>
      <c r="P79" s="1269">
        <v>10.66</v>
      </c>
      <c r="Q79" s="1279">
        <v>10.54</v>
      </c>
      <c r="T79" s="879"/>
      <c r="U79" s="879"/>
      <c r="V79" s="879"/>
      <c r="W79" s="879"/>
      <c r="X79" s="879"/>
    </row>
    <row r="80" spans="5:24">
      <c r="E80" s="474"/>
      <c r="G80" s="1243" t="s">
        <v>1055</v>
      </c>
      <c r="H80" s="1243" t="s">
        <v>1356</v>
      </c>
      <c r="J80" s="1247" t="s">
        <v>1312</v>
      </c>
      <c r="K80" s="1253">
        <v>0.12</v>
      </c>
      <c r="L80" s="1260" t="s">
        <v>1205</v>
      </c>
      <c r="M80" s="1269" t="s">
        <v>1355</v>
      </c>
      <c r="N80" s="1279" t="str">
        <f t="shared" si="1"/>
        <v>大阪府吹田市</v>
      </c>
      <c r="O80" s="1228">
        <v>10.84</v>
      </c>
      <c r="P80" s="1269">
        <v>10.66</v>
      </c>
      <c r="Q80" s="1279">
        <v>10.54</v>
      </c>
      <c r="T80" s="879"/>
      <c r="U80" s="879"/>
      <c r="V80" s="879"/>
      <c r="W80" s="879"/>
      <c r="X80" s="879"/>
    </row>
    <row r="81" spans="5:24">
      <c r="E81" s="474"/>
      <c r="G81" s="1243" t="s">
        <v>1055</v>
      </c>
      <c r="H81" s="1243" t="s">
        <v>1359</v>
      </c>
      <c r="J81" s="1247" t="s">
        <v>1312</v>
      </c>
      <c r="K81" s="1253">
        <v>0.12</v>
      </c>
      <c r="L81" s="1260" t="s">
        <v>1205</v>
      </c>
      <c r="M81" s="1269" t="s">
        <v>24</v>
      </c>
      <c r="N81" s="1279" t="str">
        <f t="shared" si="1"/>
        <v>大阪府高槻市</v>
      </c>
      <c r="O81" s="1228">
        <v>10.84</v>
      </c>
      <c r="P81" s="1269">
        <v>10.66</v>
      </c>
      <c r="Q81" s="1279">
        <v>10.54</v>
      </c>
      <c r="T81" s="879"/>
      <c r="U81" s="879"/>
      <c r="V81" s="879"/>
      <c r="W81" s="879"/>
      <c r="X81" s="879"/>
    </row>
    <row r="82" spans="5:24">
      <c r="E82" s="474"/>
      <c r="G82" s="1243" t="s">
        <v>1055</v>
      </c>
      <c r="H82" s="1243" t="s">
        <v>601</v>
      </c>
      <c r="J82" s="1247" t="s">
        <v>1312</v>
      </c>
      <c r="K82" s="1253">
        <v>0.12</v>
      </c>
      <c r="L82" s="1260" t="s">
        <v>1205</v>
      </c>
      <c r="M82" s="1269" t="s">
        <v>1361</v>
      </c>
      <c r="N82" s="1279" t="str">
        <f t="shared" si="1"/>
        <v>大阪府寝屋川市</v>
      </c>
      <c r="O82" s="1228">
        <v>10.84</v>
      </c>
      <c r="P82" s="1269">
        <v>10.66</v>
      </c>
      <c r="Q82" s="1279">
        <v>10.54</v>
      </c>
      <c r="T82" s="879"/>
      <c r="U82" s="879"/>
      <c r="V82" s="879"/>
      <c r="W82" s="879"/>
      <c r="X82" s="879"/>
    </row>
    <row r="83" spans="5:24">
      <c r="E83" s="474"/>
      <c r="G83" s="1243" t="s">
        <v>1055</v>
      </c>
      <c r="H83" s="1243" t="s">
        <v>189</v>
      </c>
      <c r="J83" s="1247" t="s">
        <v>1312</v>
      </c>
      <c r="K83" s="1253">
        <v>0.12</v>
      </c>
      <c r="L83" s="1260" t="s">
        <v>1205</v>
      </c>
      <c r="M83" s="1269" t="s">
        <v>266</v>
      </c>
      <c r="N83" s="1279" t="str">
        <f t="shared" si="1"/>
        <v>大阪府箕面市</v>
      </c>
      <c r="O83" s="1228">
        <v>10.84</v>
      </c>
      <c r="P83" s="1269">
        <v>10.66</v>
      </c>
      <c r="Q83" s="1279">
        <v>10.54</v>
      </c>
      <c r="T83" s="879"/>
      <c r="U83" s="879"/>
      <c r="V83" s="879"/>
      <c r="W83" s="879"/>
      <c r="X83" s="879"/>
    </row>
    <row r="84" spans="5:24">
      <c r="E84" s="474"/>
      <c r="G84" s="1243" t="s">
        <v>1055</v>
      </c>
      <c r="H84" s="1243" t="s">
        <v>1364</v>
      </c>
      <c r="J84" s="1247" t="s">
        <v>1312</v>
      </c>
      <c r="K84" s="1253">
        <v>0.12</v>
      </c>
      <c r="L84" s="1260" t="s">
        <v>1205</v>
      </c>
      <c r="M84" s="1269" t="s">
        <v>1297</v>
      </c>
      <c r="N84" s="1279" t="str">
        <f t="shared" si="1"/>
        <v>大阪府四條畷市</v>
      </c>
      <c r="O84" s="1228">
        <v>10.84</v>
      </c>
      <c r="P84" s="1269">
        <v>10.66</v>
      </c>
      <c r="Q84" s="1279">
        <v>10.54</v>
      </c>
      <c r="T84" s="879"/>
      <c r="U84" s="879"/>
      <c r="V84" s="879"/>
      <c r="W84" s="879"/>
      <c r="X84" s="879"/>
    </row>
    <row r="85" spans="5:24" ht="14.25">
      <c r="E85" s="474"/>
      <c r="G85" s="1243" t="s">
        <v>1055</v>
      </c>
      <c r="H85" s="1243" t="s">
        <v>1368</v>
      </c>
      <c r="J85" s="1248" t="s">
        <v>1312</v>
      </c>
      <c r="K85" s="1254">
        <v>0.12</v>
      </c>
      <c r="L85" s="1261" t="s">
        <v>1215</v>
      </c>
      <c r="M85" s="1270" t="s">
        <v>958</v>
      </c>
      <c r="N85" s="1282" t="str">
        <f t="shared" si="1"/>
        <v>兵庫県神戸市</v>
      </c>
      <c r="O85" s="1230">
        <v>10.84</v>
      </c>
      <c r="P85" s="1270">
        <v>10.66</v>
      </c>
      <c r="Q85" s="1282">
        <v>10.54</v>
      </c>
      <c r="T85" s="879"/>
      <c r="U85" s="879"/>
      <c r="V85" s="879"/>
      <c r="W85" s="879"/>
      <c r="X85" s="879"/>
    </row>
    <row r="86" spans="5:24">
      <c r="E86" s="474"/>
      <c r="G86" s="1243" t="s">
        <v>1055</v>
      </c>
      <c r="H86" s="1243" t="s">
        <v>1369</v>
      </c>
      <c r="J86" s="1246" t="s">
        <v>1366</v>
      </c>
      <c r="K86" s="1252">
        <v>0.1</v>
      </c>
      <c r="L86" s="1259" t="s">
        <v>907</v>
      </c>
      <c r="M86" s="1268" t="s">
        <v>919</v>
      </c>
      <c r="N86" s="1275" t="str">
        <f t="shared" si="1"/>
        <v>茨城県水戸市</v>
      </c>
      <c r="O86" s="1289">
        <v>10.7</v>
      </c>
      <c r="P86" s="1268">
        <v>10.55</v>
      </c>
      <c r="Q86" s="1278">
        <v>10.45</v>
      </c>
      <c r="T86" s="879"/>
      <c r="U86" s="879"/>
      <c r="V86" s="879"/>
      <c r="W86" s="879"/>
      <c r="X86" s="879"/>
    </row>
    <row r="87" spans="5:24">
      <c r="E87" s="474"/>
      <c r="G87" s="1243" t="s">
        <v>1055</v>
      </c>
      <c r="H87" s="1243" t="s">
        <v>1371</v>
      </c>
      <c r="J87" s="1247" t="s">
        <v>1366</v>
      </c>
      <c r="K87" s="1253">
        <v>0.1</v>
      </c>
      <c r="L87" s="1260" t="s">
        <v>907</v>
      </c>
      <c r="M87" s="1269" t="s">
        <v>550</v>
      </c>
      <c r="N87" s="1276" t="str">
        <f t="shared" si="1"/>
        <v>茨城県日立市</v>
      </c>
      <c r="O87" s="1228">
        <v>10.7</v>
      </c>
      <c r="P87" s="1269">
        <v>10.55</v>
      </c>
      <c r="Q87" s="1279">
        <v>10.45</v>
      </c>
      <c r="T87" s="879"/>
      <c r="U87" s="879"/>
      <c r="V87" s="879"/>
      <c r="W87" s="879"/>
      <c r="X87" s="879"/>
    </row>
    <row r="88" spans="5:24">
      <c r="E88" s="474"/>
      <c r="G88" s="1243" t="s">
        <v>1055</v>
      </c>
      <c r="H88" s="1243" t="s">
        <v>40</v>
      </c>
      <c r="J88" s="1247" t="s">
        <v>1366</v>
      </c>
      <c r="K88" s="1253">
        <v>0.1</v>
      </c>
      <c r="L88" s="1260" t="s">
        <v>907</v>
      </c>
      <c r="M88" s="1269" t="s">
        <v>1370</v>
      </c>
      <c r="N88" s="1276" t="str">
        <f t="shared" si="1"/>
        <v>茨城県龍ケ崎市</v>
      </c>
      <c r="O88" s="1228">
        <v>10.7</v>
      </c>
      <c r="P88" s="1269">
        <v>10.55</v>
      </c>
      <c r="Q88" s="1279">
        <v>10.45</v>
      </c>
      <c r="T88" s="879"/>
      <c r="U88" s="879"/>
      <c r="V88" s="879"/>
      <c r="W88" s="879"/>
      <c r="X88" s="879"/>
    </row>
    <row r="89" spans="5:24">
      <c r="E89" s="474"/>
      <c r="G89" s="1243" t="s">
        <v>1055</v>
      </c>
      <c r="H89" s="1243" t="s">
        <v>863</v>
      </c>
      <c r="J89" s="1247" t="s">
        <v>1366</v>
      </c>
      <c r="K89" s="1253">
        <v>0.1</v>
      </c>
      <c r="L89" s="1260" t="s">
        <v>907</v>
      </c>
      <c r="M89" s="1269" t="s">
        <v>1373</v>
      </c>
      <c r="N89" s="1276" t="str">
        <f t="shared" si="1"/>
        <v>茨城県取手市</v>
      </c>
      <c r="O89" s="1228">
        <v>10.7</v>
      </c>
      <c r="P89" s="1269">
        <v>10.55</v>
      </c>
      <c r="Q89" s="1279">
        <v>10.45</v>
      </c>
      <c r="T89" s="879"/>
      <c r="U89" s="879"/>
      <c r="V89" s="879"/>
      <c r="W89" s="879"/>
      <c r="X89" s="879"/>
    </row>
    <row r="90" spans="5:24">
      <c r="E90" s="474"/>
      <c r="G90" s="1243" t="s">
        <v>1055</v>
      </c>
      <c r="H90" s="1243" t="s">
        <v>1351</v>
      </c>
      <c r="J90" s="1247" t="s">
        <v>1366</v>
      </c>
      <c r="K90" s="1253">
        <v>0.1</v>
      </c>
      <c r="L90" s="1260" t="s">
        <v>907</v>
      </c>
      <c r="M90" s="1269" t="s">
        <v>1374</v>
      </c>
      <c r="N90" s="1276" t="str">
        <f t="shared" si="1"/>
        <v>茨城県つくば市</v>
      </c>
      <c r="O90" s="1228">
        <v>10.7</v>
      </c>
      <c r="P90" s="1269">
        <v>10.55</v>
      </c>
      <c r="Q90" s="1279">
        <v>10.45</v>
      </c>
      <c r="T90" s="879"/>
      <c r="U90" s="879"/>
      <c r="V90" s="879"/>
      <c r="W90" s="879"/>
      <c r="X90" s="879"/>
    </row>
    <row r="91" spans="5:24">
      <c r="E91" s="474"/>
      <c r="G91" s="1243" t="s">
        <v>1055</v>
      </c>
      <c r="H91" s="1243" t="s">
        <v>1378</v>
      </c>
      <c r="J91" s="1247" t="s">
        <v>1366</v>
      </c>
      <c r="K91" s="1253">
        <v>0.1</v>
      </c>
      <c r="L91" s="1260" t="s">
        <v>907</v>
      </c>
      <c r="M91" s="1269" t="s">
        <v>1089</v>
      </c>
      <c r="N91" s="1276" t="str">
        <f t="shared" si="1"/>
        <v>茨城県守谷市</v>
      </c>
      <c r="O91" s="1228">
        <v>10.7</v>
      </c>
      <c r="P91" s="1269">
        <v>10.55</v>
      </c>
      <c r="Q91" s="1279">
        <v>10.45</v>
      </c>
      <c r="T91" s="879"/>
      <c r="U91" s="879"/>
      <c r="V91" s="879"/>
      <c r="W91" s="879"/>
      <c r="X91" s="879"/>
    </row>
    <row r="92" spans="5:24">
      <c r="E92" s="474"/>
      <c r="G92" s="1243" t="s">
        <v>1055</v>
      </c>
      <c r="H92" s="1243" t="s">
        <v>782</v>
      </c>
      <c r="J92" s="1247" t="s">
        <v>1366</v>
      </c>
      <c r="K92" s="1253">
        <v>0.1</v>
      </c>
      <c r="L92" s="1260" t="s">
        <v>1116</v>
      </c>
      <c r="M92" s="1269" t="s">
        <v>162</v>
      </c>
      <c r="N92" s="1276" t="str">
        <f t="shared" si="1"/>
        <v>埼玉県川口市</v>
      </c>
      <c r="O92" s="1228">
        <v>10.7</v>
      </c>
      <c r="P92" s="1269">
        <v>10.55</v>
      </c>
      <c r="Q92" s="1279">
        <v>10.45</v>
      </c>
      <c r="T92" s="879"/>
      <c r="U92" s="879"/>
      <c r="V92" s="879"/>
      <c r="W92" s="879"/>
      <c r="X92" s="879"/>
    </row>
    <row r="93" spans="5:24">
      <c r="E93" s="474"/>
      <c r="G93" s="1243" t="s">
        <v>1055</v>
      </c>
      <c r="H93" s="1243" t="s">
        <v>1380</v>
      </c>
      <c r="J93" s="1247" t="s">
        <v>1366</v>
      </c>
      <c r="K93" s="1253">
        <v>0.1</v>
      </c>
      <c r="L93" s="1260" t="s">
        <v>1116</v>
      </c>
      <c r="M93" s="1269" t="s">
        <v>1467</v>
      </c>
      <c r="N93" s="1276" t="str">
        <f t="shared" si="1"/>
        <v>埼玉県草加市</v>
      </c>
      <c r="O93" s="1228">
        <v>10.7</v>
      </c>
      <c r="P93" s="1269">
        <v>10.55</v>
      </c>
      <c r="Q93" s="1279">
        <v>10.45</v>
      </c>
      <c r="T93" s="879"/>
      <c r="U93" s="879"/>
      <c r="V93" s="879"/>
      <c r="W93" s="879"/>
      <c r="X93" s="879"/>
    </row>
    <row r="94" spans="5:24">
      <c r="E94" s="474"/>
      <c r="G94" s="1243" t="s">
        <v>1055</v>
      </c>
      <c r="H94" s="1243" t="s">
        <v>424</v>
      </c>
      <c r="J94" s="1247" t="s">
        <v>1366</v>
      </c>
      <c r="K94" s="1253">
        <v>0.1</v>
      </c>
      <c r="L94" s="1260" t="s">
        <v>1116</v>
      </c>
      <c r="M94" s="1269" t="s">
        <v>1475</v>
      </c>
      <c r="N94" s="1276" t="str">
        <f t="shared" si="1"/>
        <v>埼玉県戸田市</v>
      </c>
      <c r="O94" s="1228">
        <v>10.7</v>
      </c>
      <c r="P94" s="1269">
        <v>10.55</v>
      </c>
      <c r="Q94" s="1279">
        <v>10.45</v>
      </c>
      <c r="T94" s="879"/>
      <c r="U94" s="879"/>
      <c r="V94" s="879"/>
      <c r="W94" s="879"/>
      <c r="X94" s="879"/>
    </row>
    <row r="95" spans="5:24">
      <c r="E95" s="474"/>
      <c r="G95" s="1243" t="s">
        <v>1055</v>
      </c>
      <c r="H95" s="1243" t="s">
        <v>112</v>
      </c>
      <c r="J95" s="1247" t="s">
        <v>1366</v>
      </c>
      <c r="K95" s="1253">
        <v>0.1</v>
      </c>
      <c r="L95" s="1260" t="s">
        <v>1116</v>
      </c>
      <c r="M95" s="1269" t="s">
        <v>1375</v>
      </c>
      <c r="N95" s="1276" t="str">
        <f t="shared" si="1"/>
        <v>埼玉県新座市</v>
      </c>
      <c r="O95" s="1228">
        <v>10.7</v>
      </c>
      <c r="P95" s="1269">
        <v>10.55</v>
      </c>
      <c r="Q95" s="1279">
        <v>10.45</v>
      </c>
      <c r="T95" s="879"/>
      <c r="U95" s="879"/>
      <c r="V95" s="879"/>
      <c r="W95" s="879"/>
      <c r="X95" s="879"/>
    </row>
    <row r="96" spans="5:24">
      <c r="E96" s="474"/>
      <c r="G96" s="1243" t="s">
        <v>1055</v>
      </c>
      <c r="H96" s="1243" t="s">
        <v>1383</v>
      </c>
      <c r="J96" s="1247" t="s">
        <v>1366</v>
      </c>
      <c r="K96" s="1253">
        <v>0.1</v>
      </c>
      <c r="L96" s="1260" t="s">
        <v>1116</v>
      </c>
      <c r="M96" s="1269" t="s">
        <v>1484</v>
      </c>
      <c r="N96" s="1276" t="str">
        <f t="shared" si="1"/>
        <v>埼玉県八潮市</v>
      </c>
      <c r="O96" s="1228">
        <v>10.7</v>
      </c>
      <c r="P96" s="1269">
        <v>10.55</v>
      </c>
      <c r="Q96" s="1279">
        <v>10.45</v>
      </c>
      <c r="T96" s="879"/>
      <c r="U96" s="879"/>
      <c r="V96" s="879"/>
      <c r="W96" s="879"/>
      <c r="X96" s="879"/>
    </row>
    <row r="97" spans="5:24">
      <c r="E97" s="474"/>
      <c r="G97" s="1243" t="s">
        <v>1055</v>
      </c>
      <c r="H97" s="1243" t="s">
        <v>1384</v>
      </c>
      <c r="J97" s="1247" t="s">
        <v>1366</v>
      </c>
      <c r="K97" s="1253">
        <v>0.1</v>
      </c>
      <c r="L97" s="1260" t="s">
        <v>1116</v>
      </c>
      <c r="M97" s="1269" t="s">
        <v>207</v>
      </c>
      <c r="N97" s="1276" t="str">
        <f t="shared" si="1"/>
        <v>埼玉県ふじみ野市</v>
      </c>
      <c r="O97" s="1228">
        <v>10.7</v>
      </c>
      <c r="P97" s="1269">
        <v>10.55</v>
      </c>
      <c r="Q97" s="1279">
        <v>10.45</v>
      </c>
      <c r="T97" s="879"/>
      <c r="U97" s="879"/>
      <c r="V97" s="879"/>
      <c r="W97" s="879"/>
      <c r="X97" s="879"/>
    </row>
    <row r="98" spans="5:24">
      <c r="E98" s="474"/>
      <c r="G98" s="1243" t="s">
        <v>1055</v>
      </c>
      <c r="H98" s="1243" t="s">
        <v>901</v>
      </c>
      <c r="J98" s="1247" t="s">
        <v>1366</v>
      </c>
      <c r="K98" s="1253">
        <v>0.1</v>
      </c>
      <c r="L98" s="1260" t="s">
        <v>1121</v>
      </c>
      <c r="M98" s="1269" t="s">
        <v>1379</v>
      </c>
      <c r="N98" s="1276" t="str">
        <f t="shared" si="1"/>
        <v>千葉県市川市</v>
      </c>
      <c r="O98" s="1228">
        <v>10.7</v>
      </c>
      <c r="P98" s="1269">
        <v>10.55</v>
      </c>
      <c r="Q98" s="1279">
        <v>10.45</v>
      </c>
      <c r="T98" s="879"/>
      <c r="U98" s="879"/>
      <c r="V98" s="879"/>
      <c r="W98" s="879"/>
      <c r="X98" s="879"/>
    </row>
    <row r="99" spans="5:24">
      <c r="E99" s="474"/>
      <c r="G99" s="1243" t="s">
        <v>1055</v>
      </c>
      <c r="H99" s="1243" t="s">
        <v>867</v>
      </c>
      <c r="J99" s="1247" t="s">
        <v>1366</v>
      </c>
      <c r="K99" s="1253">
        <v>0.1</v>
      </c>
      <c r="L99" s="1260" t="s">
        <v>1121</v>
      </c>
      <c r="M99" s="1269" t="s">
        <v>286</v>
      </c>
      <c r="N99" s="1276" t="str">
        <f t="shared" si="1"/>
        <v>千葉県松戸市</v>
      </c>
      <c r="O99" s="1228">
        <v>10.7</v>
      </c>
      <c r="P99" s="1269">
        <v>10.55</v>
      </c>
      <c r="Q99" s="1279">
        <v>10.45</v>
      </c>
      <c r="T99" s="879"/>
      <c r="U99" s="879"/>
      <c r="V99" s="879"/>
      <c r="W99" s="879"/>
      <c r="X99" s="879"/>
    </row>
    <row r="100" spans="5:24">
      <c r="E100" s="474"/>
      <c r="G100" s="1243" t="s">
        <v>1055</v>
      </c>
      <c r="H100" s="1243" t="s">
        <v>1385</v>
      </c>
      <c r="J100" s="1247" t="s">
        <v>1366</v>
      </c>
      <c r="K100" s="1253">
        <v>0.1</v>
      </c>
      <c r="L100" s="1260" t="s">
        <v>1121</v>
      </c>
      <c r="M100" s="1269" t="s">
        <v>1159</v>
      </c>
      <c r="N100" s="1276" t="str">
        <f t="shared" si="1"/>
        <v>千葉県佐倉市</v>
      </c>
      <c r="O100" s="1228">
        <v>10.7</v>
      </c>
      <c r="P100" s="1269">
        <v>10.55</v>
      </c>
      <c r="Q100" s="1279">
        <v>10.45</v>
      </c>
      <c r="T100" s="879"/>
      <c r="U100" s="879"/>
      <c r="V100" s="879"/>
      <c r="W100" s="879"/>
      <c r="X100" s="879"/>
    </row>
    <row r="101" spans="5:24">
      <c r="E101" s="474"/>
      <c r="G101" s="1243" t="s">
        <v>1055</v>
      </c>
      <c r="H101" s="1243" t="s">
        <v>805</v>
      </c>
      <c r="J101" s="1247" t="s">
        <v>1366</v>
      </c>
      <c r="K101" s="1253">
        <v>0.1</v>
      </c>
      <c r="L101" s="1260" t="s">
        <v>1121</v>
      </c>
      <c r="M101" s="1269" t="s">
        <v>1382</v>
      </c>
      <c r="N101" s="1276" t="str">
        <f t="shared" si="1"/>
        <v>千葉県市原市</v>
      </c>
      <c r="O101" s="1228">
        <v>10.7</v>
      </c>
      <c r="P101" s="1269">
        <v>10.55</v>
      </c>
      <c r="Q101" s="1279">
        <v>10.45</v>
      </c>
      <c r="T101" s="879"/>
      <c r="U101" s="879"/>
      <c r="V101" s="879"/>
      <c r="W101" s="879"/>
      <c r="X101" s="879"/>
    </row>
    <row r="102" spans="5:24">
      <c r="E102" s="474"/>
      <c r="G102" s="1243" t="s">
        <v>1055</v>
      </c>
      <c r="H102" s="1243" t="s">
        <v>1221</v>
      </c>
      <c r="J102" s="1247" t="s">
        <v>1366</v>
      </c>
      <c r="K102" s="1253">
        <v>0.1</v>
      </c>
      <c r="L102" s="1260" t="s">
        <v>1121</v>
      </c>
      <c r="M102" s="1269" t="s">
        <v>496</v>
      </c>
      <c r="N102" s="1276" t="str">
        <f t="shared" si="1"/>
        <v>千葉県八千代市</v>
      </c>
      <c r="O102" s="1228">
        <v>10.7</v>
      </c>
      <c r="P102" s="1269">
        <v>10.55</v>
      </c>
      <c r="Q102" s="1279">
        <v>10.45</v>
      </c>
      <c r="T102" s="879"/>
      <c r="U102" s="879"/>
      <c r="V102" s="879"/>
      <c r="W102" s="879"/>
      <c r="X102" s="879"/>
    </row>
    <row r="103" spans="5:24">
      <c r="E103" s="474"/>
      <c r="G103" s="1243" t="s">
        <v>1055</v>
      </c>
      <c r="H103" s="1243" t="s">
        <v>795</v>
      </c>
      <c r="J103" s="1247" t="s">
        <v>1366</v>
      </c>
      <c r="K103" s="1253">
        <v>0.1</v>
      </c>
      <c r="L103" s="1260" t="s">
        <v>1121</v>
      </c>
      <c r="M103" s="1269" t="s">
        <v>399</v>
      </c>
      <c r="N103" s="1276" t="str">
        <f t="shared" si="1"/>
        <v>千葉県四街道市</v>
      </c>
      <c r="O103" s="1228">
        <v>10.7</v>
      </c>
      <c r="P103" s="1269">
        <v>10.55</v>
      </c>
      <c r="Q103" s="1279">
        <v>10.45</v>
      </c>
      <c r="T103" s="879"/>
      <c r="U103" s="879"/>
      <c r="V103" s="879"/>
      <c r="W103" s="879"/>
      <c r="X103" s="879"/>
    </row>
    <row r="104" spans="5:24">
      <c r="E104" s="474"/>
      <c r="G104" s="1243" t="s">
        <v>1055</v>
      </c>
      <c r="H104" s="1243" t="s">
        <v>645</v>
      </c>
      <c r="J104" s="1247" t="s">
        <v>1366</v>
      </c>
      <c r="K104" s="1253">
        <v>0.1</v>
      </c>
      <c r="L104" s="1260" t="s">
        <v>1121</v>
      </c>
      <c r="M104" s="1269" t="s">
        <v>439</v>
      </c>
      <c r="N104" s="1276" t="str">
        <f t="shared" si="1"/>
        <v>千葉県袖ケ浦市</v>
      </c>
      <c r="O104" s="1228">
        <v>10.7</v>
      </c>
      <c r="P104" s="1269">
        <v>10.55</v>
      </c>
      <c r="Q104" s="1279">
        <v>10.45</v>
      </c>
      <c r="T104" s="879"/>
      <c r="U104" s="879"/>
      <c r="V104" s="879"/>
      <c r="W104" s="879"/>
      <c r="X104" s="879"/>
    </row>
    <row r="105" spans="5:24">
      <c r="E105" s="474"/>
      <c r="G105" s="1243" t="s">
        <v>1055</v>
      </c>
      <c r="H105" s="1243" t="s">
        <v>1393</v>
      </c>
      <c r="J105" s="1247" t="s">
        <v>1366</v>
      </c>
      <c r="K105" s="1253">
        <v>0.1</v>
      </c>
      <c r="L105" s="1260" t="s">
        <v>1121</v>
      </c>
      <c r="M105" s="1269" t="s">
        <v>1165</v>
      </c>
      <c r="N105" s="1276" t="str">
        <f t="shared" si="1"/>
        <v>千葉県印西市</v>
      </c>
      <c r="O105" s="1228">
        <v>10.7</v>
      </c>
      <c r="P105" s="1269">
        <v>10.55</v>
      </c>
      <c r="Q105" s="1279">
        <v>10.45</v>
      </c>
      <c r="T105" s="879"/>
      <c r="U105" s="879"/>
      <c r="V105" s="879"/>
      <c r="W105" s="879"/>
      <c r="X105" s="879"/>
    </row>
    <row r="106" spans="5:24">
      <c r="E106" s="474"/>
      <c r="G106" s="1243" t="s">
        <v>1055</v>
      </c>
      <c r="H106" s="1243" t="s">
        <v>1333</v>
      </c>
      <c r="J106" s="1247" t="s">
        <v>1366</v>
      </c>
      <c r="K106" s="1253">
        <v>0.1</v>
      </c>
      <c r="L106" s="1260" t="s">
        <v>1121</v>
      </c>
      <c r="M106" s="1269" t="s">
        <v>518</v>
      </c>
      <c r="N106" s="1276" t="str">
        <f t="shared" si="1"/>
        <v>千葉県栄町</v>
      </c>
      <c r="O106" s="1228">
        <v>10.7</v>
      </c>
      <c r="P106" s="1269">
        <v>10.55</v>
      </c>
      <c r="Q106" s="1279">
        <v>10.45</v>
      </c>
      <c r="T106" s="879"/>
      <c r="U106" s="879"/>
      <c r="V106" s="879"/>
      <c r="W106" s="879"/>
      <c r="X106" s="879"/>
    </row>
    <row r="107" spans="5:24">
      <c r="E107" s="474"/>
      <c r="G107" s="1243" t="s">
        <v>1055</v>
      </c>
      <c r="H107" s="1243" t="s">
        <v>637</v>
      </c>
      <c r="J107" s="1247" t="s">
        <v>1366</v>
      </c>
      <c r="K107" s="1253">
        <v>0.1</v>
      </c>
      <c r="L107" s="1260" t="s">
        <v>797</v>
      </c>
      <c r="M107" s="1269" t="s">
        <v>2496</v>
      </c>
      <c r="N107" s="1276" t="str">
        <f t="shared" si="1"/>
        <v>東京都福生市</v>
      </c>
      <c r="O107" s="1228">
        <v>10.7</v>
      </c>
      <c r="P107" s="1269">
        <v>10.55</v>
      </c>
      <c r="Q107" s="1279">
        <v>10.45</v>
      </c>
      <c r="T107" s="879"/>
      <c r="U107" s="879"/>
      <c r="V107" s="879"/>
      <c r="W107" s="879"/>
      <c r="X107" s="879"/>
    </row>
    <row r="108" spans="5:24">
      <c r="E108" s="474"/>
      <c r="G108" s="1243" t="s">
        <v>1055</v>
      </c>
      <c r="H108" s="1243" t="s">
        <v>1395</v>
      </c>
      <c r="J108" s="1247" t="s">
        <v>1366</v>
      </c>
      <c r="K108" s="1253">
        <v>0.1</v>
      </c>
      <c r="L108" s="1260" t="s">
        <v>797</v>
      </c>
      <c r="M108" s="1269" t="s">
        <v>1387</v>
      </c>
      <c r="N108" s="1276" t="str">
        <f t="shared" si="1"/>
        <v>東京都あきる野市</v>
      </c>
      <c r="O108" s="1228">
        <v>10.7</v>
      </c>
      <c r="P108" s="1269">
        <v>10.55</v>
      </c>
      <c r="Q108" s="1279">
        <v>10.45</v>
      </c>
      <c r="T108" s="879"/>
      <c r="U108" s="879"/>
      <c r="V108" s="879"/>
      <c r="W108" s="879"/>
      <c r="X108" s="879"/>
    </row>
    <row r="109" spans="5:24">
      <c r="E109" s="474"/>
      <c r="G109" s="1243" t="s">
        <v>1055</v>
      </c>
      <c r="H109" s="1243" t="s">
        <v>671</v>
      </c>
      <c r="J109" s="1247" t="s">
        <v>1366</v>
      </c>
      <c r="K109" s="1253">
        <v>0.1</v>
      </c>
      <c r="L109" s="1260" t="s">
        <v>797</v>
      </c>
      <c r="M109" s="1269" t="s">
        <v>1388</v>
      </c>
      <c r="N109" s="1276" t="str">
        <f t="shared" si="1"/>
        <v>東京都日の出町</v>
      </c>
      <c r="O109" s="1228">
        <v>10.7</v>
      </c>
      <c r="P109" s="1269">
        <v>10.55</v>
      </c>
      <c r="Q109" s="1279">
        <v>10.45</v>
      </c>
      <c r="T109" s="879"/>
      <c r="U109" s="879"/>
      <c r="V109" s="879"/>
      <c r="W109" s="879"/>
      <c r="X109" s="879"/>
    </row>
    <row r="110" spans="5:24">
      <c r="E110" s="474"/>
      <c r="G110" s="1243" t="s">
        <v>1055</v>
      </c>
      <c r="H110" s="1243" t="s">
        <v>1056</v>
      </c>
      <c r="J110" s="1247" t="s">
        <v>1366</v>
      </c>
      <c r="K110" s="1253">
        <v>0.1</v>
      </c>
      <c r="L110" s="1260" t="s">
        <v>860</v>
      </c>
      <c r="M110" s="1269" t="s">
        <v>1391</v>
      </c>
      <c r="N110" s="1276" t="str">
        <f t="shared" si="1"/>
        <v>神奈川県平塚市</v>
      </c>
      <c r="O110" s="1228">
        <v>10.7</v>
      </c>
      <c r="P110" s="1269">
        <v>10.55</v>
      </c>
      <c r="Q110" s="1279">
        <v>10.45</v>
      </c>
      <c r="T110" s="879"/>
      <c r="U110" s="879"/>
      <c r="V110" s="879"/>
      <c r="W110" s="879"/>
      <c r="X110" s="879"/>
    </row>
    <row r="111" spans="5:24">
      <c r="E111" s="474"/>
      <c r="G111" s="1243" t="s">
        <v>1055</v>
      </c>
      <c r="H111" s="1243" t="s">
        <v>963</v>
      </c>
      <c r="J111" s="1247" t="s">
        <v>1366</v>
      </c>
      <c r="K111" s="1253">
        <v>0.1</v>
      </c>
      <c r="L111" s="1260" t="s">
        <v>860</v>
      </c>
      <c r="M111" s="1269" t="s">
        <v>1363</v>
      </c>
      <c r="N111" s="1276" t="str">
        <f t="shared" si="1"/>
        <v>神奈川県小田原市</v>
      </c>
      <c r="O111" s="1228">
        <v>10.7</v>
      </c>
      <c r="P111" s="1269">
        <v>10.55</v>
      </c>
      <c r="Q111" s="1279">
        <v>10.45</v>
      </c>
      <c r="T111" s="879"/>
      <c r="U111" s="879"/>
      <c r="V111" s="879"/>
      <c r="W111" s="879"/>
      <c r="X111" s="879"/>
    </row>
    <row r="112" spans="5:24">
      <c r="E112" s="474"/>
      <c r="G112" s="1243" t="s">
        <v>1055</v>
      </c>
      <c r="H112" s="1243" t="s">
        <v>1399</v>
      </c>
      <c r="J112" s="1247" t="s">
        <v>1366</v>
      </c>
      <c r="K112" s="1253">
        <v>0.1</v>
      </c>
      <c r="L112" s="1260" t="s">
        <v>860</v>
      </c>
      <c r="M112" s="1269" t="s">
        <v>599</v>
      </c>
      <c r="N112" s="1276" t="str">
        <f t="shared" si="1"/>
        <v>神奈川県茅ヶ崎市</v>
      </c>
      <c r="O112" s="1228">
        <v>10.7</v>
      </c>
      <c r="P112" s="1269">
        <v>10.55</v>
      </c>
      <c r="Q112" s="1279">
        <v>10.45</v>
      </c>
      <c r="T112" s="879"/>
      <c r="U112" s="879"/>
      <c r="V112" s="879"/>
      <c r="W112" s="879"/>
      <c r="X112" s="879"/>
    </row>
    <row r="113" spans="5:24">
      <c r="E113" s="474"/>
      <c r="G113" s="1243" t="s">
        <v>1055</v>
      </c>
      <c r="H113" s="1243" t="s">
        <v>1401</v>
      </c>
      <c r="J113" s="1247" t="s">
        <v>1366</v>
      </c>
      <c r="K113" s="1253">
        <v>0.1</v>
      </c>
      <c r="L113" s="1260" t="s">
        <v>860</v>
      </c>
      <c r="M113" s="1269" t="s">
        <v>1394</v>
      </c>
      <c r="N113" s="1276" t="str">
        <f t="shared" si="1"/>
        <v>神奈川県大和市</v>
      </c>
      <c r="O113" s="1228">
        <v>10.7</v>
      </c>
      <c r="P113" s="1269">
        <v>10.55</v>
      </c>
      <c r="Q113" s="1279">
        <v>10.45</v>
      </c>
      <c r="T113" s="879"/>
      <c r="U113" s="879"/>
      <c r="V113" s="879"/>
      <c r="W113" s="879"/>
      <c r="X113" s="879"/>
    </row>
    <row r="114" spans="5:24">
      <c r="E114" s="474"/>
      <c r="G114" s="1243" t="s">
        <v>1055</v>
      </c>
      <c r="H114" s="1243" t="s">
        <v>1402</v>
      </c>
      <c r="J114" s="1247" t="s">
        <v>1366</v>
      </c>
      <c r="K114" s="1253">
        <v>0.1</v>
      </c>
      <c r="L114" s="1260" t="s">
        <v>860</v>
      </c>
      <c r="M114" s="1269" t="s">
        <v>1397</v>
      </c>
      <c r="N114" s="1276" t="str">
        <f t="shared" si="1"/>
        <v>神奈川県伊勢原市</v>
      </c>
      <c r="O114" s="1228">
        <v>10.7</v>
      </c>
      <c r="P114" s="1269">
        <v>10.55</v>
      </c>
      <c r="Q114" s="1279">
        <v>10.45</v>
      </c>
      <c r="T114" s="879"/>
      <c r="U114" s="879"/>
      <c r="V114" s="879"/>
      <c r="W114" s="879"/>
      <c r="X114" s="879"/>
    </row>
    <row r="115" spans="5:24">
      <c r="E115" s="474"/>
      <c r="G115" s="1243" t="s">
        <v>1055</v>
      </c>
      <c r="H115" s="1243" t="s">
        <v>1403</v>
      </c>
      <c r="J115" s="1247" t="s">
        <v>1366</v>
      </c>
      <c r="K115" s="1253">
        <v>0.1</v>
      </c>
      <c r="L115" s="1260" t="s">
        <v>860</v>
      </c>
      <c r="M115" s="1269" t="s">
        <v>1236</v>
      </c>
      <c r="N115" s="1276" t="str">
        <f t="shared" si="1"/>
        <v>神奈川県座間市</v>
      </c>
      <c r="O115" s="1228">
        <v>10.7</v>
      </c>
      <c r="P115" s="1269">
        <v>10.55</v>
      </c>
      <c r="Q115" s="1279">
        <v>10.45</v>
      </c>
      <c r="T115" s="879"/>
      <c r="U115" s="879"/>
      <c r="V115" s="879"/>
      <c r="W115" s="879"/>
      <c r="X115" s="879"/>
    </row>
    <row r="116" spans="5:24">
      <c r="E116" s="474"/>
      <c r="G116" s="1243" t="s">
        <v>1055</v>
      </c>
      <c r="H116" s="1243" t="s">
        <v>1410</v>
      </c>
      <c r="J116" s="1247" t="s">
        <v>1366</v>
      </c>
      <c r="K116" s="1253">
        <v>0.1</v>
      </c>
      <c r="L116" s="1260" t="s">
        <v>860</v>
      </c>
      <c r="M116" s="1269" t="s">
        <v>1225</v>
      </c>
      <c r="N116" s="1276" t="str">
        <f t="shared" si="1"/>
        <v>神奈川県綾瀬市</v>
      </c>
      <c r="O116" s="1228">
        <v>10.7</v>
      </c>
      <c r="P116" s="1269">
        <v>10.55</v>
      </c>
      <c r="Q116" s="1279">
        <v>10.45</v>
      </c>
      <c r="T116" s="879"/>
      <c r="U116" s="879"/>
      <c r="V116" s="879"/>
      <c r="W116" s="879"/>
      <c r="X116" s="879"/>
    </row>
    <row r="117" spans="5:24">
      <c r="E117" s="474"/>
      <c r="G117" s="1243" t="s">
        <v>1055</v>
      </c>
      <c r="H117" s="1243" t="s">
        <v>1412</v>
      </c>
      <c r="J117" s="1247" t="s">
        <v>1366</v>
      </c>
      <c r="K117" s="1253">
        <v>0.1</v>
      </c>
      <c r="L117" s="1260" t="s">
        <v>860</v>
      </c>
      <c r="M117" s="1269" t="s">
        <v>765</v>
      </c>
      <c r="N117" s="1276" t="str">
        <f t="shared" si="1"/>
        <v>神奈川県葉山町</v>
      </c>
      <c r="O117" s="1228">
        <v>10.7</v>
      </c>
      <c r="P117" s="1269">
        <v>10.55</v>
      </c>
      <c r="Q117" s="1279">
        <v>10.45</v>
      </c>
      <c r="T117" s="879"/>
      <c r="U117" s="879"/>
      <c r="V117" s="879"/>
      <c r="W117" s="879"/>
      <c r="X117" s="879"/>
    </row>
    <row r="118" spans="5:24">
      <c r="E118" s="474"/>
      <c r="G118" s="1243" t="s">
        <v>1055</v>
      </c>
      <c r="H118" s="1243" t="s">
        <v>270</v>
      </c>
      <c r="J118" s="1247" t="s">
        <v>1366</v>
      </c>
      <c r="K118" s="1253">
        <v>0.1</v>
      </c>
      <c r="L118" s="1260" t="s">
        <v>860</v>
      </c>
      <c r="M118" s="1269" t="s">
        <v>17</v>
      </c>
      <c r="N118" s="1276" t="str">
        <f t="shared" si="1"/>
        <v>神奈川県寒川町</v>
      </c>
      <c r="O118" s="1228">
        <v>10.7</v>
      </c>
      <c r="P118" s="1269">
        <v>10.55</v>
      </c>
      <c r="Q118" s="1279">
        <v>10.45</v>
      </c>
      <c r="T118" s="879"/>
      <c r="U118" s="879"/>
      <c r="V118" s="879"/>
      <c r="W118" s="879"/>
      <c r="X118" s="879"/>
    </row>
    <row r="119" spans="5:24">
      <c r="E119" s="474"/>
      <c r="G119" s="1243" t="s">
        <v>1055</v>
      </c>
      <c r="H119" s="1243" t="s">
        <v>1419</v>
      </c>
      <c r="J119" s="1247" t="s">
        <v>1366</v>
      </c>
      <c r="K119" s="1253">
        <v>0.1</v>
      </c>
      <c r="L119" s="1260" t="s">
        <v>860</v>
      </c>
      <c r="M119" s="1269" t="s">
        <v>1400</v>
      </c>
      <c r="N119" s="1276" t="str">
        <f t="shared" si="1"/>
        <v>神奈川県愛川町</v>
      </c>
      <c r="O119" s="1228">
        <v>10.7</v>
      </c>
      <c r="P119" s="1269">
        <v>10.55</v>
      </c>
      <c r="Q119" s="1279">
        <v>10.45</v>
      </c>
      <c r="T119" s="879"/>
      <c r="U119" s="879"/>
      <c r="V119" s="879"/>
      <c r="W119" s="879"/>
      <c r="X119" s="879"/>
    </row>
    <row r="120" spans="5:24">
      <c r="E120" s="474"/>
      <c r="G120" s="1243" t="s">
        <v>1055</v>
      </c>
      <c r="H120" s="1243" t="s">
        <v>1421</v>
      </c>
      <c r="J120" s="1247" t="s">
        <v>1366</v>
      </c>
      <c r="K120" s="1253">
        <v>0.1</v>
      </c>
      <c r="L120" s="1260" t="s">
        <v>1194</v>
      </c>
      <c r="M120" s="1269" t="s">
        <v>1554</v>
      </c>
      <c r="N120" s="1276" t="str">
        <f t="shared" si="1"/>
        <v>愛知県知立市</v>
      </c>
      <c r="O120" s="1228">
        <v>10.7</v>
      </c>
      <c r="P120" s="1269">
        <v>10.55</v>
      </c>
      <c r="Q120" s="1279">
        <v>10.45</v>
      </c>
      <c r="T120" s="879"/>
      <c r="U120" s="879"/>
      <c r="V120" s="879"/>
      <c r="W120" s="879"/>
      <c r="X120" s="879"/>
    </row>
    <row r="121" spans="5:24">
      <c r="E121" s="474"/>
      <c r="G121" s="1243" t="s">
        <v>1055</v>
      </c>
      <c r="H121" s="1243" t="s">
        <v>1093</v>
      </c>
      <c r="J121" s="1247" t="s">
        <v>1366</v>
      </c>
      <c r="K121" s="1253">
        <v>0.1</v>
      </c>
      <c r="L121" s="1260" t="s">
        <v>1194</v>
      </c>
      <c r="M121" s="1269" t="s">
        <v>219</v>
      </c>
      <c r="N121" s="1276" t="str">
        <f t="shared" si="1"/>
        <v>愛知県豊明市</v>
      </c>
      <c r="O121" s="1228">
        <v>10.7</v>
      </c>
      <c r="P121" s="1269">
        <v>10.55</v>
      </c>
      <c r="Q121" s="1279">
        <v>10.45</v>
      </c>
      <c r="T121" s="879"/>
      <c r="U121" s="879"/>
      <c r="V121" s="879"/>
      <c r="W121" s="879"/>
      <c r="X121" s="879"/>
    </row>
    <row r="122" spans="5:24">
      <c r="E122" s="474"/>
      <c r="G122" s="1243" t="s">
        <v>1055</v>
      </c>
      <c r="H122" s="1243" t="s">
        <v>1425</v>
      </c>
      <c r="J122" s="1247" t="s">
        <v>1366</v>
      </c>
      <c r="K122" s="1253">
        <v>0.1</v>
      </c>
      <c r="L122" s="1260" t="s">
        <v>1194</v>
      </c>
      <c r="M122" s="1269" t="s">
        <v>2284</v>
      </c>
      <c r="N122" s="1276" t="str">
        <f t="shared" si="1"/>
        <v>愛知県みよし市</v>
      </c>
      <c r="O122" s="1228">
        <v>10.7</v>
      </c>
      <c r="P122" s="1269">
        <v>10.55</v>
      </c>
      <c r="Q122" s="1279">
        <v>10.45</v>
      </c>
      <c r="T122" s="879"/>
      <c r="U122" s="879"/>
      <c r="V122" s="879"/>
      <c r="W122" s="879"/>
      <c r="X122" s="879"/>
    </row>
    <row r="123" spans="5:24">
      <c r="E123" s="474"/>
      <c r="G123" s="1243" t="s">
        <v>1055</v>
      </c>
      <c r="H123" s="1243" t="s">
        <v>1426</v>
      </c>
      <c r="J123" s="1247" t="s">
        <v>1366</v>
      </c>
      <c r="K123" s="1253">
        <v>0.1</v>
      </c>
      <c r="L123" s="1260" t="s">
        <v>1187</v>
      </c>
      <c r="M123" s="1269" t="s">
        <v>536</v>
      </c>
      <c r="N123" s="1276" t="str">
        <f t="shared" si="1"/>
        <v>滋賀県大津市</v>
      </c>
      <c r="O123" s="1228">
        <v>10.7</v>
      </c>
      <c r="P123" s="1269">
        <v>10.55</v>
      </c>
      <c r="Q123" s="1279">
        <v>10.45</v>
      </c>
      <c r="T123" s="879"/>
      <c r="U123" s="879"/>
      <c r="V123" s="879"/>
      <c r="W123" s="879"/>
      <c r="X123" s="879"/>
    </row>
    <row r="124" spans="5:24">
      <c r="E124" s="474"/>
      <c r="G124" s="1243" t="s">
        <v>1055</v>
      </c>
      <c r="H124" s="1243" t="s">
        <v>269</v>
      </c>
      <c r="J124" s="1247" t="s">
        <v>1366</v>
      </c>
      <c r="K124" s="1253">
        <v>0.1</v>
      </c>
      <c r="L124" s="1260" t="s">
        <v>1187</v>
      </c>
      <c r="M124" s="1269" t="s">
        <v>1406</v>
      </c>
      <c r="N124" s="1276" t="str">
        <f t="shared" si="1"/>
        <v>滋賀県草津市</v>
      </c>
      <c r="O124" s="1228">
        <v>10.7</v>
      </c>
      <c r="P124" s="1269">
        <v>10.55</v>
      </c>
      <c r="Q124" s="1279">
        <v>10.45</v>
      </c>
      <c r="T124" s="879"/>
      <c r="U124" s="879"/>
      <c r="V124" s="879"/>
      <c r="W124" s="879"/>
      <c r="X124" s="879"/>
    </row>
    <row r="125" spans="5:24">
      <c r="E125" s="474"/>
      <c r="G125" s="1243" t="s">
        <v>1055</v>
      </c>
      <c r="H125" s="1243" t="s">
        <v>1429</v>
      </c>
      <c r="J125" s="1247" t="s">
        <v>1366</v>
      </c>
      <c r="K125" s="1253">
        <v>0.1</v>
      </c>
      <c r="L125" s="1260" t="s">
        <v>1187</v>
      </c>
      <c r="M125" s="1269" t="s">
        <v>1691</v>
      </c>
      <c r="N125" s="1276" t="str">
        <f t="shared" si="1"/>
        <v>滋賀県栗東市</v>
      </c>
      <c r="O125" s="1228">
        <v>10.7</v>
      </c>
      <c r="P125" s="1269">
        <v>10.55</v>
      </c>
      <c r="Q125" s="1279">
        <v>10.45</v>
      </c>
      <c r="T125" s="879"/>
      <c r="U125" s="879"/>
      <c r="V125" s="879"/>
      <c r="W125" s="879"/>
      <c r="X125" s="879"/>
    </row>
    <row r="126" spans="5:24">
      <c r="E126" s="474"/>
      <c r="G126" s="1243" t="s">
        <v>1055</v>
      </c>
      <c r="H126" s="1243" t="s">
        <v>1432</v>
      </c>
      <c r="J126" s="1247" t="s">
        <v>1366</v>
      </c>
      <c r="K126" s="1253">
        <v>0.1</v>
      </c>
      <c r="L126" s="1260" t="s">
        <v>1195</v>
      </c>
      <c r="M126" s="1269" t="s">
        <v>1417</v>
      </c>
      <c r="N126" s="1276" t="str">
        <f t="shared" si="1"/>
        <v>京都府京都市</v>
      </c>
      <c r="O126" s="1228">
        <v>10.7</v>
      </c>
      <c r="P126" s="1269">
        <v>10.55</v>
      </c>
      <c r="Q126" s="1279">
        <v>10.45</v>
      </c>
      <c r="T126" s="879"/>
      <c r="U126" s="879"/>
      <c r="V126" s="879"/>
      <c r="W126" s="879"/>
      <c r="X126" s="879"/>
    </row>
    <row r="127" spans="5:24">
      <c r="E127" s="474"/>
      <c r="G127" s="1243" t="s">
        <v>1055</v>
      </c>
      <c r="H127" s="1243" t="s">
        <v>1435</v>
      </c>
      <c r="J127" s="1247" t="s">
        <v>1366</v>
      </c>
      <c r="K127" s="1253">
        <v>0.1</v>
      </c>
      <c r="L127" s="1260" t="s">
        <v>1195</v>
      </c>
      <c r="M127" s="1269" t="s">
        <v>1593</v>
      </c>
      <c r="N127" s="1276" t="str">
        <f t="shared" si="1"/>
        <v>京都府長岡京市</v>
      </c>
      <c r="O127" s="1228">
        <v>10.7</v>
      </c>
      <c r="P127" s="1269">
        <v>10.55</v>
      </c>
      <c r="Q127" s="1279">
        <v>10.45</v>
      </c>
      <c r="T127" s="879"/>
      <c r="U127" s="879"/>
      <c r="V127" s="879"/>
      <c r="W127" s="879"/>
      <c r="X127" s="879"/>
    </row>
    <row r="128" spans="5:24">
      <c r="E128" s="474"/>
      <c r="G128" s="1243" t="s">
        <v>1055</v>
      </c>
      <c r="H128" s="1243" t="s">
        <v>303</v>
      </c>
      <c r="J128" s="1247" t="s">
        <v>1366</v>
      </c>
      <c r="K128" s="1253">
        <v>0.1</v>
      </c>
      <c r="L128" s="1260" t="s">
        <v>1205</v>
      </c>
      <c r="M128" s="1269" t="s">
        <v>146</v>
      </c>
      <c r="N128" s="1276" t="str">
        <f t="shared" si="1"/>
        <v>大阪府堺市</v>
      </c>
      <c r="O128" s="1228">
        <v>10.7</v>
      </c>
      <c r="P128" s="1269">
        <v>10.55</v>
      </c>
      <c r="Q128" s="1279">
        <v>10.45</v>
      </c>
      <c r="T128" s="879"/>
      <c r="U128" s="879"/>
      <c r="V128" s="879"/>
      <c r="W128" s="879"/>
      <c r="X128" s="879"/>
    </row>
    <row r="129" spans="5:24">
      <c r="E129" s="474"/>
      <c r="G129" s="1243" t="s">
        <v>1055</v>
      </c>
      <c r="H129" s="1243" t="s">
        <v>1440</v>
      </c>
      <c r="J129" s="1247" t="s">
        <v>1366</v>
      </c>
      <c r="K129" s="1253">
        <v>0.1</v>
      </c>
      <c r="L129" s="1260" t="s">
        <v>1205</v>
      </c>
      <c r="M129" s="1269" t="s">
        <v>941</v>
      </c>
      <c r="N129" s="1276" t="str">
        <f t="shared" si="1"/>
        <v>大阪府枚方市</v>
      </c>
      <c r="O129" s="1228">
        <v>10.7</v>
      </c>
      <c r="P129" s="1269">
        <v>10.55</v>
      </c>
      <c r="Q129" s="1279">
        <v>10.45</v>
      </c>
      <c r="T129" s="879"/>
      <c r="U129" s="879"/>
      <c r="V129" s="879"/>
      <c r="W129" s="879"/>
      <c r="X129" s="879"/>
    </row>
    <row r="130" spans="5:24">
      <c r="E130" s="474"/>
      <c r="G130" s="1243" t="s">
        <v>1055</v>
      </c>
      <c r="H130" s="1243" t="s">
        <v>310</v>
      </c>
      <c r="J130" s="1247" t="s">
        <v>1366</v>
      </c>
      <c r="K130" s="1253">
        <v>0.1</v>
      </c>
      <c r="L130" s="1260" t="s">
        <v>1205</v>
      </c>
      <c r="M130" s="1269" t="s">
        <v>578</v>
      </c>
      <c r="N130" s="1276" t="str">
        <f t="shared" si="1"/>
        <v>大阪府茨木市</v>
      </c>
      <c r="O130" s="1228">
        <v>10.7</v>
      </c>
      <c r="P130" s="1269">
        <v>10.55</v>
      </c>
      <c r="Q130" s="1279">
        <v>10.45</v>
      </c>
      <c r="T130" s="879"/>
      <c r="U130" s="879"/>
      <c r="V130" s="879"/>
      <c r="W130" s="879"/>
      <c r="X130" s="879"/>
    </row>
    <row r="131" spans="5:24">
      <c r="E131" s="474"/>
      <c r="G131" s="1243" t="s">
        <v>1055</v>
      </c>
      <c r="H131" s="1243" t="s">
        <v>1442</v>
      </c>
      <c r="J131" s="1247" t="s">
        <v>1366</v>
      </c>
      <c r="K131" s="1253">
        <v>0.1</v>
      </c>
      <c r="L131" s="1260" t="s">
        <v>1205</v>
      </c>
      <c r="M131" s="1269" t="s">
        <v>1422</v>
      </c>
      <c r="N131" s="1276" t="str">
        <f t="shared" ref="N131:N194" si="2">L131&amp;M131</f>
        <v>大阪府八尾市</v>
      </c>
      <c r="O131" s="1228">
        <v>10.7</v>
      </c>
      <c r="P131" s="1269">
        <v>10.55</v>
      </c>
      <c r="Q131" s="1279">
        <v>10.45</v>
      </c>
      <c r="T131" s="879"/>
      <c r="U131" s="879"/>
      <c r="V131" s="879"/>
      <c r="W131" s="879"/>
      <c r="X131" s="879"/>
    </row>
    <row r="132" spans="5:24">
      <c r="E132" s="474"/>
      <c r="G132" s="1243" t="s">
        <v>1055</v>
      </c>
      <c r="H132" s="1243" t="s">
        <v>773</v>
      </c>
      <c r="J132" s="1247" t="s">
        <v>1366</v>
      </c>
      <c r="K132" s="1253">
        <v>0.1</v>
      </c>
      <c r="L132" s="1260" t="s">
        <v>1205</v>
      </c>
      <c r="M132" s="1269" t="s">
        <v>779</v>
      </c>
      <c r="N132" s="1276" t="str">
        <f t="shared" si="2"/>
        <v>大阪府松原市</v>
      </c>
      <c r="O132" s="1228">
        <v>10.7</v>
      </c>
      <c r="P132" s="1269">
        <v>10.55</v>
      </c>
      <c r="Q132" s="1279">
        <v>10.45</v>
      </c>
      <c r="T132" s="879"/>
      <c r="U132" s="879"/>
      <c r="V132" s="879"/>
      <c r="W132" s="879"/>
      <c r="X132" s="879"/>
    </row>
    <row r="133" spans="5:24">
      <c r="E133" s="474"/>
      <c r="G133" s="1243" t="s">
        <v>1055</v>
      </c>
      <c r="H133" s="1243" t="s">
        <v>957</v>
      </c>
      <c r="J133" s="1247" t="s">
        <v>1366</v>
      </c>
      <c r="K133" s="1253">
        <v>0.1</v>
      </c>
      <c r="L133" s="1260" t="s">
        <v>1205</v>
      </c>
      <c r="M133" s="1269" t="s">
        <v>1427</v>
      </c>
      <c r="N133" s="1276" t="str">
        <f t="shared" si="2"/>
        <v>大阪府摂津市</v>
      </c>
      <c r="O133" s="1228">
        <v>10.7</v>
      </c>
      <c r="P133" s="1269">
        <v>10.55</v>
      </c>
      <c r="Q133" s="1279">
        <v>10.45</v>
      </c>
      <c r="T133" s="879"/>
      <c r="U133" s="879"/>
      <c r="V133" s="879"/>
      <c r="W133" s="879"/>
      <c r="X133" s="879"/>
    </row>
    <row r="134" spans="5:24">
      <c r="E134" s="474"/>
      <c r="G134" s="1243" t="s">
        <v>1055</v>
      </c>
      <c r="H134" s="1243" t="s">
        <v>1443</v>
      </c>
      <c r="J134" s="1247" t="s">
        <v>1366</v>
      </c>
      <c r="K134" s="1253">
        <v>0.1</v>
      </c>
      <c r="L134" s="1260" t="s">
        <v>1205</v>
      </c>
      <c r="M134" s="1269" t="s">
        <v>1102</v>
      </c>
      <c r="N134" s="1276" t="str">
        <f t="shared" si="2"/>
        <v>大阪府高石市</v>
      </c>
      <c r="O134" s="1228">
        <v>10.7</v>
      </c>
      <c r="P134" s="1269">
        <v>10.55</v>
      </c>
      <c r="Q134" s="1279">
        <v>10.45</v>
      </c>
      <c r="T134" s="879"/>
      <c r="U134" s="879"/>
      <c r="V134" s="879"/>
      <c r="W134" s="879"/>
      <c r="X134" s="879"/>
    </row>
    <row r="135" spans="5:24">
      <c r="E135" s="474"/>
      <c r="G135" s="1243" t="s">
        <v>1055</v>
      </c>
      <c r="H135" s="1243" t="s">
        <v>640</v>
      </c>
      <c r="J135" s="1247" t="s">
        <v>1366</v>
      </c>
      <c r="K135" s="1253">
        <v>0.1</v>
      </c>
      <c r="L135" s="1260" t="s">
        <v>1205</v>
      </c>
      <c r="M135" s="1269" t="s">
        <v>1317</v>
      </c>
      <c r="N135" s="1276" t="str">
        <f t="shared" si="2"/>
        <v>大阪府東大阪市</v>
      </c>
      <c r="O135" s="1228">
        <v>10.7</v>
      </c>
      <c r="P135" s="1269">
        <v>10.55</v>
      </c>
      <c r="Q135" s="1279">
        <v>10.45</v>
      </c>
      <c r="T135" s="879"/>
      <c r="U135" s="879"/>
      <c r="V135" s="879"/>
      <c r="W135" s="879"/>
      <c r="X135" s="879"/>
    </row>
    <row r="136" spans="5:24">
      <c r="E136" s="474"/>
      <c r="G136" s="1243" t="s">
        <v>1055</v>
      </c>
      <c r="H136" s="1243" t="s">
        <v>359</v>
      </c>
      <c r="J136" s="1247" t="s">
        <v>1366</v>
      </c>
      <c r="K136" s="1253">
        <v>0.1</v>
      </c>
      <c r="L136" s="1260" t="s">
        <v>1205</v>
      </c>
      <c r="M136" s="1269" t="s">
        <v>706</v>
      </c>
      <c r="N136" s="1276" t="str">
        <f t="shared" si="2"/>
        <v>大阪府交野市</v>
      </c>
      <c r="O136" s="1228">
        <v>10.7</v>
      </c>
      <c r="P136" s="1269">
        <v>10.55</v>
      </c>
      <c r="Q136" s="1279">
        <v>10.45</v>
      </c>
      <c r="T136" s="879"/>
      <c r="U136" s="879"/>
      <c r="V136" s="879"/>
      <c r="W136" s="879"/>
      <c r="X136" s="879"/>
    </row>
    <row r="137" spans="5:24">
      <c r="E137" s="474"/>
      <c r="G137" s="1243" t="s">
        <v>1055</v>
      </c>
      <c r="H137" s="1243" t="s">
        <v>851</v>
      </c>
      <c r="J137" s="1247" t="s">
        <v>1366</v>
      </c>
      <c r="K137" s="1253">
        <v>0.1</v>
      </c>
      <c r="L137" s="1260" t="s">
        <v>1215</v>
      </c>
      <c r="M137" s="1269" t="s">
        <v>1438</v>
      </c>
      <c r="N137" s="1276" t="str">
        <f t="shared" si="2"/>
        <v>兵庫県尼崎市</v>
      </c>
      <c r="O137" s="1228">
        <v>10.7</v>
      </c>
      <c r="P137" s="1269">
        <v>10.55</v>
      </c>
      <c r="Q137" s="1279">
        <v>10.45</v>
      </c>
      <c r="T137" s="879"/>
      <c r="U137" s="879"/>
      <c r="V137" s="879"/>
      <c r="W137" s="879"/>
      <c r="X137" s="879"/>
    </row>
    <row r="138" spans="5:24">
      <c r="E138" s="474"/>
      <c r="G138" s="1243" t="s">
        <v>1055</v>
      </c>
      <c r="H138" s="1243" t="s">
        <v>1079</v>
      </c>
      <c r="J138" s="1247" t="s">
        <v>1366</v>
      </c>
      <c r="K138" s="1253">
        <v>0.1</v>
      </c>
      <c r="L138" s="1260" t="s">
        <v>1215</v>
      </c>
      <c r="M138" s="1269" t="s">
        <v>1439</v>
      </c>
      <c r="N138" s="1276" t="str">
        <f t="shared" si="2"/>
        <v>兵庫県伊丹市</v>
      </c>
      <c r="O138" s="1228">
        <v>10.7</v>
      </c>
      <c r="P138" s="1269">
        <v>10.55</v>
      </c>
      <c r="Q138" s="1279">
        <v>10.45</v>
      </c>
      <c r="T138" s="879"/>
      <c r="U138" s="879"/>
      <c r="V138" s="879"/>
      <c r="W138" s="879"/>
      <c r="X138" s="879"/>
    </row>
    <row r="139" spans="5:24">
      <c r="E139" s="474"/>
      <c r="G139" s="1243" t="s">
        <v>1055</v>
      </c>
      <c r="H139" s="1243" t="s">
        <v>767</v>
      </c>
      <c r="J139" s="1247" t="s">
        <v>1366</v>
      </c>
      <c r="K139" s="1253">
        <v>0.1</v>
      </c>
      <c r="L139" s="1260" t="s">
        <v>1215</v>
      </c>
      <c r="M139" s="1269" t="s">
        <v>1418</v>
      </c>
      <c r="N139" s="1276" t="str">
        <f t="shared" si="2"/>
        <v>兵庫県川西市</v>
      </c>
      <c r="O139" s="1228">
        <v>10.7</v>
      </c>
      <c r="P139" s="1269">
        <v>10.55</v>
      </c>
      <c r="Q139" s="1279">
        <v>10.45</v>
      </c>
      <c r="T139" s="879"/>
      <c r="U139" s="879"/>
      <c r="V139" s="879"/>
      <c r="W139" s="879"/>
      <c r="X139" s="879"/>
    </row>
    <row r="140" spans="5:24">
      <c r="E140" s="474"/>
      <c r="G140" s="1243" t="s">
        <v>1055</v>
      </c>
      <c r="H140" s="1243" t="s">
        <v>1092</v>
      </c>
      <c r="J140" s="1247" t="s">
        <v>1366</v>
      </c>
      <c r="K140" s="1253">
        <v>0.1</v>
      </c>
      <c r="L140" s="1260" t="s">
        <v>1215</v>
      </c>
      <c r="M140" s="1269" t="s">
        <v>623</v>
      </c>
      <c r="N140" s="1276" t="str">
        <f t="shared" si="2"/>
        <v>兵庫県三田市</v>
      </c>
      <c r="O140" s="1228">
        <v>10.7</v>
      </c>
      <c r="P140" s="1269">
        <v>10.55</v>
      </c>
      <c r="Q140" s="1279">
        <v>10.45</v>
      </c>
      <c r="T140" s="879"/>
      <c r="U140" s="879"/>
      <c r="V140" s="879"/>
      <c r="W140" s="879"/>
      <c r="X140" s="879"/>
    </row>
    <row r="141" spans="5:24">
      <c r="E141" s="474"/>
      <c r="G141" s="1243" t="s">
        <v>1055</v>
      </c>
      <c r="H141" s="1243" t="s">
        <v>1452</v>
      </c>
      <c r="J141" s="1247" t="s">
        <v>1366</v>
      </c>
      <c r="K141" s="1253">
        <v>0.1</v>
      </c>
      <c r="L141" s="1260" t="s">
        <v>1250</v>
      </c>
      <c r="M141" s="1269" t="s">
        <v>609</v>
      </c>
      <c r="N141" s="1276" t="str">
        <f t="shared" si="2"/>
        <v>広島県広島市</v>
      </c>
      <c r="O141" s="1228">
        <v>10.7</v>
      </c>
      <c r="P141" s="1269">
        <v>10.55</v>
      </c>
      <c r="Q141" s="1279">
        <v>10.45</v>
      </c>
      <c r="T141" s="879"/>
      <c r="U141" s="879"/>
      <c r="V141" s="879"/>
      <c r="W141" s="879"/>
      <c r="X141" s="879"/>
    </row>
    <row r="142" spans="5:24">
      <c r="E142" s="474"/>
      <c r="G142" s="1243" t="s">
        <v>1055</v>
      </c>
      <c r="H142" s="1243" t="s">
        <v>825</v>
      </c>
      <c r="J142" s="1247" t="s">
        <v>1366</v>
      </c>
      <c r="K142" s="1253">
        <v>0.1</v>
      </c>
      <c r="L142" s="1260" t="s">
        <v>1250</v>
      </c>
      <c r="M142" s="1269" t="s">
        <v>633</v>
      </c>
      <c r="N142" s="1276" t="str">
        <f t="shared" si="2"/>
        <v>広島県府中町</v>
      </c>
      <c r="O142" s="1228">
        <v>10.7</v>
      </c>
      <c r="P142" s="1269">
        <v>10.55</v>
      </c>
      <c r="Q142" s="1279">
        <v>10.45</v>
      </c>
      <c r="T142" s="879"/>
      <c r="U142" s="879"/>
      <c r="V142" s="879"/>
      <c r="W142" s="879"/>
      <c r="X142" s="879"/>
    </row>
    <row r="143" spans="5:24">
      <c r="E143" s="474"/>
      <c r="G143" s="1243" t="s">
        <v>1055</v>
      </c>
      <c r="H143" s="1243" t="s">
        <v>1455</v>
      </c>
      <c r="J143" s="1247" t="s">
        <v>1366</v>
      </c>
      <c r="K143" s="1253">
        <v>0.1</v>
      </c>
      <c r="L143" s="1260" t="s">
        <v>769</v>
      </c>
      <c r="M143" s="1269" t="s">
        <v>2497</v>
      </c>
      <c r="N143" s="1276" t="str">
        <f t="shared" si="2"/>
        <v>福岡県福岡市</v>
      </c>
      <c r="O143" s="1228">
        <v>10.7</v>
      </c>
      <c r="P143" s="1269">
        <v>10.55</v>
      </c>
      <c r="Q143" s="1279">
        <v>10.45</v>
      </c>
      <c r="T143" s="879"/>
      <c r="U143" s="879"/>
      <c r="V143" s="879"/>
      <c r="W143" s="879"/>
      <c r="X143" s="879"/>
    </row>
    <row r="144" spans="5:24" ht="14.25">
      <c r="E144" s="474"/>
      <c r="G144" s="1243" t="s">
        <v>1055</v>
      </c>
      <c r="H144" s="1243" t="s">
        <v>932</v>
      </c>
      <c r="J144" s="1248" t="s">
        <v>1366</v>
      </c>
      <c r="K144" s="1254">
        <v>0.1</v>
      </c>
      <c r="L144" s="1261" t="s">
        <v>769</v>
      </c>
      <c r="M144" s="1270" t="s">
        <v>2498</v>
      </c>
      <c r="N144" s="1277" t="str">
        <f t="shared" si="2"/>
        <v>福岡県春日市</v>
      </c>
      <c r="O144" s="1230">
        <v>10.7</v>
      </c>
      <c r="P144" s="1270">
        <v>10.55</v>
      </c>
      <c r="Q144" s="1282">
        <v>10.45</v>
      </c>
      <c r="T144" s="879"/>
      <c r="U144" s="879"/>
      <c r="V144" s="879"/>
      <c r="W144" s="879"/>
      <c r="X144" s="879"/>
    </row>
    <row r="145" spans="5:24">
      <c r="E145" s="474"/>
      <c r="G145" s="1243" t="s">
        <v>1055</v>
      </c>
      <c r="H145" s="1243" t="s">
        <v>1457</v>
      </c>
      <c r="J145" s="1249" t="s">
        <v>979</v>
      </c>
      <c r="K145" s="1255">
        <v>6.e-002</v>
      </c>
      <c r="L145" s="1262" t="s">
        <v>1083</v>
      </c>
      <c r="M145" s="1271" t="s">
        <v>1450</v>
      </c>
      <c r="N145" s="1278" t="str">
        <f t="shared" si="2"/>
        <v>宮城県仙台市</v>
      </c>
      <c r="O145" s="1287">
        <v>10.42</v>
      </c>
      <c r="P145" s="1271">
        <v>10.33</v>
      </c>
      <c r="Q145" s="1278">
        <v>10.27</v>
      </c>
      <c r="T145" s="879"/>
      <c r="U145" s="879"/>
      <c r="V145" s="879"/>
      <c r="W145" s="879"/>
      <c r="X145" s="879"/>
    </row>
    <row r="146" spans="5:24">
      <c r="E146" s="474"/>
      <c r="G146" s="1243" t="s">
        <v>1055</v>
      </c>
      <c r="H146" s="1243" t="s">
        <v>61</v>
      </c>
      <c r="J146" s="1247" t="s">
        <v>979</v>
      </c>
      <c r="K146" s="1253">
        <v>6.e-002</v>
      </c>
      <c r="L146" s="1260" t="s">
        <v>1083</v>
      </c>
      <c r="M146" s="1269" t="s">
        <v>134</v>
      </c>
      <c r="N146" s="1279" t="str">
        <f t="shared" si="2"/>
        <v>宮城県多賀城市</v>
      </c>
      <c r="O146" s="1228">
        <v>10.42</v>
      </c>
      <c r="P146" s="1269">
        <v>10.33</v>
      </c>
      <c r="Q146" s="1279">
        <v>10.27</v>
      </c>
      <c r="T146" s="879"/>
      <c r="U146" s="879"/>
      <c r="V146" s="879"/>
      <c r="W146" s="879"/>
      <c r="X146" s="879"/>
    </row>
    <row r="147" spans="5:24">
      <c r="E147" s="474"/>
      <c r="G147" s="1243" t="s">
        <v>1055</v>
      </c>
      <c r="H147" s="1243" t="s">
        <v>1460</v>
      </c>
      <c r="J147" s="1247" t="s">
        <v>979</v>
      </c>
      <c r="K147" s="1253">
        <v>6.e-002</v>
      </c>
      <c r="L147" s="1260" t="s">
        <v>907</v>
      </c>
      <c r="M147" s="1269" t="s">
        <v>158</v>
      </c>
      <c r="N147" s="1279" t="str">
        <f t="shared" si="2"/>
        <v>茨城県土浦市</v>
      </c>
      <c r="O147" s="1228">
        <v>10.42</v>
      </c>
      <c r="P147" s="1269">
        <v>10.33</v>
      </c>
      <c r="Q147" s="1279">
        <v>10.27</v>
      </c>
      <c r="T147" s="879"/>
      <c r="U147" s="879"/>
      <c r="V147" s="879"/>
      <c r="W147" s="879"/>
      <c r="X147" s="879"/>
    </row>
    <row r="148" spans="5:24">
      <c r="E148" s="474"/>
      <c r="G148" s="1243" t="s">
        <v>1055</v>
      </c>
      <c r="H148" s="1243" t="s">
        <v>757</v>
      </c>
      <c r="J148" s="1247" t="s">
        <v>979</v>
      </c>
      <c r="K148" s="1253">
        <v>6.e-002</v>
      </c>
      <c r="L148" s="1260" t="s">
        <v>907</v>
      </c>
      <c r="M148" s="1269" t="s">
        <v>934</v>
      </c>
      <c r="N148" s="1279" t="str">
        <f t="shared" si="2"/>
        <v>茨城県古河市</v>
      </c>
      <c r="O148" s="1228">
        <v>10.42</v>
      </c>
      <c r="P148" s="1269">
        <v>10.33</v>
      </c>
      <c r="Q148" s="1279">
        <v>10.27</v>
      </c>
      <c r="T148" s="879"/>
      <c r="U148" s="879"/>
      <c r="V148" s="879"/>
      <c r="W148" s="879"/>
      <c r="X148" s="879"/>
    </row>
    <row r="149" spans="5:24">
      <c r="E149" s="474"/>
      <c r="G149" s="1243" t="s">
        <v>1055</v>
      </c>
      <c r="H149" s="1243" t="s">
        <v>511</v>
      </c>
      <c r="J149" s="1247" t="s">
        <v>979</v>
      </c>
      <c r="K149" s="1253">
        <v>6.e-002</v>
      </c>
      <c r="L149" s="1260" t="s">
        <v>907</v>
      </c>
      <c r="M149" s="1269" t="s">
        <v>1103</v>
      </c>
      <c r="N149" s="1279" t="str">
        <f t="shared" si="2"/>
        <v>茨城県利根町</v>
      </c>
      <c r="O149" s="1228">
        <v>10.42</v>
      </c>
      <c r="P149" s="1269">
        <v>10.33</v>
      </c>
      <c r="Q149" s="1279">
        <v>10.27</v>
      </c>
      <c r="T149" s="879"/>
      <c r="U149" s="879"/>
      <c r="V149" s="879"/>
      <c r="W149" s="879"/>
      <c r="X149" s="879"/>
    </row>
    <row r="150" spans="5:24">
      <c r="E150" s="474"/>
      <c r="G150" s="1243" t="s">
        <v>1055</v>
      </c>
      <c r="H150" s="1243" t="s">
        <v>1377</v>
      </c>
      <c r="J150" s="1247" t="s">
        <v>979</v>
      </c>
      <c r="K150" s="1253">
        <v>6.e-002</v>
      </c>
      <c r="L150" s="1260" t="s">
        <v>304</v>
      </c>
      <c r="M150" s="1269" t="s">
        <v>171</v>
      </c>
      <c r="N150" s="1279" t="str">
        <f t="shared" si="2"/>
        <v>栃木県宇都宮市</v>
      </c>
      <c r="O150" s="1228">
        <v>10.42</v>
      </c>
      <c r="P150" s="1269">
        <v>10.33</v>
      </c>
      <c r="Q150" s="1279">
        <v>10.27</v>
      </c>
      <c r="T150" s="879"/>
      <c r="U150" s="879"/>
      <c r="V150" s="879"/>
      <c r="W150" s="879"/>
      <c r="X150" s="879"/>
    </row>
    <row r="151" spans="5:24">
      <c r="E151" s="474"/>
      <c r="G151" s="1243" t="s">
        <v>1055</v>
      </c>
      <c r="H151" s="1243" t="s">
        <v>209</v>
      </c>
      <c r="J151" s="1247" t="s">
        <v>979</v>
      </c>
      <c r="K151" s="1253">
        <v>6.e-002</v>
      </c>
      <c r="L151" s="1260" t="s">
        <v>304</v>
      </c>
      <c r="M151" s="1269" t="s">
        <v>1453</v>
      </c>
      <c r="N151" s="1279" t="str">
        <f t="shared" si="2"/>
        <v>栃木県野木町</v>
      </c>
      <c r="O151" s="1228">
        <v>10.42</v>
      </c>
      <c r="P151" s="1269">
        <v>10.33</v>
      </c>
      <c r="Q151" s="1279">
        <v>10.27</v>
      </c>
      <c r="T151" s="879"/>
      <c r="U151" s="879"/>
      <c r="V151" s="879"/>
      <c r="W151" s="879"/>
      <c r="X151" s="879"/>
    </row>
    <row r="152" spans="5:24">
      <c r="E152" s="474"/>
      <c r="G152" s="1243" t="s">
        <v>1055</v>
      </c>
      <c r="H152" s="1243" t="s">
        <v>336</v>
      </c>
      <c r="J152" s="1247" t="s">
        <v>979</v>
      </c>
      <c r="K152" s="1253">
        <v>6.e-002</v>
      </c>
      <c r="L152" s="1260" t="s">
        <v>1110</v>
      </c>
      <c r="M152" s="1269" t="s">
        <v>389</v>
      </c>
      <c r="N152" s="1279" t="str">
        <f t="shared" si="2"/>
        <v>群馬県高崎市</v>
      </c>
      <c r="O152" s="1228">
        <v>10.42</v>
      </c>
      <c r="P152" s="1269">
        <v>10.33</v>
      </c>
      <c r="Q152" s="1279">
        <v>10.27</v>
      </c>
      <c r="T152" s="879"/>
      <c r="U152" s="879"/>
      <c r="V152" s="879"/>
      <c r="W152" s="879"/>
      <c r="X152" s="879"/>
    </row>
    <row r="153" spans="5:24">
      <c r="E153" s="474"/>
      <c r="G153" s="1243" t="s">
        <v>1055</v>
      </c>
      <c r="H153" s="1243" t="s">
        <v>1183</v>
      </c>
      <c r="J153" s="1247" t="s">
        <v>979</v>
      </c>
      <c r="K153" s="1253">
        <v>6.e-002</v>
      </c>
      <c r="L153" s="1260" t="s">
        <v>1116</v>
      </c>
      <c r="M153" s="1269" t="s">
        <v>1456</v>
      </c>
      <c r="N153" s="1279" t="str">
        <f t="shared" si="2"/>
        <v>埼玉県川越市</v>
      </c>
      <c r="O153" s="1228">
        <v>10.42</v>
      </c>
      <c r="P153" s="1269">
        <v>10.33</v>
      </c>
      <c r="Q153" s="1279">
        <v>10.27</v>
      </c>
      <c r="T153" s="879"/>
      <c r="U153" s="879"/>
      <c r="V153" s="879"/>
      <c r="W153" s="879"/>
      <c r="X153" s="879"/>
    </row>
    <row r="154" spans="5:24">
      <c r="E154" s="474"/>
      <c r="G154" s="1243" t="s">
        <v>1055</v>
      </c>
      <c r="H154" s="1243" t="s">
        <v>1464</v>
      </c>
      <c r="J154" s="1247" t="s">
        <v>979</v>
      </c>
      <c r="K154" s="1253">
        <v>6.e-002</v>
      </c>
      <c r="L154" s="1260" t="s">
        <v>1116</v>
      </c>
      <c r="M154" s="1269" t="s">
        <v>1458</v>
      </c>
      <c r="N154" s="1279" t="str">
        <f t="shared" si="2"/>
        <v>埼玉県行田市</v>
      </c>
      <c r="O154" s="1228">
        <v>10.42</v>
      </c>
      <c r="P154" s="1269">
        <v>10.33</v>
      </c>
      <c r="Q154" s="1279">
        <v>10.27</v>
      </c>
      <c r="T154" s="879"/>
      <c r="U154" s="879"/>
      <c r="V154" s="879"/>
      <c r="W154" s="879"/>
      <c r="X154" s="879"/>
    </row>
    <row r="155" spans="5:24">
      <c r="E155" s="474"/>
      <c r="G155" s="1243" t="s">
        <v>1055</v>
      </c>
      <c r="H155" s="1243" t="s">
        <v>1465</v>
      </c>
      <c r="J155" s="1247" t="s">
        <v>979</v>
      </c>
      <c r="K155" s="1253">
        <v>6.e-002</v>
      </c>
      <c r="L155" s="1260" t="s">
        <v>1116</v>
      </c>
      <c r="M155" s="1269" t="s">
        <v>1461</v>
      </c>
      <c r="N155" s="1279" t="str">
        <f t="shared" si="2"/>
        <v>埼玉県所沢市</v>
      </c>
      <c r="O155" s="1228">
        <v>10.42</v>
      </c>
      <c r="P155" s="1269">
        <v>10.33</v>
      </c>
      <c r="Q155" s="1279">
        <v>10.27</v>
      </c>
      <c r="T155" s="879"/>
      <c r="U155" s="879"/>
      <c r="V155" s="879"/>
      <c r="W155" s="879"/>
      <c r="X155" s="879"/>
    </row>
    <row r="156" spans="5:24">
      <c r="E156" s="474"/>
      <c r="G156" s="1243" t="s">
        <v>1055</v>
      </c>
      <c r="H156" s="1243" t="s">
        <v>1466</v>
      </c>
      <c r="J156" s="1247" t="s">
        <v>979</v>
      </c>
      <c r="K156" s="1253">
        <v>6.e-002</v>
      </c>
      <c r="L156" s="1260" t="s">
        <v>1116</v>
      </c>
      <c r="M156" s="1269" t="s">
        <v>111</v>
      </c>
      <c r="N156" s="1279" t="str">
        <f t="shared" si="2"/>
        <v>埼玉県飯能市</v>
      </c>
      <c r="O156" s="1228">
        <v>10.42</v>
      </c>
      <c r="P156" s="1269">
        <v>10.33</v>
      </c>
      <c r="Q156" s="1279">
        <v>10.27</v>
      </c>
      <c r="T156" s="879"/>
      <c r="U156" s="879"/>
      <c r="V156" s="879"/>
      <c r="W156" s="879"/>
      <c r="X156" s="879"/>
    </row>
    <row r="157" spans="5:24">
      <c r="E157" s="474"/>
      <c r="G157" s="1243" t="s">
        <v>1055</v>
      </c>
      <c r="H157" s="1243" t="s">
        <v>1470</v>
      </c>
      <c r="J157" s="1247" t="s">
        <v>979</v>
      </c>
      <c r="K157" s="1253">
        <v>6.e-002</v>
      </c>
      <c r="L157" s="1260" t="s">
        <v>1116</v>
      </c>
      <c r="M157" s="1269" t="s">
        <v>1462</v>
      </c>
      <c r="N157" s="1279" t="str">
        <f t="shared" si="2"/>
        <v>埼玉県加須市</v>
      </c>
      <c r="O157" s="1228">
        <v>10.42</v>
      </c>
      <c r="P157" s="1269">
        <v>10.33</v>
      </c>
      <c r="Q157" s="1279">
        <v>10.27</v>
      </c>
      <c r="T157" s="879"/>
      <c r="U157" s="879"/>
      <c r="V157" s="879"/>
      <c r="W157" s="879"/>
      <c r="X157" s="879"/>
    </row>
    <row r="158" spans="5:24">
      <c r="E158" s="474"/>
      <c r="G158" s="1243" t="s">
        <v>1055</v>
      </c>
      <c r="H158" s="1243" t="s">
        <v>596</v>
      </c>
      <c r="J158" s="1247" t="s">
        <v>979</v>
      </c>
      <c r="K158" s="1253">
        <v>6.e-002</v>
      </c>
      <c r="L158" s="1260" t="s">
        <v>1116</v>
      </c>
      <c r="M158" s="1269" t="s">
        <v>1463</v>
      </c>
      <c r="N158" s="1279" t="str">
        <f t="shared" si="2"/>
        <v>埼玉県東松山市</v>
      </c>
      <c r="O158" s="1228">
        <v>10.42</v>
      </c>
      <c r="P158" s="1269">
        <v>10.33</v>
      </c>
      <c r="Q158" s="1279">
        <v>10.27</v>
      </c>
      <c r="T158" s="879"/>
      <c r="U158" s="879"/>
      <c r="V158" s="879"/>
      <c r="W158" s="879"/>
      <c r="X158" s="879"/>
    </row>
    <row r="159" spans="5:24">
      <c r="E159" s="474"/>
      <c r="G159" s="1243" t="s">
        <v>1055</v>
      </c>
      <c r="H159" s="1243" t="s">
        <v>1473</v>
      </c>
      <c r="J159" s="1247" t="s">
        <v>979</v>
      </c>
      <c r="K159" s="1253">
        <v>6.e-002</v>
      </c>
      <c r="L159" s="1260" t="s">
        <v>1116</v>
      </c>
      <c r="M159" s="1269" t="s">
        <v>1278</v>
      </c>
      <c r="N159" s="1279" t="str">
        <f t="shared" si="2"/>
        <v>埼玉県春日部市</v>
      </c>
      <c r="O159" s="1228">
        <v>10.42</v>
      </c>
      <c r="P159" s="1269">
        <v>10.33</v>
      </c>
      <c r="Q159" s="1279">
        <v>10.27</v>
      </c>
      <c r="T159" s="879"/>
      <c r="U159" s="879"/>
      <c r="V159" s="879"/>
      <c r="W159" s="879"/>
      <c r="X159" s="879"/>
    </row>
    <row r="160" spans="5:24">
      <c r="E160" s="474"/>
      <c r="G160" s="1243" t="s">
        <v>1055</v>
      </c>
      <c r="H160" s="1243" t="s">
        <v>928</v>
      </c>
      <c r="J160" s="1247" t="s">
        <v>979</v>
      </c>
      <c r="K160" s="1253">
        <v>6.e-002</v>
      </c>
      <c r="L160" s="1260" t="s">
        <v>1116</v>
      </c>
      <c r="M160" s="1269" t="s">
        <v>192</v>
      </c>
      <c r="N160" s="1279" t="str">
        <f t="shared" si="2"/>
        <v>埼玉県狭山市</v>
      </c>
      <c r="O160" s="1228">
        <v>10.42</v>
      </c>
      <c r="P160" s="1269">
        <v>10.33</v>
      </c>
      <c r="Q160" s="1279">
        <v>10.27</v>
      </c>
      <c r="T160" s="879"/>
      <c r="U160" s="879"/>
      <c r="V160" s="879"/>
      <c r="W160" s="879"/>
      <c r="X160" s="879"/>
    </row>
    <row r="161" spans="5:24">
      <c r="E161" s="474"/>
      <c r="G161" s="1243" t="s">
        <v>1055</v>
      </c>
      <c r="H161" s="1243" t="s">
        <v>1235</v>
      </c>
      <c r="J161" s="1247" t="s">
        <v>979</v>
      </c>
      <c r="K161" s="1253">
        <v>6.e-002</v>
      </c>
      <c r="L161" s="1260" t="s">
        <v>1116</v>
      </c>
      <c r="M161" s="1269" t="s">
        <v>275</v>
      </c>
      <c r="N161" s="1279" t="str">
        <f t="shared" si="2"/>
        <v>埼玉県羽生市</v>
      </c>
      <c r="O161" s="1228">
        <v>10.42</v>
      </c>
      <c r="P161" s="1269">
        <v>10.33</v>
      </c>
      <c r="Q161" s="1279">
        <v>10.27</v>
      </c>
      <c r="T161" s="879"/>
      <c r="U161" s="879"/>
      <c r="V161" s="879"/>
      <c r="W161" s="879"/>
      <c r="X161" s="879"/>
    </row>
    <row r="162" spans="5:24">
      <c r="E162" s="474"/>
      <c r="G162" s="1243" t="s">
        <v>1055</v>
      </c>
      <c r="H162" s="1243" t="s">
        <v>1019</v>
      </c>
      <c r="J162" s="1247" t="s">
        <v>979</v>
      </c>
      <c r="K162" s="1253">
        <v>6.e-002</v>
      </c>
      <c r="L162" s="1260" t="s">
        <v>1116</v>
      </c>
      <c r="M162" s="1269" t="s">
        <v>561</v>
      </c>
      <c r="N162" s="1279" t="str">
        <f t="shared" si="2"/>
        <v>埼玉県鴻巣市</v>
      </c>
      <c r="O162" s="1228">
        <v>10.42</v>
      </c>
      <c r="P162" s="1269">
        <v>10.33</v>
      </c>
      <c r="Q162" s="1279">
        <v>10.27</v>
      </c>
      <c r="T162" s="879"/>
      <c r="U162" s="879"/>
      <c r="V162" s="879"/>
      <c r="W162" s="879"/>
      <c r="X162" s="879"/>
    </row>
    <row r="163" spans="5:24">
      <c r="E163" s="474"/>
      <c r="G163" s="1243" t="s">
        <v>1055</v>
      </c>
      <c r="H163" s="1243" t="s">
        <v>1415</v>
      </c>
      <c r="J163" s="1247" t="s">
        <v>979</v>
      </c>
      <c r="K163" s="1253">
        <v>6.e-002</v>
      </c>
      <c r="L163" s="1260" t="s">
        <v>1116</v>
      </c>
      <c r="M163" s="1269" t="s">
        <v>1113</v>
      </c>
      <c r="N163" s="1279" t="str">
        <f t="shared" si="2"/>
        <v>埼玉県上尾市</v>
      </c>
      <c r="O163" s="1228">
        <v>10.42</v>
      </c>
      <c r="P163" s="1269">
        <v>10.33</v>
      </c>
      <c r="Q163" s="1279">
        <v>10.27</v>
      </c>
      <c r="T163" s="879"/>
      <c r="U163" s="879"/>
      <c r="V163" s="879"/>
      <c r="W163" s="879"/>
      <c r="X163" s="879"/>
    </row>
    <row r="164" spans="5:24">
      <c r="E164" s="474"/>
      <c r="G164" s="1243" t="s">
        <v>1055</v>
      </c>
      <c r="H164" s="1243" t="s">
        <v>1318</v>
      </c>
      <c r="J164" s="1247" t="s">
        <v>979</v>
      </c>
      <c r="K164" s="1253">
        <v>6.e-002</v>
      </c>
      <c r="L164" s="1260" t="s">
        <v>1116</v>
      </c>
      <c r="M164" s="1269" t="s">
        <v>1434</v>
      </c>
      <c r="N164" s="1279" t="str">
        <f t="shared" si="2"/>
        <v>埼玉県越谷市</v>
      </c>
      <c r="O164" s="1228">
        <v>10.42</v>
      </c>
      <c r="P164" s="1269">
        <v>10.33</v>
      </c>
      <c r="Q164" s="1279">
        <v>10.27</v>
      </c>
      <c r="T164" s="879"/>
      <c r="U164" s="879"/>
      <c r="V164" s="879"/>
      <c r="W164" s="879"/>
      <c r="X164" s="879"/>
    </row>
    <row r="165" spans="5:24">
      <c r="E165" s="474"/>
      <c r="G165" s="1243" t="s">
        <v>1055</v>
      </c>
      <c r="H165" s="1243" t="s">
        <v>711</v>
      </c>
      <c r="J165" s="1247" t="s">
        <v>979</v>
      </c>
      <c r="K165" s="1253">
        <v>6.e-002</v>
      </c>
      <c r="L165" s="1260" t="s">
        <v>1116</v>
      </c>
      <c r="M165" s="1269" t="s">
        <v>1472</v>
      </c>
      <c r="N165" s="1279" t="str">
        <f t="shared" si="2"/>
        <v>埼玉県蕨市</v>
      </c>
      <c r="O165" s="1228">
        <v>10.42</v>
      </c>
      <c r="P165" s="1269">
        <v>10.33</v>
      </c>
      <c r="Q165" s="1279">
        <v>10.27</v>
      </c>
      <c r="T165" s="879"/>
      <c r="U165" s="879"/>
      <c r="V165" s="879"/>
      <c r="W165" s="879"/>
      <c r="X165" s="879"/>
    </row>
    <row r="166" spans="5:24">
      <c r="E166" s="474"/>
      <c r="G166" s="1243" t="s">
        <v>1055</v>
      </c>
      <c r="H166" s="1243" t="s">
        <v>770</v>
      </c>
      <c r="J166" s="1247" t="s">
        <v>979</v>
      </c>
      <c r="K166" s="1253">
        <v>6.e-002</v>
      </c>
      <c r="L166" s="1260" t="s">
        <v>1116</v>
      </c>
      <c r="M166" s="1269" t="s">
        <v>1476</v>
      </c>
      <c r="N166" s="1279" t="str">
        <f t="shared" si="2"/>
        <v>埼玉県入間市</v>
      </c>
      <c r="O166" s="1228">
        <v>10.42</v>
      </c>
      <c r="P166" s="1269">
        <v>10.33</v>
      </c>
      <c r="Q166" s="1279">
        <v>10.27</v>
      </c>
      <c r="T166" s="879"/>
      <c r="U166" s="879"/>
      <c r="V166" s="879"/>
      <c r="W166" s="879"/>
      <c r="X166" s="879"/>
    </row>
    <row r="167" spans="5:24">
      <c r="E167" s="474"/>
      <c r="G167" s="1243" t="s">
        <v>1055</v>
      </c>
      <c r="H167" s="1243" t="s">
        <v>119</v>
      </c>
      <c r="J167" s="1247" t="s">
        <v>979</v>
      </c>
      <c r="K167" s="1253">
        <v>6.e-002</v>
      </c>
      <c r="L167" s="1260" t="s">
        <v>1116</v>
      </c>
      <c r="M167" s="1269" t="s">
        <v>1479</v>
      </c>
      <c r="N167" s="1279" t="str">
        <f t="shared" si="2"/>
        <v>埼玉県桶川市</v>
      </c>
      <c r="O167" s="1228">
        <v>10.42</v>
      </c>
      <c r="P167" s="1269">
        <v>10.33</v>
      </c>
      <c r="Q167" s="1279">
        <v>10.27</v>
      </c>
      <c r="T167" s="879"/>
      <c r="U167" s="879"/>
      <c r="V167" s="879"/>
      <c r="W167" s="879"/>
      <c r="X167" s="879"/>
    </row>
    <row r="168" spans="5:24">
      <c r="E168" s="474"/>
      <c r="G168" s="1243" t="s">
        <v>1055</v>
      </c>
      <c r="H168" s="1243" t="s">
        <v>872</v>
      </c>
      <c r="J168" s="1247" t="s">
        <v>979</v>
      </c>
      <c r="K168" s="1253">
        <v>6.e-002</v>
      </c>
      <c r="L168" s="1260" t="s">
        <v>1116</v>
      </c>
      <c r="M168" s="1269" t="s">
        <v>21</v>
      </c>
      <c r="N168" s="1279" t="str">
        <f t="shared" si="2"/>
        <v>埼玉県久喜市</v>
      </c>
      <c r="O168" s="1228">
        <v>10.42</v>
      </c>
      <c r="P168" s="1269">
        <v>10.33</v>
      </c>
      <c r="Q168" s="1279">
        <v>10.27</v>
      </c>
      <c r="T168" s="879"/>
      <c r="U168" s="879"/>
      <c r="V168" s="879"/>
      <c r="W168" s="879"/>
      <c r="X168" s="879"/>
    </row>
    <row r="169" spans="5:24">
      <c r="E169" s="474"/>
      <c r="G169" s="1243" t="s">
        <v>1055</v>
      </c>
      <c r="H169" s="1243" t="s">
        <v>1487</v>
      </c>
      <c r="J169" s="1247" t="s">
        <v>979</v>
      </c>
      <c r="K169" s="1253">
        <v>6.e-002</v>
      </c>
      <c r="L169" s="1260" t="s">
        <v>1116</v>
      </c>
      <c r="M169" s="1269" t="s">
        <v>918</v>
      </c>
      <c r="N169" s="1279" t="str">
        <f t="shared" si="2"/>
        <v>埼玉県北本市</v>
      </c>
      <c r="O169" s="1228">
        <v>10.42</v>
      </c>
      <c r="P169" s="1269">
        <v>10.33</v>
      </c>
      <c r="Q169" s="1279">
        <v>10.27</v>
      </c>
      <c r="T169" s="879"/>
      <c r="U169" s="879"/>
      <c r="V169" s="879"/>
      <c r="W169" s="879"/>
      <c r="X169" s="879"/>
    </row>
    <row r="170" spans="5:24">
      <c r="E170" s="474"/>
      <c r="G170" s="1243" t="s">
        <v>1055</v>
      </c>
      <c r="H170" s="1243" t="s">
        <v>1488</v>
      </c>
      <c r="J170" s="1247" t="s">
        <v>979</v>
      </c>
      <c r="K170" s="1253">
        <v>6.e-002</v>
      </c>
      <c r="L170" s="1260" t="s">
        <v>1116</v>
      </c>
      <c r="M170" s="1269" t="s">
        <v>1431</v>
      </c>
      <c r="N170" s="1279" t="str">
        <f t="shared" si="2"/>
        <v>埼玉県富士見市</v>
      </c>
      <c r="O170" s="1228">
        <v>10.42</v>
      </c>
      <c r="P170" s="1269">
        <v>10.33</v>
      </c>
      <c r="Q170" s="1279">
        <v>10.27</v>
      </c>
      <c r="T170" s="879"/>
      <c r="U170" s="879"/>
      <c r="V170" s="879"/>
      <c r="W170" s="879"/>
      <c r="X170" s="879"/>
    </row>
    <row r="171" spans="5:24">
      <c r="E171" s="474"/>
      <c r="G171" s="1243" t="s">
        <v>1055</v>
      </c>
      <c r="H171" s="1243" t="s">
        <v>1492</v>
      </c>
      <c r="J171" s="1247" t="s">
        <v>979</v>
      </c>
      <c r="K171" s="1253">
        <v>6.e-002</v>
      </c>
      <c r="L171" s="1260" t="s">
        <v>1116</v>
      </c>
      <c r="M171" s="1269" t="s">
        <v>129</v>
      </c>
      <c r="N171" s="1279" t="str">
        <f t="shared" si="2"/>
        <v>埼玉県三郷市</v>
      </c>
      <c r="O171" s="1228">
        <v>10.42</v>
      </c>
      <c r="P171" s="1269">
        <v>10.33</v>
      </c>
      <c r="Q171" s="1279">
        <v>10.27</v>
      </c>
      <c r="T171" s="879"/>
      <c r="U171" s="879"/>
      <c r="V171" s="879"/>
      <c r="W171" s="879"/>
      <c r="X171" s="879"/>
    </row>
    <row r="172" spans="5:24">
      <c r="E172" s="474"/>
      <c r="G172" s="1243" t="s">
        <v>1055</v>
      </c>
      <c r="H172" s="1243" t="s">
        <v>1493</v>
      </c>
      <c r="J172" s="1247" t="s">
        <v>979</v>
      </c>
      <c r="K172" s="1253">
        <v>6.e-002</v>
      </c>
      <c r="L172" s="1260" t="s">
        <v>1116</v>
      </c>
      <c r="M172" s="1269" t="s">
        <v>1433</v>
      </c>
      <c r="N172" s="1279" t="str">
        <f t="shared" si="2"/>
        <v>埼玉県蓮田市</v>
      </c>
      <c r="O172" s="1228">
        <v>10.42</v>
      </c>
      <c r="P172" s="1269">
        <v>10.33</v>
      </c>
      <c r="Q172" s="1279">
        <v>10.27</v>
      </c>
      <c r="T172" s="879"/>
      <c r="U172" s="879"/>
      <c r="V172" s="879"/>
      <c r="W172" s="879"/>
      <c r="X172" s="879"/>
    </row>
    <row r="173" spans="5:24">
      <c r="E173" s="474"/>
      <c r="G173" s="1243" t="s">
        <v>1055</v>
      </c>
      <c r="H173" s="1243" t="s">
        <v>1198</v>
      </c>
      <c r="J173" s="1247" t="s">
        <v>979</v>
      </c>
      <c r="K173" s="1253">
        <v>6.e-002</v>
      </c>
      <c r="L173" s="1260" t="s">
        <v>1116</v>
      </c>
      <c r="M173" s="1269" t="s">
        <v>1485</v>
      </c>
      <c r="N173" s="1279" t="str">
        <f t="shared" si="2"/>
        <v>埼玉県坂戸市</v>
      </c>
      <c r="O173" s="1228">
        <v>10.42</v>
      </c>
      <c r="P173" s="1269">
        <v>10.33</v>
      </c>
      <c r="Q173" s="1279">
        <v>10.27</v>
      </c>
      <c r="T173" s="879"/>
      <c r="U173" s="879"/>
      <c r="V173" s="879"/>
      <c r="W173" s="879"/>
      <c r="X173" s="879"/>
    </row>
    <row r="174" spans="5:24">
      <c r="E174" s="474"/>
      <c r="G174" s="1243" t="s">
        <v>1055</v>
      </c>
      <c r="H174" s="1243" t="s">
        <v>431</v>
      </c>
      <c r="J174" s="1247" t="s">
        <v>979</v>
      </c>
      <c r="K174" s="1253">
        <v>6.e-002</v>
      </c>
      <c r="L174" s="1260" t="s">
        <v>1116</v>
      </c>
      <c r="M174" s="1269" t="s">
        <v>1308</v>
      </c>
      <c r="N174" s="1279" t="str">
        <f t="shared" si="2"/>
        <v>埼玉県幸手市</v>
      </c>
      <c r="O174" s="1228">
        <v>10.42</v>
      </c>
      <c r="P174" s="1269">
        <v>10.33</v>
      </c>
      <c r="Q174" s="1279">
        <v>10.27</v>
      </c>
      <c r="T174" s="879"/>
      <c r="U174" s="879"/>
      <c r="V174" s="879"/>
      <c r="W174" s="879"/>
      <c r="X174" s="879"/>
    </row>
    <row r="175" spans="5:24">
      <c r="E175" s="474"/>
      <c r="G175" s="1243" t="s">
        <v>1055</v>
      </c>
      <c r="H175" s="1243" t="s">
        <v>438</v>
      </c>
      <c r="J175" s="1247" t="s">
        <v>979</v>
      </c>
      <c r="K175" s="1253">
        <v>6.e-002</v>
      </c>
      <c r="L175" s="1260" t="s">
        <v>1116</v>
      </c>
      <c r="M175" s="1269" t="s">
        <v>1489</v>
      </c>
      <c r="N175" s="1279" t="str">
        <f t="shared" si="2"/>
        <v>埼玉県鶴ヶ島市</v>
      </c>
      <c r="O175" s="1228">
        <v>10.42</v>
      </c>
      <c r="P175" s="1269">
        <v>10.33</v>
      </c>
      <c r="Q175" s="1279">
        <v>10.27</v>
      </c>
      <c r="T175" s="879"/>
      <c r="U175" s="879"/>
      <c r="V175" s="879"/>
      <c r="W175" s="879"/>
      <c r="X175" s="879"/>
    </row>
    <row r="176" spans="5:24">
      <c r="E176" s="474"/>
      <c r="G176" s="1243" t="s">
        <v>1055</v>
      </c>
      <c r="H176" s="1243" t="s">
        <v>1496</v>
      </c>
      <c r="J176" s="1247" t="s">
        <v>979</v>
      </c>
      <c r="K176" s="1253">
        <v>6.e-002</v>
      </c>
      <c r="L176" s="1260" t="s">
        <v>1116</v>
      </c>
      <c r="M176" s="1269" t="s">
        <v>1428</v>
      </c>
      <c r="N176" s="1279" t="str">
        <f t="shared" si="2"/>
        <v>埼玉県吉川市</v>
      </c>
      <c r="O176" s="1228">
        <v>10.42</v>
      </c>
      <c r="P176" s="1269">
        <v>10.33</v>
      </c>
      <c r="Q176" s="1279">
        <v>10.27</v>
      </c>
      <c r="T176" s="879"/>
      <c r="U176" s="879"/>
      <c r="V176" s="879"/>
      <c r="W176" s="879"/>
      <c r="X176" s="879"/>
    </row>
    <row r="177" spans="5:24">
      <c r="E177" s="474"/>
      <c r="G177" s="1243" t="s">
        <v>1055</v>
      </c>
      <c r="H177" s="1243" t="s">
        <v>307</v>
      </c>
      <c r="J177" s="1247" t="s">
        <v>979</v>
      </c>
      <c r="K177" s="1253">
        <v>6.e-002</v>
      </c>
      <c r="L177" s="1260" t="s">
        <v>1116</v>
      </c>
      <c r="M177" s="1269" t="s">
        <v>1950</v>
      </c>
      <c r="N177" s="1279" t="str">
        <f t="shared" si="2"/>
        <v>埼玉県白岡市</v>
      </c>
      <c r="O177" s="1228">
        <v>10.42</v>
      </c>
      <c r="P177" s="1269">
        <v>10.33</v>
      </c>
      <c r="Q177" s="1279">
        <v>10.27</v>
      </c>
      <c r="T177" s="879"/>
      <c r="U177" s="879"/>
      <c r="V177" s="879"/>
      <c r="W177" s="879"/>
      <c r="X177" s="879"/>
    </row>
    <row r="178" spans="5:24">
      <c r="E178" s="474"/>
      <c r="G178" s="1243" t="s">
        <v>1055</v>
      </c>
      <c r="H178" s="1243" t="s">
        <v>912</v>
      </c>
      <c r="J178" s="1247" t="s">
        <v>979</v>
      </c>
      <c r="K178" s="1253">
        <v>6.e-002</v>
      </c>
      <c r="L178" s="1260" t="s">
        <v>1116</v>
      </c>
      <c r="M178" s="1269" t="s">
        <v>1048</v>
      </c>
      <c r="N178" s="1279" t="str">
        <f t="shared" si="2"/>
        <v>埼玉県伊奈町</v>
      </c>
      <c r="O178" s="1228">
        <v>10.42</v>
      </c>
      <c r="P178" s="1269">
        <v>10.33</v>
      </c>
      <c r="Q178" s="1279">
        <v>10.27</v>
      </c>
      <c r="T178" s="879"/>
      <c r="U178" s="879"/>
      <c r="V178" s="879"/>
      <c r="W178" s="879"/>
      <c r="X178" s="879"/>
    </row>
    <row r="179" spans="5:24">
      <c r="E179" s="474"/>
      <c r="G179" s="1243" t="s">
        <v>1055</v>
      </c>
      <c r="H179" s="1243" t="s">
        <v>1413</v>
      </c>
      <c r="J179" s="1247" t="s">
        <v>979</v>
      </c>
      <c r="K179" s="1253">
        <v>6.e-002</v>
      </c>
      <c r="L179" s="1260" t="s">
        <v>1116</v>
      </c>
      <c r="M179" s="1269" t="s">
        <v>315</v>
      </c>
      <c r="N179" s="1279" t="str">
        <f t="shared" si="2"/>
        <v>埼玉県三芳町</v>
      </c>
      <c r="O179" s="1228">
        <v>10.42</v>
      </c>
      <c r="P179" s="1269">
        <v>10.33</v>
      </c>
      <c r="Q179" s="1279">
        <v>10.27</v>
      </c>
      <c r="T179" s="879"/>
      <c r="U179" s="879"/>
      <c r="V179" s="879"/>
      <c r="W179" s="879"/>
      <c r="X179" s="879"/>
    </row>
    <row r="180" spans="5:24">
      <c r="E180" s="474"/>
      <c r="G180" s="1243" t="s">
        <v>1055</v>
      </c>
      <c r="H180" s="1243" t="s">
        <v>1502</v>
      </c>
      <c r="J180" s="1247" t="s">
        <v>979</v>
      </c>
      <c r="K180" s="1253">
        <v>6.e-002</v>
      </c>
      <c r="L180" s="1260" t="s">
        <v>1116</v>
      </c>
      <c r="M180" s="1269" t="s">
        <v>1123</v>
      </c>
      <c r="N180" s="1279" t="str">
        <f t="shared" si="2"/>
        <v>埼玉県宮代町</v>
      </c>
      <c r="O180" s="1228">
        <v>10.42</v>
      </c>
      <c r="P180" s="1269">
        <v>10.33</v>
      </c>
      <c r="Q180" s="1279">
        <v>10.27</v>
      </c>
      <c r="T180" s="879"/>
      <c r="U180" s="879"/>
      <c r="V180" s="879"/>
      <c r="W180" s="879"/>
      <c r="X180" s="879"/>
    </row>
    <row r="181" spans="5:24">
      <c r="E181" s="474"/>
      <c r="G181" s="1243" t="s">
        <v>1055</v>
      </c>
      <c r="H181" s="1243" t="s">
        <v>1503</v>
      </c>
      <c r="J181" s="1247" t="s">
        <v>979</v>
      </c>
      <c r="K181" s="1253">
        <v>6.e-002</v>
      </c>
      <c r="L181" s="1260" t="s">
        <v>1116</v>
      </c>
      <c r="M181" s="1269" t="s">
        <v>1497</v>
      </c>
      <c r="N181" s="1279" t="str">
        <f t="shared" si="2"/>
        <v>埼玉県杉戸町</v>
      </c>
      <c r="O181" s="1228">
        <v>10.42</v>
      </c>
      <c r="P181" s="1269">
        <v>10.33</v>
      </c>
      <c r="Q181" s="1279">
        <v>10.27</v>
      </c>
      <c r="T181" s="879"/>
      <c r="U181" s="879"/>
      <c r="V181" s="879"/>
      <c r="W181" s="879"/>
      <c r="X181" s="879"/>
    </row>
    <row r="182" spans="5:24">
      <c r="E182" s="474"/>
      <c r="G182" s="1243" t="s">
        <v>1055</v>
      </c>
      <c r="H182" s="1243" t="s">
        <v>1505</v>
      </c>
      <c r="J182" s="1247" t="s">
        <v>979</v>
      </c>
      <c r="K182" s="1253">
        <v>6.e-002</v>
      </c>
      <c r="L182" s="1260" t="s">
        <v>1116</v>
      </c>
      <c r="M182" s="1269" t="s">
        <v>1498</v>
      </c>
      <c r="N182" s="1279" t="str">
        <f t="shared" si="2"/>
        <v>埼玉県松伏町</v>
      </c>
      <c r="O182" s="1228">
        <v>10.42</v>
      </c>
      <c r="P182" s="1269">
        <v>10.33</v>
      </c>
      <c r="Q182" s="1279">
        <v>10.27</v>
      </c>
      <c r="T182" s="879"/>
      <c r="U182" s="879"/>
      <c r="V182" s="879"/>
      <c r="W182" s="879"/>
      <c r="X182" s="879"/>
    </row>
    <row r="183" spans="5:24">
      <c r="E183" s="474"/>
      <c r="G183" s="1243" t="s">
        <v>1055</v>
      </c>
      <c r="H183" s="1243" t="s">
        <v>1206</v>
      </c>
      <c r="J183" s="1247" t="s">
        <v>979</v>
      </c>
      <c r="K183" s="1253">
        <v>6.e-002</v>
      </c>
      <c r="L183" s="1260" t="s">
        <v>1121</v>
      </c>
      <c r="M183" s="1269" t="s">
        <v>1748</v>
      </c>
      <c r="N183" s="1279" t="str">
        <f t="shared" si="2"/>
        <v>千葉県木更津市</v>
      </c>
      <c r="O183" s="1228">
        <v>10.42</v>
      </c>
      <c r="P183" s="1269">
        <v>10.33</v>
      </c>
      <c r="Q183" s="1279">
        <v>10.27</v>
      </c>
      <c r="T183" s="879"/>
      <c r="U183" s="879"/>
      <c r="V183" s="879"/>
      <c r="W183" s="879"/>
      <c r="X183" s="879"/>
    </row>
    <row r="184" spans="5:24">
      <c r="E184" s="474"/>
      <c r="G184" s="1243" t="s">
        <v>1055</v>
      </c>
      <c r="H184" s="1243" t="s">
        <v>1507</v>
      </c>
      <c r="J184" s="1247" t="s">
        <v>979</v>
      </c>
      <c r="K184" s="1253">
        <v>6.e-002</v>
      </c>
      <c r="L184" s="1260" t="s">
        <v>1121</v>
      </c>
      <c r="M184" s="1269" t="s">
        <v>1501</v>
      </c>
      <c r="N184" s="1279" t="str">
        <f t="shared" si="2"/>
        <v>千葉県野田市</v>
      </c>
      <c r="O184" s="1228">
        <v>10.42</v>
      </c>
      <c r="P184" s="1269">
        <v>10.33</v>
      </c>
      <c r="Q184" s="1279">
        <v>10.27</v>
      </c>
      <c r="T184" s="879"/>
      <c r="U184" s="879"/>
      <c r="V184" s="879"/>
      <c r="W184" s="879"/>
      <c r="X184" s="879"/>
    </row>
    <row r="185" spans="5:24">
      <c r="E185" s="474"/>
      <c r="G185" s="1243" t="s">
        <v>1055</v>
      </c>
      <c r="H185" s="1243" t="s">
        <v>1287</v>
      </c>
      <c r="J185" s="1247" t="s">
        <v>979</v>
      </c>
      <c r="K185" s="1253">
        <v>6.e-002</v>
      </c>
      <c r="L185" s="1260" t="s">
        <v>1121</v>
      </c>
      <c r="M185" s="1269" t="s">
        <v>385</v>
      </c>
      <c r="N185" s="1279" t="str">
        <f t="shared" si="2"/>
        <v>千葉県茂原市</v>
      </c>
      <c r="O185" s="1228">
        <v>10.42</v>
      </c>
      <c r="P185" s="1269">
        <v>10.33</v>
      </c>
      <c r="Q185" s="1279">
        <v>10.27</v>
      </c>
      <c r="T185" s="879"/>
      <c r="U185" s="879"/>
      <c r="V185" s="879"/>
      <c r="W185" s="879"/>
      <c r="X185" s="879"/>
    </row>
    <row r="186" spans="5:24">
      <c r="E186" s="474"/>
      <c r="G186" s="1243" t="s">
        <v>1055</v>
      </c>
      <c r="H186" s="1243" t="s">
        <v>1510</v>
      </c>
      <c r="J186" s="1247" t="s">
        <v>979</v>
      </c>
      <c r="K186" s="1253">
        <v>6.e-002</v>
      </c>
      <c r="L186" s="1260" t="s">
        <v>1121</v>
      </c>
      <c r="M186" s="1269" t="s">
        <v>790</v>
      </c>
      <c r="N186" s="1279" t="str">
        <f t="shared" si="2"/>
        <v>千葉県柏市</v>
      </c>
      <c r="O186" s="1228">
        <v>10.42</v>
      </c>
      <c r="P186" s="1269">
        <v>10.33</v>
      </c>
      <c r="Q186" s="1279">
        <v>10.27</v>
      </c>
      <c r="T186" s="879"/>
      <c r="U186" s="879"/>
      <c r="V186" s="879"/>
      <c r="W186" s="879"/>
      <c r="X186" s="879"/>
    </row>
    <row r="187" spans="5:24">
      <c r="E187" s="474"/>
      <c r="G187" s="1243" t="s">
        <v>1055</v>
      </c>
      <c r="H187" s="1243" t="s">
        <v>1513</v>
      </c>
      <c r="J187" s="1247" t="s">
        <v>979</v>
      </c>
      <c r="K187" s="1253">
        <v>6.e-002</v>
      </c>
      <c r="L187" s="1260" t="s">
        <v>1121</v>
      </c>
      <c r="M187" s="1269" t="s">
        <v>1504</v>
      </c>
      <c r="N187" s="1279" t="str">
        <f t="shared" si="2"/>
        <v>千葉県流山市</v>
      </c>
      <c r="O187" s="1228">
        <v>10.42</v>
      </c>
      <c r="P187" s="1269">
        <v>10.33</v>
      </c>
      <c r="Q187" s="1279">
        <v>10.27</v>
      </c>
      <c r="T187" s="879"/>
      <c r="U187" s="879"/>
      <c r="V187" s="879"/>
      <c r="W187" s="879"/>
      <c r="X187" s="879"/>
    </row>
    <row r="188" spans="5:24">
      <c r="E188" s="474"/>
      <c r="G188" s="1243" t="s">
        <v>982</v>
      </c>
      <c r="H188" s="1243" t="s">
        <v>1290</v>
      </c>
      <c r="J188" s="1247" t="s">
        <v>979</v>
      </c>
      <c r="K188" s="1253">
        <v>6.e-002</v>
      </c>
      <c r="L188" s="1260" t="s">
        <v>1121</v>
      </c>
      <c r="M188" s="1269" t="s">
        <v>1088</v>
      </c>
      <c r="N188" s="1279" t="str">
        <f t="shared" si="2"/>
        <v>千葉県我孫子市</v>
      </c>
      <c r="O188" s="1228">
        <v>10.42</v>
      </c>
      <c r="P188" s="1269">
        <v>10.33</v>
      </c>
      <c r="Q188" s="1279">
        <v>10.27</v>
      </c>
      <c r="T188" s="879"/>
      <c r="U188" s="879"/>
      <c r="V188" s="879"/>
      <c r="W188" s="879"/>
      <c r="X188" s="879"/>
    </row>
    <row r="189" spans="5:24">
      <c r="E189" s="474"/>
      <c r="G189" s="1243" t="s">
        <v>982</v>
      </c>
      <c r="H189" s="1243" t="s">
        <v>894</v>
      </c>
      <c r="J189" s="1247" t="s">
        <v>979</v>
      </c>
      <c r="K189" s="1253">
        <v>6.e-002</v>
      </c>
      <c r="L189" s="1260" t="s">
        <v>1121</v>
      </c>
      <c r="M189" s="1269" t="s">
        <v>1506</v>
      </c>
      <c r="N189" s="1279" t="str">
        <f t="shared" si="2"/>
        <v>千葉県鎌ケ谷市</v>
      </c>
      <c r="O189" s="1228">
        <v>10.42</v>
      </c>
      <c r="P189" s="1269">
        <v>10.33</v>
      </c>
      <c r="Q189" s="1279">
        <v>10.27</v>
      </c>
      <c r="T189" s="879"/>
      <c r="U189" s="879"/>
      <c r="V189" s="879"/>
      <c r="W189" s="879"/>
      <c r="X189" s="879"/>
    </row>
    <row r="190" spans="5:24">
      <c r="E190" s="474"/>
      <c r="G190" s="1243" t="s">
        <v>982</v>
      </c>
      <c r="H190" s="1243" t="s">
        <v>1517</v>
      </c>
      <c r="J190" s="1247" t="s">
        <v>979</v>
      </c>
      <c r="K190" s="1253">
        <v>6.e-002</v>
      </c>
      <c r="L190" s="1260" t="s">
        <v>1121</v>
      </c>
      <c r="M190" s="1269" t="s">
        <v>1509</v>
      </c>
      <c r="N190" s="1279" t="str">
        <f t="shared" si="2"/>
        <v>千葉県白井市</v>
      </c>
      <c r="O190" s="1228">
        <v>10.42</v>
      </c>
      <c r="P190" s="1269">
        <v>10.33</v>
      </c>
      <c r="Q190" s="1279">
        <v>10.27</v>
      </c>
      <c r="T190" s="879"/>
      <c r="U190" s="879"/>
      <c r="V190" s="879"/>
      <c r="W190" s="879"/>
      <c r="X190" s="879"/>
    </row>
    <row r="191" spans="5:24">
      <c r="E191" s="474"/>
      <c r="G191" s="1243" t="s">
        <v>982</v>
      </c>
      <c r="H191" s="1243" t="s">
        <v>1519</v>
      </c>
      <c r="J191" s="1247" t="s">
        <v>979</v>
      </c>
      <c r="K191" s="1253">
        <v>6.e-002</v>
      </c>
      <c r="L191" s="1260" t="s">
        <v>1121</v>
      </c>
      <c r="M191" s="1269" t="s">
        <v>1511</v>
      </c>
      <c r="N191" s="1279" t="str">
        <f t="shared" si="2"/>
        <v>千葉県酒々井町</v>
      </c>
      <c r="O191" s="1228">
        <v>10.42</v>
      </c>
      <c r="P191" s="1269">
        <v>10.33</v>
      </c>
      <c r="Q191" s="1279">
        <v>10.27</v>
      </c>
      <c r="T191" s="879"/>
      <c r="U191" s="879"/>
      <c r="V191" s="879"/>
      <c r="W191" s="879"/>
      <c r="X191" s="879"/>
    </row>
    <row r="192" spans="5:24">
      <c r="E192" s="474"/>
      <c r="G192" s="1243" t="s">
        <v>982</v>
      </c>
      <c r="H192" s="1243" t="s">
        <v>1524</v>
      </c>
      <c r="J192" s="1247" t="s">
        <v>979</v>
      </c>
      <c r="K192" s="1253">
        <v>6.e-002</v>
      </c>
      <c r="L192" s="1260" t="s">
        <v>797</v>
      </c>
      <c r="M192" s="1269" t="s">
        <v>1514</v>
      </c>
      <c r="N192" s="1279" t="str">
        <f t="shared" si="2"/>
        <v>東京都武蔵村山市</v>
      </c>
      <c r="O192" s="1228">
        <v>10.42</v>
      </c>
      <c r="P192" s="1269">
        <v>10.33</v>
      </c>
      <c r="Q192" s="1279">
        <v>10.27</v>
      </c>
      <c r="T192" s="879"/>
      <c r="U192" s="879"/>
      <c r="V192" s="879"/>
      <c r="W192" s="879"/>
      <c r="X192" s="879"/>
    </row>
    <row r="193" spans="5:24">
      <c r="E193" s="474"/>
      <c r="G193" s="1243" t="s">
        <v>982</v>
      </c>
      <c r="H193" s="1243" t="s">
        <v>1527</v>
      </c>
      <c r="J193" s="1247" t="s">
        <v>979</v>
      </c>
      <c r="K193" s="1253">
        <v>6.e-002</v>
      </c>
      <c r="L193" s="1260" t="s">
        <v>797</v>
      </c>
      <c r="M193" s="1269" t="s">
        <v>1515</v>
      </c>
      <c r="N193" s="1279" t="str">
        <f t="shared" si="2"/>
        <v>東京都羽村市</v>
      </c>
      <c r="O193" s="1228">
        <v>10.42</v>
      </c>
      <c r="P193" s="1269">
        <v>10.33</v>
      </c>
      <c r="Q193" s="1279">
        <v>10.27</v>
      </c>
      <c r="T193" s="879"/>
      <c r="U193" s="879"/>
      <c r="V193" s="879"/>
      <c r="W193" s="879"/>
      <c r="X193" s="879"/>
    </row>
    <row r="194" spans="5:24">
      <c r="E194" s="474"/>
      <c r="G194" s="1243" t="s">
        <v>982</v>
      </c>
      <c r="H194" s="1243" t="s">
        <v>1529</v>
      </c>
      <c r="J194" s="1247" t="s">
        <v>979</v>
      </c>
      <c r="K194" s="1253">
        <v>6.e-002</v>
      </c>
      <c r="L194" s="1260" t="s">
        <v>797</v>
      </c>
      <c r="M194" s="1269" t="s">
        <v>2500</v>
      </c>
      <c r="N194" s="1279" t="str">
        <f t="shared" si="2"/>
        <v>東京都瑞穂町</v>
      </c>
      <c r="O194" s="1228">
        <v>10.42</v>
      </c>
      <c r="P194" s="1269">
        <v>10.33</v>
      </c>
      <c r="Q194" s="1279">
        <v>10.27</v>
      </c>
      <c r="T194" s="879"/>
      <c r="U194" s="879"/>
      <c r="V194" s="879"/>
      <c r="W194" s="879"/>
      <c r="X194" s="879"/>
    </row>
    <row r="195" spans="5:24">
      <c r="E195" s="474"/>
      <c r="G195" s="1243" t="s">
        <v>982</v>
      </c>
      <c r="H195" s="1243" t="s">
        <v>1530</v>
      </c>
      <c r="J195" s="1247" t="s">
        <v>979</v>
      </c>
      <c r="K195" s="1253">
        <v>6.e-002</v>
      </c>
      <c r="L195" s="1260" t="s">
        <v>797</v>
      </c>
      <c r="M195" s="1269" t="s">
        <v>1518</v>
      </c>
      <c r="N195" s="1279" t="str">
        <f t="shared" ref="N195:N258" si="3">L195&amp;M195</f>
        <v>東京都奥多摩町</v>
      </c>
      <c r="O195" s="1228">
        <v>10.42</v>
      </c>
      <c r="P195" s="1269">
        <v>10.33</v>
      </c>
      <c r="Q195" s="1279">
        <v>10.27</v>
      </c>
      <c r="T195" s="879"/>
      <c r="U195" s="879"/>
      <c r="V195" s="879"/>
      <c r="W195" s="879"/>
      <c r="X195" s="879"/>
    </row>
    <row r="196" spans="5:24">
      <c r="E196" s="474"/>
      <c r="G196" s="1243" t="s">
        <v>982</v>
      </c>
      <c r="H196" s="1243" t="s">
        <v>660</v>
      </c>
      <c r="J196" s="1247" t="s">
        <v>979</v>
      </c>
      <c r="K196" s="1253">
        <v>6.e-002</v>
      </c>
      <c r="L196" s="1260" t="s">
        <v>797</v>
      </c>
      <c r="M196" s="1269" t="s">
        <v>1522</v>
      </c>
      <c r="N196" s="1279" t="str">
        <f t="shared" si="3"/>
        <v>東京都檜原村</v>
      </c>
      <c r="O196" s="1228">
        <v>10.42</v>
      </c>
      <c r="P196" s="1269">
        <v>10.33</v>
      </c>
      <c r="Q196" s="1279">
        <v>10.27</v>
      </c>
      <c r="T196" s="879"/>
      <c r="U196" s="879"/>
      <c r="V196" s="879"/>
      <c r="W196" s="879"/>
      <c r="X196" s="879"/>
    </row>
    <row r="197" spans="5:24">
      <c r="E197" s="474"/>
      <c r="G197" s="1243" t="s">
        <v>982</v>
      </c>
      <c r="H197" s="1243" t="s">
        <v>895</v>
      </c>
      <c r="J197" s="1247" t="s">
        <v>979</v>
      </c>
      <c r="K197" s="1253">
        <v>6.e-002</v>
      </c>
      <c r="L197" s="1260" t="s">
        <v>860</v>
      </c>
      <c r="M197" s="1269" t="s">
        <v>320</v>
      </c>
      <c r="N197" s="1279" t="str">
        <f t="shared" si="3"/>
        <v>神奈川県秦野市</v>
      </c>
      <c r="O197" s="1228">
        <v>10.42</v>
      </c>
      <c r="P197" s="1269">
        <v>10.33</v>
      </c>
      <c r="Q197" s="1279">
        <v>10.27</v>
      </c>
      <c r="T197" s="879"/>
      <c r="U197" s="879"/>
      <c r="V197" s="879"/>
      <c r="W197" s="879"/>
      <c r="X197" s="879"/>
    </row>
    <row r="198" spans="5:24">
      <c r="E198" s="474"/>
      <c r="G198" s="1243" t="s">
        <v>982</v>
      </c>
      <c r="H198" s="1243" t="s">
        <v>1533</v>
      </c>
      <c r="J198" s="1247" t="s">
        <v>979</v>
      </c>
      <c r="K198" s="1253">
        <v>6.e-002</v>
      </c>
      <c r="L198" s="1260" t="s">
        <v>860</v>
      </c>
      <c r="M198" s="1269" t="s">
        <v>1531</v>
      </c>
      <c r="N198" s="1279" t="str">
        <f t="shared" si="3"/>
        <v>神奈川県大磯町</v>
      </c>
      <c r="O198" s="1228">
        <v>10.42</v>
      </c>
      <c r="P198" s="1269">
        <v>10.33</v>
      </c>
      <c r="Q198" s="1279">
        <v>10.27</v>
      </c>
      <c r="T198" s="879"/>
      <c r="U198" s="879"/>
      <c r="V198" s="879"/>
      <c r="W198" s="879"/>
      <c r="X198" s="879"/>
    </row>
    <row r="199" spans="5:24">
      <c r="E199" s="474"/>
      <c r="G199" s="1243" t="s">
        <v>982</v>
      </c>
      <c r="H199" s="1243" t="s">
        <v>1536</v>
      </c>
      <c r="J199" s="1247" t="s">
        <v>979</v>
      </c>
      <c r="K199" s="1253">
        <v>6.e-002</v>
      </c>
      <c r="L199" s="1260" t="s">
        <v>860</v>
      </c>
      <c r="M199" s="1269" t="s">
        <v>1027</v>
      </c>
      <c r="N199" s="1279" t="str">
        <f t="shared" si="3"/>
        <v>神奈川県二宮町</v>
      </c>
      <c r="O199" s="1228">
        <v>10.42</v>
      </c>
      <c r="P199" s="1269">
        <v>10.33</v>
      </c>
      <c r="Q199" s="1279">
        <v>10.27</v>
      </c>
      <c r="T199" s="879"/>
      <c r="U199" s="879"/>
      <c r="V199" s="879"/>
      <c r="W199" s="879"/>
      <c r="X199" s="879"/>
    </row>
    <row r="200" spans="5:24">
      <c r="E200" s="474"/>
      <c r="G200" s="1243" t="s">
        <v>982</v>
      </c>
      <c r="H200" s="1243" t="s">
        <v>1134</v>
      </c>
      <c r="J200" s="1247" t="s">
        <v>979</v>
      </c>
      <c r="K200" s="1253">
        <v>6.e-002</v>
      </c>
      <c r="L200" s="1260" t="s">
        <v>860</v>
      </c>
      <c r="M200" s="1269" t="s">
        <v>169</v>
      </c>
      <c r="N200" s="1279" t="str">
        <f t="shared" si="3"/>
        <v>神奈川県中井町</v>
      </c>
      <c r="O200" s="1228">
        <v>10.42</v>
      </c>
      <c r="P200" s="1269">
        <v>10.33</v>
      </c>
      <c r="Q200" s="1279">
        <v>10.27</v>
      </c>
      <c r="T200" s="879"/>
      <c r="U200" s="879"/>
      <c r="V200" s="879"/>
      <c r="W200" s="879"/>
      <c r="X200" s="879"/>
    </row>
    <row r="201" spans="5:24">
      <c r="E201" s="474"/>
      <c r="G201" s="1243" t="s">
        <v>982</v>
      </c>
      <c r="H201" s="1243" t="s">
        <v>186</v>
      </c>
      <c r="J201" s="1247" t="s">
        <v>979</v>
      </c>
      <c r="K201" s="1253">
        <v>6.e-002</v>
      </c>
      <c r="L201" s="1260" t="s">
        <v>860</v>
      </c>
      <c r="M201" s="1269" t="s">
        <v>1532</v>
      </c>
      <c r="N201" s="1279" t="str">
        <f t="shared" si="3"/>
        <v>神奈川県清川村</v>
      </c>
      <c r="O201" s="1228">
        <v>10.42</v>
      </c>
      <c r="P201" s="1269">
        <v>10.33</v>
      </c>
      <c r="Q201" s="1279">
        <v>10.27</v>
      </c>
      <c r="T201" s="879"/>
      <c r="U201" s="879"/>
      <c r="V201" s="879"/>
      <c r="W201" s="879"/>
      <c r="X201" s="879"/>
    </row>
    <row r="202" spans="5:24">
      <c r="E202" s="474"/>
      <c r="G202" s="1243" t="s">
        <v>982</v>
      </c>
      <c r="H202" s="1243" t="s">
        <v>14</v>
      </c>
      <c r="J202" s="1247" t="s">
        <v>979</v>
      </c>
      <c r="K202" s="1253">
        <v>6.e-002</v>
      </c>
      <c r="L202" s="1260" t="s">
        <v>1173</v>
      </c>
      <c r="M202" s="1269" t="s">
        <v>1534</v>
      </c>
      <c r="N202" s="1279" t="str">
        <f t="shared" si="3"/>
        <v>岐阜県岐阜市</v>
      </c>
      <c r="O202" s="1228">
        <v>10.42</v>
      </c>
      <c r="P202" s="1269">
        <v>10.33</v>
      </c>
      <c r="Q202" s="1279">
        <v>10.27</v>
      </c>
      <c r="T202" s="879"/>
      <c r="U202" s="879"/>
      <c r="V202" s="879"/>
      <c r="W202" s="879"/>
      <c r="X202" s="879"/>
    </row>
    <row r="203" spans="5:24">
      <c r="E203" s="474"/>
      <c r="G203" s="1243" t="s">
        <v>982</v>
      </c>
      <c r="H203" s="1243" t="s">
        <v>1542</v>
      </c>
      <c r="J203" s="1247" t="s">
        <v>979</v>
      </c>
      <c r="K203" s="1253">
        <v>6.e-002</v>
      </c>
      <c r="L203" s="1260" t="s">
        <v>98</v>
      </c>
      <c r="M203" s="1269" t="s">
        <v>780</v>
      </c>
      <c r="N203" s="1279" t="str">
        <f t="shared" si="3"/>
        <v>静岡県静岡市</v>
      </c>
      <c r="O203" s="1228">
        <v>10.42</v>
      </c>
      <c r="P203" s="1269">
        <v>10.33</v>
      </c>
      <c r="Q203" s="1279">
        <v>10.27</v>
      </c>
      <c r="T203" s="879"/>
      <c r="U203" s="879"/>
      <c r="V203" s="879"/>
      <c r="W203" s="879"/>
      <c r="X203" s="879"/>
    </row>
    <row r="204" spans="5:24">
      <c r="E204" s="474"/>
      <c r="G204" s="1243" t="s">
        <v>982</v>
      </c>
      <c r="H204" s="1243" t="s">
        <v>1545</v>
      </c>
      <c r="J204" s="1247" t="s">
        <v>979</v>
      </c>
      <c r="K204" s="1253">
        <v>6.e-002</v>
      </c>
      <c r="L204" s="1260" t="s">
        <v>288</v>
      </c>
      <c r="M204" s="1269" t="s">
        <v>1540</v>
      </c>
      <c r="N204" s="1279" t="str">
        <f t="shared" si="3"/>
        <v>愛知県岡崎市</v>
      </c>
      <c r="O204" s="1228">
        <v>10.42</v>
      </c>
      <c r="P204" s="1269">
        <v>10.33</v>
      </c>
      <c r="Q204" s="1279">
        <v>10.27</v>
      </c>
      <c r="T204" s="879"/>
      <c r="U204" s="879"/>
      <c r="V204" s="879"/>
      <c r="W204" s="879"/>
      <c r="X204" s="879"/>
    </row>
    <row r="205" spans="5:24">
      <c r="E205" s="474"/>
      <c r="G205" s="1243" t="s">
        <v>982</v>
      </c>
      <c r="H205" s="1243" t="s">
        <v>1547</v>
      </c>
      <c r="J205" s="1247" t="s">
        <v>979</v>
      </c>
      <c r="K205" s="1253">
        <v>6.e-002</v>
      </c>
      <c r="L205" s="1260" t="s">
        <v>288</v>
      </c>
      <c r="M205" s="1269" t="s">
        <v>1034</v>
      </c>
      <c r="N205" s="1279" t="str">
        <f t="shared" si="3"/>
        <v>愛知県一宮市</v>
      </c>
      <c r="O205" s="1228">
        <v>10.42</v>
      </c>
      <c r="P205" s="1269">
        <v>10.33</v>
      </c>
      <c r="Q205" s="1279">
        <v>10.27</v>
      </c>
      <c r="T205" s="879"/>
      <c r="U205" s="879"/>
      <c r="V205" s="879"/>
      <c r="W205" s="879"/>
      <c r="X205" s="879"/>
    </row>
    <row r="206" spans="5:24">
      <c r="E206" s="474"/>
      <c r="G206" s="1243" t="s">
        <v>982</v>
      </c>
      <c r="H206" s="1243" t="s">
        <v>1550</v>
      </c>
      <c r="J206" s="1247" t="s">
        <v>979</v>
      </c>
      <c r="K206" s="1253">
        <v>6.e-002</v>
      </c>
      <c r="L206" s="1260" t="s">
        <v>288</v>
      </c>
      <c r="M206" s="1269" t="s">
        <v>883</v>
      </c>
      <c r="N206" s="1279" t="str">
        <f t="shared" si="3"/>
        <v>愛知県瀬戸市</v>
      </c>
      <c r="O206" s="1228">
        <v>10.42</v>
      </c>
      <c r="P206" s="1269">
        <v>10.33</v>
      </c>
      <c r="Q206" s="1279">
        <v>10.27</v>
      </c>
      <c r="T206" s="879"/>
      <c r="U206" s="879"/>
      <c r="V206" s="879"/>
      <c r="W206" s="879"/>
      <c r="X206" s="879"/>
    </row>
    <row r="207" spans="5:24">
      <c r="E207" s="474"/>
      <c r="G207" s="1243" t="s">
        <v>982</v>
      </c>
      <c r="H207" s="1243" t="s">
        <v>933</v>
      </c>
      <c r="J207" s="1247" t="s">
        <v>979</v>
      </c>
      <c r="K207" s="1253">
        <v>6.e-002</v>
      </c>
      <c r="L207" s="1260" t="s">
        <v>288</v>
      </c>
      <c r="M207" s="1269" t="s">
        <v>1367</v>
      </c>
      <c r="N207" s="1279" t="str">
        <f t="shared" si="3"/>
        <v>愛知県春日井市</v>
      </c>
      <c r="O207" s="1228">
        <v>10.42</v>
      </c>
      <c r="P207" s="1269">
        <v>10.33</v>
      </c>
      <c r="Q207" s="1279">
        <v>10.27</v>
      </c>
      <c r="T207" s="879"/>
      <c r="U207" s="879"/>
      <c r="V207" s="879"/>
      <c r="W207" s="879"/>
      <c r="X207" s="879"/>
    </row>
    <row r="208" spans="5:24">
      <c r="E208" s="474"/>
      <c r="G208" s="1243" t="s">
        <v>982</v>
      </c>
      <c r="H208" s="1243" t="s">
        <v>1553</v>
      </c>
      <c r="J208" s="1247" t="s">
        <v>979</v>
      </c>
      <c r="K208" s="1253">
        <v>6.e-002</v>
      </c>
      <c r="L208" s="1260" t="s">
        <v>288</v>
      </c>
      <c r="M208" s="1269" t="s">
        <v>1544</v>
      </c>
      <c r="N208" s="1279" t="str">
        <f t="shared" si="3"/>
        <v>愛知県津島市</v>
      </c>
      <c r="O208" s="1228">
        <v>10.42</v>
      </c>
      <c r="P208" s="1269">
        <v>10.33</v>
      </c>
      <c r="Q208" s="1279">
        <v>10.27</v>
      </c>
      <c r="T208" s="879"/>
      <c r="U208" s="879"/>
      <c r="V208" s="879"/>
      <c r="W208" s="879"/>
      <c r="X208" s="879"/>
    </row>
    <row r="209" spans="5:24">
      <c r="E209" s="474"/>
      <c r="G209" s="1243" t="s">
        <v>982</v>
      </c>
      <c r="H209" s="1243" t="s">
        <v>866</v>
      </c>
      <c r="J209" s="1247" t="s">
        <v>979</v>
      </c>
      <c r="K209" s="1253">
        <v>6.e-002</v>
      </c>
      <c r="L209" s="1260" t="s">
        <v>288</v>
      </c>
      <c r="M209" s="1269" t="s">
        <v>699</v>
      </c>
      <c r="N209" s="1279" t="str">
        <f t="shared" si="3"/>
        <v>愛知県碧南市</v>
      </c>
      <c r="O209" s="1228">
        <v>10.42</v>
      </c>
      <c r="P209" s="1269">
        <v>10.33</v>
      </c>
      <c r="Q209" s="1279">
        <v>10.27</v>
      </c>
      <c r="T209" s="879"/>
      <c r="U209" s="879"/>
      <c r="V209" s="879"/>
      <c r="W209" s="879"/>
      <c r="X209" s="879"/>
    </row>
    <row r="210" spans="5:24">
      <c r="E210" s="474"/>
      <c r="G210" s="1243" t="s">
        <v>982</v>
      </c>
      <c r="H210" s="1243" t="s">
        <v>722</v>
      </c>
      <c r="J210" s="1247" t="s">
        <v>979</v>
      </c>
      <c r="K210" s="1253">
        <v>6.e-002</v>
      </c>
      <c r="L210" s="1260" t="s">
        <v>288</v>
      </c>
      <c r="M210" s="1269" t="s">
        <v>1549</v>
      </c>
      <c r="N210" s="1279" t="str">
        <f t="shared" si="3"/>
        <v>愛知県安城市</v>
      </c>
      <c r="O210" s="1228">
        <v>10.42</v>
      </c>
      <c r="P210" s="1269">
        <v>10.33</v>
      </c>
      <c r="Q210" s="1279">
        <v>10.27</v>
      </c>
      <c r="T210" s="879"/>
      <c r="U210" s="879"/>
      <c r="V210" s="879"/>
      <c r="W210" s="879"/>
      <c r="X210" s="879"/>
    </row>
    <row r="211" spans="5:24">
      <c r="E211" s="474"/>
      <c r="G211" s="1243" t="s">
        <v>982</v>
      </c>
      <c r="H211" s="1243" t="s">
        <v>1559</v>
      </c>
      <c r="J211" s="1247" t="s">
        <v>979</v>
      </c>
      <c r="K211" s="1253">
        <v>6.e-002</v>
      </c>
      <c r="L211" s="1260" t="s">
        <v>288</v>
      </c>
      <c r="M211" s="1269" t="s">
        <v>1353</v>
      </c>
      <c r="N211" s="1279" t="str">
        <f t="shared" si="3"/>
        <v>愛知県西尾市</v>
      </c>
      <c r="O211" s="1228">
        <v>10.42</v>
      </c>
      <c r="P211" s="1269">
        <v>10.33</v>
      </c>
      <c r="Q211" s="1279">
        <v>10.27</v>
      </c>
      <c r="T211" s="879"/>
      <c r="U211" s="879"/>
      <c r="V211" s="879"/>
      <c r="W211" s="879"/>
      <c r="X211" s="879"/>
    </row>
    <row r="212" spans="5:24">
      <c r="E212" s="474"/>
      <c r="G212" s="1243" t="s">
        <v>982</v>
      </c>
      <c r="H212" s="1243" t="s">
        <v>1561</v>
      </c>
      <c r="J212" s="1247" t="s">
        <v>979</v>
      </c>
      <c r="K212" s="1253">
        <v>6.e-002</v>
      </c>
      <c r="L212" s="1260" t="s">
        <v>288</v>
      </c>
      <c r="M212" s="1269" t="s">
        <v>1819</v>
      </c>
      <c r="N212" s="1279" t="str">
        <f t="shared" si="3"/>
        <v>愛知県犬山市</v>
      </c>
      <c r="O212" s="1228">
        <v>10.42</v>
      </c>
      <c r="P212" s="1269">
        <v>10.33</v>
      </c>
      <c r="Q212" s="1279">
        <v>10.27</v>
      </c>
      <c r="T212" s="879"/>
      <c r="U212" s="879"/>
      <c r="V212" s="879"/>
      <c r="W212" s="879"/>
      <c r="X212" s="879"/>
    </row>
    <row r="213" spans="5:24">
      <c r="E213" s="474"/>
      <c r="G213" s="1243" t="s">
        <v>982</v>
      </c>
      <c r="H213" s="1243" t="s">
        <v>1563</v>
      </c>
      <c r="J213" s="1247" t="s">
        <v>979</v>
      </c>
      <c r="K213" s="1253">
        <v>6.e-002</v>
      </c>
      <c r="L213" s="1260" t="s">
        <v>288</v>
      </c>
      <c r="M213" s="1269" t="s">
        <v>1825</v>
      </c>
      <c r="N213" s="1279" t="str">
        <f t="shared" si="3"/>
        <v>愛知県江南市</v>
      </c>
      <c r="O213" s="1228">
        <v>10.42</v>
      </c>
      <c r="P213" s="1269">
        <v>10.33</v>
      </c>
      <c r="Q213" s="1279">
        <v>10.27</v>
      </c>
      <c r="T213" s="879"/>
      <c r="U213" s="879"/>
      <c r="V213" s="879"/>
      <c r="W213" s="879"/>
      <c r="X213" s="879"/>
    </row>
    <row r="214" spans="5:24">
      <c r="E214" s="474"/>
      <c r="G214" s="1243" t="s">
        <v>982</v>
      </c>
      <c r="H214" s="1243" t="s">
        <v>1567</v>
      </c>
      <c r="J214" s="1247" t="s">
        <v>979</v>
      </c>
      <c r="K214" s="1253">
        <v>6.e-002</v>
      </c>
      <c r="L214" s="1260" t="s">
        <v>288</v>
      </c>
      <c r="M214" s="1269" t="s">
        <v>1552</v>
      </c>
      <c r="N214" s="1279" t="str">
        <f t="shared" si="3"/>
        <v>愛知県稲沢市</v>
      </c>
      <c r="O214" s="1228">
        <v>10.42</v>
      </c>
      <c r="P214" s="1269">
        <v>10.33</v>
      </c>
      <c r="Q214" s="1279">
        <v>10.27</v>
      </c>
      <c r="T214" s="879"/>
      <c r="U214" s="879"/>
      <c r="V214" s="879"/>
      <c r="W214" s="879"/>
      <c r="X214" s="879"/>
    </row>
    <row r="215" spans="5:24">
      <c r="E215" s="474"/>
      <c r="G215" s="1243" t="s">
        <v>982</v>
      </c>
      <c r="H215" s="1243" t="s">
        <v>888</v>
      </c>
      <c r="J215" s="1247" t="s">
        <v>979</v>
      </c>
      <c r="K215" s="1253">
        <v>6.e-002</v>
      </c>
      <c r="L215" s="1260" t="s">
        <v>288</v>
      </c>
      <c r="M215" s="1269" t="s">
        <v>533</v>
      </c>
      <c r="N215" s="1279" t="str">
        <f t="shared" si="3"/>
        <v>愛知県尾張旭市</v>
      </c>
      <c r="O215" s="1228">
        <v>10.42</v>
      </c>
      <c r="P215" s="1269">
        <v>10.33</v>
      </c>
      <c r="Q215" s="1279">
        <v>10.27</v>
      </c>
      <c r="T215" s="879"/>
      <c r="U215" s="879"/>
      <c r="V215" s="879"/>
      <c r="W215" s="879"/>
      <c r="X215" s="879"/>
    </row>
    <row r="216" spans="5:24">
      <c r="E216" s="474"/>
      <c r="G216" s="1243" t="s">
        <v>982</v>
      </c>
      <c r="H216" s="1243" t="s">
        <v>1570</v>
      </c>
      <c r="J216" s="1247" t="s">
        <v>979</v>
      </c>
      <c r="K216" s="1253">
        <v>6.e-002</v>
      </c>
      <c r="L216" s="1260" t="s">
        <v>288</v>
      </c>
      <c r="M216" s="1269" t="s">
        <v>1832</v>
      </c>
      <c r="N216" s="1279" t="str">
        <f t="shared" si="3"/>
        <v>愛知県岩倉市</v>
      </c>
      <c r="O216" s="1228">
        <v>10.42</v>
      </c>
      <c r="P216" s="1269">
        <v>10.33</v>
      </c>
      <c r="Q216" s="1279">
        <v>10.27</v>
      </c>
      <c r="T216" s="879"/>
      <c r="U216" s="879"/>
      <c r="V216" s="879"/>
      <c r="W216" s="879"/>
      <c r="X216" s="879"/>
    </row>
    <row r="217" spans="5:24">
      <c r="E217" s="474"/>
      <c r="G217" s="1243" t="s">
        <v>982</v>
      </c>
      <c r="H217" s="1243" t="s">
        <v>1444</v>
      </c>
      <c r="J217" s="1247" t="s">
        <v>979</v>
      </c>
      <c r="K217" s="1253">
        <v>6.e-002</v>
      </c>
      <c r="L217" s="1260" t="s">
        <v>288</v>
      </c>
      <c r="M217" s="1269" t="s">
        <v>1555</v>
      </c>
      <c r="N217" s="1279" t="str">
        <f t="shared" si="3"/>
        <v>愛知県日進市</v>
      </c>
      <c r="O217" s="1228">
        <v>10.42</v>
      </c>
      <c r="P217" s="1269">
        <v>10.33</v>
      </c>
      <c r="Q217" s="1279">
        <v>10.27</v>
      </c>
      <c r="T217" s="879"/>
      <c r="U217" s="879"/>
      <c r="V217" s="879"/>
      <c r="W217" s="879"/>
      <c r="X217" s="879"/>
    </row>
    <row r="218" spans="5:24">
      <c r="E218" s="474"/>
      <c r="G218" s="1243" t="s">
        <v>982</v>
      </c>
      <c r="H218" s="1243" t="s">
        <v>1571</v>
      </c>
      <c r="J218" s="1247" t="s">
        <v>979</v>
      </c>
      <c r="K218" s="1253">
        <v>6.e-002</v>
      </c>
      <c r="L218" s="1260" t="s">
        <v>288</v>
      </c>
      <c r="M218" s="1269" t="s">
        <v>1560</v>
      </c>
      <c r="N218" s="1279" t="str">
        <f t="shared" si="3"/>
        <v>愛知県愛西市</v>
      </c>
      <c r="O218" s="1228">
        <v>10.42</v>
      </c>
      <c r="P218" s="1269">
        <v>10.33</v>
      </c>
      <c r="Q218" s="1279">
        <v>10.27</v>
      </c>
      <c r="T218" s="879"/>
      <c r="U218" s="879"/>
      <c r="V218" s="879"/>
      <c r="W218" s="879"/>
      <c r="X218" s="879"/>
    </row>
    <row r="219" spans="5:24">
      <c r="E219" s="474"/>
      <c r="G219" s="1243" t="s">
        <v>982</v>
      </c>
      <c r="H219" s="1243" t="s">
        <v>1346</v>
      </c>
      <c r="J219" s="1247" t="s">
        <v>979</v>
      </c>
      <c r="K219" s="1253">
        <v>6.e-002</v>
      </c>
      <c r="L219" s="1260" t="s">
        <v>288</v>
      </c>
      <c r="M219" s="1269" t="s">
        <v>2501</v>
      </c>
      <c r="N219" s="1279" t="str">
        <f t="shared" si="3"/>
        <v>愛知県清須市</v>
      </c>
      <c r="O219" s="1228">
        <v>10.42</v>
      </c>
      <c r="P219" s="1269">
        <v>10.33</v>
      </c>
      <c r="Q219" s="1279">
        <v>10.27</v>
      </c>
      <c r="T219" s="879"/>
      <c r="U219" s="879"/>
      <c r="V219" s="879"/>
      <c r="W219" s="879"/>
      <c r="X219" s="879"/>
    </row>
    <row r="220" spans="5:24">
      <c r="E220" s="474"/>
      <c r="G220" s="1243" t="s">
        <v>982</v>
      </c>
      <c r="H220" s="1243" t="s">
        <v>1028</v>
      </c>
      <c r="J220" s="1247" t="s">
        <v>979</v>
      </c>
      <c r="K220" s="1253">
        <v>6.e-002</v>
      </c>
      <c r="L220" s="1260" t="s">
        <v>288</v>
      </c>
      <c r="M220" s="1269" t="s">
        <v>1564</v>
      </c>
      <c r="N220" s="1279" t="str">
        <f t="shared" si="3"/>
        <v>愛知県北名古屋市</v>
      </c>
      <c r="O220" s="1228">
        <v>10.42</v>
      </c>
      <c r="P220" s="1269">
        <v>10.33</v>
      </c>
      <c r="Q220" s="1279">
        <v>10.27</v>
      </c>
      <c r="T220" s="879"/>
      <c r="U220" s="879"/>
      <c r="V220" s="879"/>
      <c r="W220" s="879"/>
      <c r="X220" s="879"/>
    </row>
    <row r="221" spans="5:24">
      <c r="E221" s="474"/>
      <c r="G221" s="1243" t="s">
        <v>982</v>
      </c>
      <c r="H221" s="1243" t="s">
        <v>345</v>
      </c>
      <c r="J221" s="1247" t="s">
        <v>979</v>
      </c>
      <c r="K221" s="1253">
        <v>6.e-002</v>
      </c>
      <c r="L221" s="1260" t="s">
        <v>288</v>
      </c>
      <c r="M221" s="1269" t="s">
        <v>1569</v>
      </c>
      <c r="N221" s="1279" t="str">
        <f t="shared" si="3"/>
        <v>愛知県弥富市</v>
      </c>
      <c r="O221" s="1228">
        <v>10.42</v>
      </c>
      <c r="P221" s="1269">
        <v>10.33</v>
      </c>
      <c r="Q221" s="1279">
        <v>10.27</v>
      </c>
      <c r="T221" s="879"/>
      <c r="U221" s="879"/>
      <c r="V221" s="879"/>
      <c r="W221" s="879"/>
      <c r="X221" s="879"/>
    </row>
    <row r="222" spans="5:24">
      <c r="E222" s="474"/>
      <c r="G222" s="1243" t="s">
        <v>982</v>
      </c>
      <c r="H222" s="1243" t="s">
        <v>887</v>
      </c>
      <c r="J222" s="1247" t="s">
        <v>979</v>
      </c>
      <c r="K222" s="1253">
        <v>6.e-002</v>
      </c>
      <c r="L222" s="1260" t="s">
        <v>288</v>
      </c>
      <c r="M222" s="1269" t="s">
        <v>1193</v>
      </c>
      <c r="N222" s="1279" t="str">
        <f t="shared" si="3"/>
        <v>愛知県あま市</v>
      </c>
      <c r="O222" s="1228">
        <v>10.42</v>
      </c>
      <c r="P222" s="1269">
        <v>10.33</v>
      </c>
      <c r="Q222" s="1279">
        <v>10.27</v>
      </c>
      <c r="T222" s="879"/>
      <c r="U222" s="879"/>
      <c r="V222" s="879"/>
      <c r="W222" s="879"/>
      <c r="X222" s="879"/>
    </row>
    <row r="223" spans="5:24">
      <c r="E223" s="474"/>
      <c r="G223" s="1243" t="s">
        <v>982</v>
      </c>
      <c r="H223" s="1243" t="s">
        <v>1179</v>
      </c>
      <c r="J223" s="1247" t="s">
        <v>979</v>
      </c>
      <c r="K223" s="1253">
        <v>6.e-002</v>
      </c>
      <c r="L223" s="1260" t="s">
        <v>288</v>
      </c>
      <c r="M223" s="1269" t="s">
        <v>589</v>
      </c>
      <c r="N223" s="1279" t="str">
        <f t="shared" si="3"/>
        <v>愛知県長久手市</v>
      </c>
      <c r="O223" s="1228">
        <v>10.42</v>
      </c>
      <c r="P223" s="1269">
        <v>10.33</v>
      </c>
      <c r="Q223" s="1279">
        <v>10.27</v>
      </c>
      <c r="T223" s="879"/>
      <c r="U223" s="879"/>
      <c r="V223" s="879"/>
      <c r="W223" s="879"/>
      <c r="X223" s="879"/>
    </row>
    <row r="224" spans="5:24">
      <c r="E224" s="474"/>
      <c r="G224" s="1243" t="s">
        <v>982</v>
      </c>
      <c r="H224" s="1243" t="s">
        <v>1543</v>
      </c>
      <c r="J224" s="1247" t="s">
        <v>979</v>
      </c>
      <c r="K224" s="1253">
        <v>6.e-002</v>
      </c>
      <c r="L224" s="1260" t="s">
        <v>288</v>
      </c>
      <c r="M224" s="1269" t="s">
        <v>499</v>
      </c>
      <c r="N224" s="1279" t="str">
        <f t="shared" si="3"/>
        <v>愛知県東郷町</v>
      </c>
      <c r="O224" s="1228">
        <v>10.42</v>
      </c>
      <c r="P224" s="1269">
        <v>10.33</v>
      </c>
      <c r="Q224" s="1279">
        <v>10.27</v>
      </c>
      <c r="T224" s="879"/>
      <c r="U224" s="879"/>
      <c r="V224" s="879"/>
      <c r="W224" s="879"/>
      <c r="X224" s="879"/>
    </row>
    <row r="225" spans="5:24">
      <c r="E225" s="474"/>
      <c r="G225" s="1243" t="s">
        <v>982</v>
      </c>
      <c r="H225" s="1243" t="s">
        <v>1578</v>
      </c>
      <c r="J225" s="1247" t="s">
        <v>979</v>
      </c>
      <c r="K225" s="1253">
        <v>6.e-002</v>
      </c>
      <c r="L225" s="1260" t="s">
        <v>288</v>
      </c>
      <c r="M225" s="1269" t="s">
        <v>1551</v>
      </c>
      <c r="N225" s="1279" t="str">
        <f t="shared" si="3"/>
        <v>愛知県大治町</v>
      </c>
      <c r="O225" s="1228">
        <v>10.42</v>
      </c>
      <c r="P225" s="1269">
        <v>10.33</v>
      </c>
      <c r="Q225" s="1279">
        <v>10.27</v>
      </c>
      <c r="T225" s="879"/>
      <c r="U225" s="879"/>
      <c r="V225" s="879"/>
      <c r="W225" s="879"/>
      <c r="X225" s="879"/>
    </row>
    <row r="226" spans="5:24">
      <c r="E226" s="474"/>
      <c r="G226" s="1243" t="s">
        <v>982</v>
      </c>
      <c r="H226" s="1243" t="s">
        <v>1581</v>
      </c>
      <c r="J226" s="1247" t="s">
        <v>979</v>
      </c>
      <c r="K226" s="1253">
        <v>6.e-002</v>
      </c>
      <c r="L226" s="1260" t="s">
        <v>288</v>
      </c>
      <c r="M226" s="1269" t="s">
        <v>927</v>
      </c>
      <c r="N226" s="1279" t="str">
        <f t="shared" si="3"/>
        <v>愛知県蟹江町</v>
      </c>
      <c r="O226" s="1228">
        <v>10.42</v>
      </c>
      <c r="P226" s="1269">
        <v>10.33</v>
      </c>
      <c r="Q226" s="1279">
        <v>10.27</v>
      </c>
      <c r="T226" s="879"/>
      <c r="U226" s="879"/>
      <c r="V226" s="879"/>
      <c r="W226" s="879"/>
      <c r="X226" s="879"/>
    </row>
    <row r="227" spans="5:24">
      <c r="E227" s="474"/>
      <c r="G227" s="1243" t="s">
        <v>982</v>
      </c>
      <c r="H227" s="1243" t="s">
        <v>1142</v>
      </c>
      <c r="J227" s="1247" t="s">
        <v>979</v>
      </c>
      <c r="K227" s="1253">
        <v>6.e-002</v>
      </c>
      <c r="L227" s="1260" t="s">
        <v>288</v>
      </c>
      <c r="M227" s="1269" t="s">
        <v>643</v>
      </c>
      <c r="N227" s="1279" t="str">
        <f t="shared" si="3"/>
        <v>愛知県豊山町</v>
      </c>
      <c r="O227" s="1228">
        <v>10.42</v>
      </c>
      <c r="P227" s="1269">
        <v>10.33</v>
      </c>
      <c r="Q227" s="1279">
        <v>10.27</v>
      </c>
      <c r="T227" s="879"/>
      <c r="U227" s="879"/>
      <c r="V227" s="879"/>
      <c r="W227" s="879"/>
      <c r="X227" s="879"/>
    </row>
    <row r="228" spans="5:24">
      <c r="E228" s="474"/>
      <c r="G228" s="1243" t="s">
        <v>1076</v>
      </c>
      <c r="H228" s="1243" t="s">
        <v>1437</v>
      </c>
      <c r="J228" s="1247" t="s">
        <v>979</v>
      </c>
      <c r="K228" s="1253">
        <v>6.e-002</v>
      </c>
      <c r="L228" s="1260" t="s">
        <v>288</v>
      </c>
      <c r="M228" s="1269" t="s">
        <v>1953</v>
      </c>
      <c r="N228" s="1279" t="str">
        <f t="shared" si="3"/>
        <v>愛知県飛島村</v>
      </c>
      <c r="O228" s="1228">
        <v>10.42</v>
      </c>
      <c r="P228" s="1269">
        <v>10.33</v>
      </c>
      <c r="Q228" s="1279">
        <v>10.27</v>
      </c>
      <c r="T228" s="879"/>
      <c r="U228" s="879"/>
      <c r="V228" s="879"/>
      <c r="W228" s="879"/>
      <c r="X228" s="879"/>
    </row>
    <row r="229" spans="5:24">
      <c r="E229" s="474"/>
      <c r="G229" s="1243" t="s">
        <v>1076</v>
      </c>
      <c r="H229" s="1243" t="s">
        <v>1585</v>
      </c>
      <c r="J229" s="1247" t="s">
        <v>979</v>
      </c>
      <c r="K229" s="1253">
        <v>6.e-002</v>
      </c>
      <c r="L229" s="1260" t="s">
        <v>944</v>
      </c>
      <c r="M229" s="1269" t="s">
        <v>1572</v>
      </c>
      <c r="N229" s="1279" t="str">
        <f t="shared" si="3"/>
        <v>三重県津市</v>
      </c>
      <c r="O229" s="1228">
        <v>10.42</v>
      </c>
      <c r="P229" s="1269">
        <v>10.33</v>
      </c>
      <c r="Q229" s="1279">
        <v>10.27</v>
      </c>
      <c r="T229" s="879"/>
      <c r="U229" s="879"/>
      <c r="V229" s="879"/>
      <c r="W229" s="879"/>
      <c r="X229" s="879"/>
    </row>
    <row r="230" spans="5:24">
      <c r="E230" s="474"/>
      <c r="G230" s="1243" t="s">
        <v>1076</v>
      </c>
      <c r="H230" s="1243" t="s">
        <v>588</v>
      </c>
      <c r="J230" s="1247" t="s">
        <v>979</v>
      </c>
      <c r="K230" s="1253">
        <v>6.e-002</v>
      </c>
      <c r="L230" s="1260" t="s">
        <v>944</v>
      </c>
      <c r="M230" s="1269" t="s">
        <v>1574</v>
      </c>
      <c r="N230" s="1279" t="str">
        <f t="shared" si="3"/>
        <v>三重県四日市市</v>
      </c>
      <c r="O230" s="1228">
        <v>10.42</v>
      </c>
      <c r="P230" s="1269">
        <v>10.33</v>
      </c>
      <c r="Q230" s="1279">
        <v>10.27</v>
      </c>
      <c r="T230" s="879"/>
      <c r="U230" s="879"/>
      <c r="V230" s="879"/>
      <c r="W230" s="879"/>
      <c r="X230" s="879"/>
    </row>
    <row r="231" spans="5:24">
      <c r="E231" s="474"/>
      <c r="G231" s="1243" t="s">
        <v>1076</v>
      </c>
      <c r="H231" s="1243" t="s">
        <v>225</v>
      </c>
      <c r="J231" s="1247" t="s">
        <v>979</v>
      </c>
      <c r="K231" s="1253">
        <v>6.e-002</v>
      </c>
      <c r="L231" s="1260" t="s">
        <v>944</v>
      </c>
      <c r="M231" s="1269" t="s">
        <v>1577</v>
      </c>
      <c r="N231" s="1279" t="str">
        <f t="shared" si="3"/>
        <v>三重県桑名市</v>
      </c>
      <c r="O231" s="1228">
        <v>10.42</v>
      </c>
      <c r="P231" s="1269">
        <v>10.33</v>
      </c>
      <c r="Q231" s="1279">
        <v>10.27</v>
      </c>
      <c r="T231" s="879"/>
      <c r="U231" s="879"/>
      <c r="V231" s="879"/>
      <c r="W231" s="879"/>
      <c r="X231" s="879"/>
    </row>
    <row r="232" spans="5:24">
      <c r="E232" s="474"/>
      <c r="G232" s="1243" t="s">
        <v>1076</v>
      </c>
      <c r="H232" s="1243" t="s">
        <v>1589</v>
      </c>
      <c r="J232" s="1247" t="s">
        <v>979</v>
      </c>
      <c r="K232" s="1253">
        <v>6.e-002</v>
      </c>
      <c r="L232" s="1260" t="s">
        <v>944</v>
      </c>
      <c r="M232" s="1269" t="s">
        <v>1579</v>
      </c>
      <c r="N232" s="1279" t="str">
        <f t="shared" si="3"/>
        <v>三重県鈴鹿市</v>
      </c>
      <c r="O232" s="1228">
        <v>10.42</v>
      </c>
      <c r="P232" s="1269">
        <v>10.33</v>
      </c>
      <c r="Q232" s="1279">
        <v>10.27</v>
      </c>
      <c r="T232" s="879"/>
      <c r="U232" s="879"/>
      <c r="V232" s="879"/>
      <c r="W232" s="879"/>
      <c r="X232" s="879"/>
    </row>
    <row r="233" spans="5:24">
      <c r="E233" s="474"/>
      <c r="G233" s="1243" t="s">
        <v>1076</v>
      </c>
      <c r="H233" s="1243" t="s">
        <v>1591</v>
      </c>
      <c r="J233" s="1247" t="s">
        <v>979</v>
      </c>
      <c r="K233" s="1253">
        <v>6.e-002</v>
      </c>
      <c r="L233" s="1260" t="s">
        <v>944</v>
      </c>
      <c r="M233" s="1269" t="s">
        <v>1583</v>
      </c>
      <c r="N233" s="1279" t="str">
        <f t="shared" si="3"/>
        <v>三重県亀山市</v>
      </c>
      <c r="O233" s="1228">
        <v>10.42</v>
      </c>
      <c r="P233" s="1269">
        <v>10.33</v>
      </c>
      <c r="Q233" s="1279">
        <v>10.27</v>
      </c>
      <c r="T233" s="879"/>
      <c r="U233" s="879"/>
      <c r="V233" s="879"/>
      <c r="W233" s="879"/>
      <c r="X233" s="879"/>
    </row>
    <row r="234" spans="5:24">
      <c r="E234" s="474"/>
      <c r="G234" s="1243" t="s">
        <v>1076</v>
      </c>
      <c r="H234" s="1243" t="s">
        <v>1594</v>
      </c>
      <c r="J234" s="1247" t="s">
        <v>979</v>
      </c>
      <c r="K234" s="1253">
        <v>6.e-002</v>
      </c>
      <c r="L234" s="1260" t="s">
        <v>1187</v>
      </c>
      <c r="M234" s="1269" t="s">
        <v>1584</v>
      </c>
      <c r="N234" s="1279" t="str">
        <f t="shared" si="3"/>
        <v>滋賀県彦根市</v>
      </c>
      <c r="O234" s="1228">
        <v>10.42</v>
      </c>
      <c r="P234" s="1269">
        <v>10.33</v>
      </c>
      <c r="Q234" s="1279">
        <v>10.27</v>
      </c>
      <c r="T234" s="879"/>
      <c r="U234" s="879"/>
      <c r="V234" s="879"/>
      <c r="W234" s="879"/>
      <c r="X234" s="879"/>
    </row>
    <row r="235" spans="5:24">
      <c r="E235" s="474"/>
      <c r="G235" s="1243" t="s">
        <v>1076</v>
      </c>
      <c r="H235" s="1243" t="s">
        <v>1598</v>
      </c>
      <c r="J235" s="1247" t="s">
        <v>979</v>
      </c>
      <c r="K235" s="1253">
        <v>6.e-002</v>
      </c>
      <c r="L235" s="1260" t="s">
        <v>1187</v>
      </c>
      <c r="M235" s="1269" t="s">
        <v>157</v>
      </c>
      <c r="N235" s="1279" t="str">
        <f t="shared" si="3"/>
        <v>滋賀県守山市</v>
      </c>
      <c r="O235" s="1228">
        <v>10.42</v>
      </c>
      <c r="P235" s="1269">
        <v>10.33</v>
      </c>
      <c r="Q235" s="1279">
        <v>10.27</v>
      </c>
      <c r="T235" s="879"/>
      <c r="U235" s="879"/>
      <c r="V235" s="879"/>
      <c r="W235" s="879"/>
      <c r="X235" s="879"/>
    </row>
    <row r="236" spans="5:24">
      <c r="E236" s="474"/>
      <c r="G236" s="1243" t="s">
        <v>1076</v>
      </c>
      <c r="H236" s="1243" t="s">
        <v>1600</v>
      </c>
      <c r="J236" s="1247" t="s">
        <v>979</v>
      </c>
      <c r="K236" s="1253">
        <v>6.e-002</v>
      </c>
      <c r="L236" s="1260" t="s">
        <v>1187</v>
      </c>
      <c r="M236" s="1269" t="s">
        <v>1586</v>
      </c>
      <c r="N236" s="1279" t="str">
        <f t="shared" si="3"/>
        <v>滋賀県甲賀市</v>
      </c>
      <c r="O236" s="1228">
        <v>10.42</v>
      </c>
      <c r="P236" s="1269">
        <v>10.33</v>
      </c>
      <c r="Q236" s="1279">
        <v>10.27</v>
      </c>
      <c r="T236" s="879"/>
      <c r="U236" s="879"/>
      <c r="V236" s="879"/>
      <c r="W236" s="879"/>
      <c r="X236" s="879"/>
    </row>
    <row r="237" spans="5:24">
      <c r="E237" s="474"/>
      <c r="G237" s="1243" t="s">
        <v>1076</v>
      </c>
      <c r="H237" s="1243" t="s">
        <v>1602</v>
      </c>
      <c r="J237" s="1247" t="s">
        <v>979</v>
      </c>
      <c r="K237" s="1253">
        <v>6.e-002</v>
      </c>
      <c r="L237" s="1260" t="s">
        <v>1195</v>
      </c>
      <c r="M237" s="1269" t="s">
        <v>1588</v>
      </c>
      <c r="N237" s="1279" t="str">
        <f t="shared" si="3"/>
        <v>京都府宇治市</v>
      </c>
      <c r="O237" s="1228">
        <v>10.42</v>
      </c>
      <c r="P237" s="1269">
        <v>10.33</v>
      </c>
      <c r="Q237" s="1279">
        <v>10.27</v>
      </c>
      <c r="T237" s="879"/>
      <c r="U237" s="879"/>
      <c r="V237" s="879"/>
      <c r="W237" s="879"/>
      <c r="X237" s="879"/>
    </row>
    <row r="238" spans="5:24">
      <c r="E238" s="474"/>
      <c r="G238" s="1243" t="s">
        <v>1076</v>
      </c>
      <c r="H238" s="1243" t="s">
        <v>86</v>
      </c>
      <c r="J238" s="1247" t="s">
        <v>979</v>
      </c>
      <c r="K238" s="1253">
        <v>6.e-002</v>
      </c>
      <c r="L238" s="1260" t="s">
        <v>1195</v>
      </c>
      <c r="M238" s="1269" t="s">
        <v>1327</v>
      </c>
      <c r="N238" s="1279" t="str">
        <f t="shared" si="3"/>
        <v>京都府亀岡市</v>
      </c>
      <c r="O238" s="1228">
        <v>10.42</v>
      </c>
      <c r="P238" s="1269">
        <v>10.33</v>
      </c>
      <c r="Q238" s="1279">
        <v>10.27</v>
      </c>
      <c r="T238" s="879"/>
      <c r="U238" s="879"/>
      <c r="V238" s="879"/>
      <c r="W238" s="879"/>
      <c r="X238" s="879"/>
    </row>
    <row r="239" spans="5:24">
      <c r="E239" s="474"/>
      <c r="G239" s="1243" t="s">
        <v>1076</v>
      </c>
      <c r="H239" s="1243" t="s">
        <v>1603</v>
      </c>
      <c r="J239" s="1247" t="s">
        <v>979</v>
      </c>
      <c r="K239" s="1253">
        <v>6.e-002</v>
      </c>
      <c r="L239" s="1260" t="s">
        <v>1195</v>
      </c>
      <c r="M239" s="1269" t="s">
        <v>177</v>
      </c>
      <c r="N239" s="1279" t="str">
        <f t="shared" si="3"/>
        <v>京都府城陽市</v>
      </c>
      <c r="O239" s="1228">
        <v>10.42</v>
      </c>
      <c r="P239" s="1269">
        <v>10.33</v>
      </c>
      <c r="Q239" s="1279">
        <v>10.27</v>
      </c>
      <c r="T239" s="879"/>
      <c r="U239" s="879"/>
      <c r="V239" s="879"/>
      <c r="W239" s="879"/>
      <c r="X239" s="879"/>
    </row>
    <row r="240" spans="5:24">
      <c r="E240" s="474"/>
      <c r="G240" s="1243" t="s">
        <v>1076</v>
      </c>
      <c r="H240" s="1243" t="s">
        <v>1607</v>
      </c>
      <c r="J240" s="1247" t="s">
        <v>979</v>
      </c>
      <c r="K240" s="1253">
        <v>6.e-002</v>
      </c>
      <c r="L240" s="1260" t="s">
        <v>1195</v>
      </c>
      <c r="M240" s="1269" t="s">
        <v>180</v>
      </c>
      <c r="N240" s="1279" t="str">
        <f t="shared" si="3"/>
        <v>京都府向日市</v>
      </c>
      <c r="O240" s="1228">
        <v>10.42</v>
      </c>
      <c r="P240" s="1269">
        <v>10.33</v>
      </c>
      <c r="Q240" s="1279">
        <v>10.27</v>
      </c>
      <c r="T240" s="879"/>
      <c r="U240" s="879"/>
      <c r="V240" s="879"/>
      <c r="W240" s="879"/>
      <c r="X240" s="879"/>
    </row>
    <row r="241" spans="5:24">
      <c r="E241" s="474"/>
      <c r="G241" s="1243" t="s">
        <v>1076</v>
      </c>
      <c r="H241" s="1243" t="s">
        <v>1201</v>
      </c>
      <c r="J241" s="1247" t="s">
        <v>979</v>
      </c>
      <c r="K241" s="1253">
        <v>6.e-002</v>
      </c>
      <c r="L241" s="1260" t="s">
        <v>1195</v>
      </c>
      <c r="M241" s="1269" t="s">
        <v>1597</v>
      </c>
      <c r="N241" s="1279" t="str">
        <f t="shared" si="3"/>
        <v>京都府八幡市</v>
      </c>
      <c r="O241" s="1228">
        <v>10.42</v>
      </c>
      <c r="P241" s="1269">
        <v>10.33</v>
      </c>
      <c r="Q241" s="1279">
        <v>10.27</v>
      </c>
      <c r="T241" s="879"/>
      <c r="U241" s="879"/>
      <c r="V241" s="879"/>
      <c r="W241" s="879"/>
      <c r="X241" s="879"/>
    </row>
    <row r="242" spans="5:24">
      <c r="E242" s="474"/>
      <c r="G242" s="1243" t="s">
        <v>1076</v>
      </c>
      <c r="H242" s="1243" t="s">
        <v>1611</v>
      </c>
      <c r="J242" s="1247" t="s">
        <v>979</v>
      </c>
      <c r="K242" s="1253">
        <v>6.e-002</v>
      </c>
      <c r="L242" s="1260" t="s">
        <v>1195</v>
      </c>
      <c r="M242" s="1269" t="s">
        <v>626</v>
      </c>
      <c r="N242" s="1279" t="str">
        <f t="shared" si="3"/>
        <v>京都府京田辺市</v>
      </c>
      <c r="O242" s="1228">
        <v>10.42</v>
      </c>
      <c r="P242" s="1269">
        <v>10.33</v>
      </c>
      <c r="Q242" s="1279">
        <v>10.27</v>
      </c>
      <c r="T242" s="879"/>
      <c r="U242" s="879"/>
      <c r="V242" s="879"/>
      <c r="W242" s="879"/>
      <c r="X242" s="879"/>
    </row>
    <row r="243" spans="5:24">
      <c r="E243" s="474"/>
      <c r="G243" s="1243" t="s">
        <v>1076</v>
      </c>
      <c r="H243" s="1243" t="s">
        <v>133</v>
      </c>
      <c r="J243" s="1247" t="s">
        <v>979</v>
      </c>
      <c r="K243" s="1253">
        <v>6.e-002</v>
      </c>
      <c r="L243" s="1260" t="s">
        <v>1195</v>
      </c>
      <c r="M243" s="1269" t="s">
        <v>1601</v>
      </c>
      <c r="N243" s="1279" t="str">
        <f t="shared" si="3"/>
        <v>京都府木津川市</v>
      </c>
      <c r="O243" s="1228">
        <v>10.42</v>
      </c>
      <c r="P243" s="1269">
        <v>10.33</v>
      </c>
      <c r="Q243" s="1279">
        <v>10.27</v>
      </c>
      <c r="T243" s="879"/>
      <c r="U243" s="879"/>
      <c r="V243" s="879"/>
      <c r="W243" s="879"/>
      <c r="X243" s="879"/>
    </row>
    <row r="244" spans="5:24">
      <c r="E244" s="474"/>
      <c r="G244" s="1243" t="s">
        <v>1076</v>
      </c>
      <c r="H244" s="1243" t="s">
        <v>750</v>
      </c>
      <c r="J244" s="1247" t="s">
        <v>979</v>
      </c>
      <c r="K244" s="1253">
        <v>6.e-002</v>
      </c>
      <c r="L244" s="1260" t="s">
        <v>1195</v>
      </c>
      <c r="M244" s="1269" t="s">
        <v>1871</v>
      </c>
      <c r="N244" s="1279" t="str">
        <f t="shared" si="3"/>
        <v>京都府大山崎町</v>
      </c>
      <c r="O244" s="1228">
        <v>10.42</v>
      </c>
      <c r="P244" s="1269">
        <v>10.33</v>
      </c>
      <c r="Q244" s="1279">
        <v>10.27</v>
      </c>
      <c r="T244" s="879"/>
      <c r="U244" s="879"/>
      <c r="V244" s="879"/>
      <c r="W244" s="879"/>
      <c r="X244" s="879"/>
    </row>
    <row r="245" spans="5:24">
      <c r="E245" s="474"/>
      <c r="G245" s="1243" t="s">
        <v>1076</v>
      </c>
      <c r="H245" s="1243" t="s">
        <v>630</v>
      </c>
      <c r="J245" s="1247" t="s">
        <v>979</v>
      </c>
      <c r="K245" s="1253">
        <v>6.e-002</v>
      </c>
      <c r="L245" s="1260" t="s">
        <v>1195</v>
      </c>
      <c r="M245" s="1269" t="s">
        <v>215</v>
      </c>
      <c r="N245" s="1279" t="str">
        <f t="shared" si="3"/>
        <v>京都府精華町</v>
      </c>
      <c r="O245" s="1228">
        <v>10.42</v>
      </c>
      <c r="P245" s="1269">
        <v>10.33</v>
      </c>
      <c r="Q245" s="1279">
        <v>10.27</v>
      </c>
      <c r="T245" s="879"/>
      <c r="U245" s="879"/>
      <c r="V245" s="879"/>
      <c r="W245" s="879"/>
      <c r="X245" s="879"/>
    </row>
    <row r="246" spans="5:24">
      <c r="E246" s="474"/>
      <c r="G246" s="1243" t="s">
        <v>1076</v>
      </c>
      <c r="H246" s="1243" t="s">
        <v>94</v>
      </c>
      <c r="J246" s="1247" t="s">
        <v>979</v>
      </c>
      <c r="K246" s="1253">
        <v>6.e-002</v>
      </c>
      <c r="L246" s="1260" t="s">
        <v>1205</v>
      </c>
      <c r="M246" s="1269" t="s">
        <v>1080</v>
      </c>
      <c r="N246" s="1279" t="str">
        <f t="shared" si="3"/>
        <v>大阪府岸和田市</v>
      </c>
      <c r="O246" s="1228">
        <v>10.42</v>
      </c>
      <c r="P246" s="1269">
        <v>10.33</v>
      </c>
      <c r="Q246" s="1279">
        <v>10.27</v>
      </c>
      <c r="T246" s="879"/>
      <c r="U246" s="879"/>
      <c r="V246" s="879"/>
      <c r="W246" s="879"/>
      <c r="X246" s="879"/>
    </row>
    <row r="247" spans="5:24">
      <c r="E247" s="474"/>
      <c r="G247" s="1243" t="s">
        <v>1076</v>
      </c>
      <c r="H247" s="1243" t="s">
        <v>730</v>
      </c>
      <c r="J247" s="1247" t="s">
        <v>979</v>
      </c>
      <c r="K247" s="1253">
        <v>6.e-002</v>
      </c>
      <c r="L247" s="1260" t="s">
        <v>1205</v>
      </c>
      <c r="M247" s="1269" t="s">
        <v>1605</v>
      </c>
      <c r="N247" s="1279" t="str">
        <f t="shared" si="3"/>
        <v>大阪府泉大津市</v>
      </c>
      <c r="O247" s="1228">
        <v>10.42</v>
      </c>
      <c r="P247" s="1269">
        <v>10.33</v>
      </c>
      <c r="Q247" s="1279">
        <v>10.27</v>
      </c>
      <c r="T247" s="879"/>
      <c r="U247" s="879"/>
      <c r="V247" s="879"/>
      <c r="W247" s="879"/>
      <c r="X247" s="879"/>
    </row>
    <row r="248" spans="5:24">
      <c r="E248" s="474"/>
      <c r="G248" s="1243" t="s">
        <v>1076</v>
      </c>
      <c r="H248" s="1243" t="s">
        <v>1618</v>
      </c>
      <c r="J248" s="1247" t="s">
        <v>979</v>
      </c>
      <c r="K248" s="1253">
        <v>6.e-002</v>
      </c>
      <c r="L248" s="1260" t="s">
        <v>1205</v>
      </c>
      <c r="M248" s="1269" t="s">
        <v>1608</v>
      </c>
      <c r="N248" s="1279" t="str">
        <f t="shared" si="3"/>
        <v>大阪府貝塚市</v>
      </c>
      <c r="O248" s="1228">
        <v>10.42</v>
      </c>
      <c r="P248" s="1269">
        <v>10.33</v>
      </c>
      <c r="Q248" s="1279">
        <v>10.27</v>
      </c>
      <c r="T248" s="879"/>
      <c r="U248" s="879"/>
      <c r="V248" s="879"/>
      <c r="W248" s="879"/>
      <c r="X248" s="879"/>
    </row>
    <row r="249" spans="5:24">
      <c r="E249" s="474"/>
      <c r="G249" s="1243" t="s">
        <v>1076</v>
      </c>
      <c r="H249" s="1243" t="s">
        <v>1295</v>
      </c>
      <c r="J249" s="1247" t="s">
        <v>979</v>
      </c>
      <c r="K249" s="1253">
        <v>6.e-002</v>
      </c>
      <c r="L249" s="1260" t="s">
        <v>1205</v>
      </c>
      <c r="M249" s="1269" t="s">
        <v>1171</v>
      </c>
      <c r="N249" s="1279" t="str">
        <f t="shared" si="3"/>
        <v>大阪府泉佐野市</v>
      </c>
      <c r="O249" s="1228">
        <v>10.42</v>
      </c>
      <c r="P249" s="1269">
        <v>10.33</v>
      </c>
      <c r="Q249" s="1279">
        <v>10.27</v>
      </c>
      <c r="T249" s="879"/>
      <c r="U249" s="879"/>
      <c r="V249" s="879"/>
      <c r="W249" s="879"/>
      <c r="X249" s="879"/>
    </row>
    <row r="250" spans="5:24">
      <c r="E250" s="474"/>
      <c r="G250" s="1243" t="s">
        <v>1076</v>
      </c>
      <c r="H250" s="1243" t="s">
        <v>1621</v>
      </c>
      <c r="J250" s="1247" t="s">
        <v>979</v>
      </c>
      <c r="K250" s="1253">
        <v>6.e-002</v>
      </c>
      <c r="L250" s="1260" t="s">
        <v>1205</v>
      </c>
      <c r="M250" s="1269" t="s">
        <v>1390</v>
      </c>
      <c r="N250" s="1279" t="str">
        <f t="shared" si="3"/>
        <v>大阪府富田林市</v>
      </c>
      <c r="O250" s="1228">
        <v>10.42</v>
      </c>
      <c r="P250" s="1269">
        <v>10.33</v>
      </c>
      <c r="Q250" s="1279">
        <v>10.27</v>
      </c>
      <c r="T250" s="879"/>
      <c r="U250" s="879"/>
      <c r="V250" s="879"/>
      <c r="W250" s="879"/>
      <c r="X250" s="879"/>
    </row>
    <row r="251" spans="5:24">
      <c r="E251" s="474"/>
      <c r="G251" s="1243" t="s">
        <v>1076</v>
      </c>
      <c r="H251" s="1243" t="s">
        <v>1622</v>
      </c>
      <c r="J251" s="1247" t="s">
        <v>979</v>
      </c>
      <c r="K251" s="1253">
        <v>6.e-002</v>
      </c>
      <c r="L251" s="1260" t="s">
        <v>1205</v>
      </c>
      <c r="M251" s="1269" t="s">
        <v>437</v>
      </c>
      <c r="N251" s="1279" t="str">
        <f t="shared" si="3"/>
        <v>大阪府河内長野市</v>
      </c>
      <c r="O251" s="1228">
        <v>10.42</v>
      </c>
      <c r="P251" s="1269">
        <v>10.33</v>
      </c>
      <c r="Q251" s="1279">
        <v>10.27</v>
      </c>
      <c r="T251" s="879"/>
      <c r="U251" s="879"/>
      <c r="V251" s="879"/>
      <c r="W251" s="879"/>
      <c r="X251" s="879"/>
    </row>
    <row r="252" spans="5:24">
      <c r="E252" s="474"/>
      <c r="G252" s="1243" t="s">
        <v>1076</v>
      </c>
      <c r="H252" s="1243" t="s">
        <v>1627</v>
      </c>
      <c r="J252" s="1247" t="s">
        <v>979</v>
      </c>
      <c r="K252" s="1253">
        <v>6.e-002</v>
      </c>
      <c r="L252" s="1260" t="s">
        <v>1205</v>
      </c>
      <c r="M252" s="1269" t="s">
        <v>1613</v>
      </c>
      <c r="N252" s="1279" t="str">
        <f t="shared" si="3"/>
        <v>大阪府和泉市</v>
      </c>
      <c r="O252" s="1228">
        <v>10.42</v>
      </c>
      <c r="P252" s="1269">
        <v>10.33</v>
      </c>
      <c r="Q252" s="1279">
        <v>10.27</v>
      </c>
      <c r="T252" s="879"/>
      <c r="U252" s="879"/>
      <c r="V252" s="879"/>
      <c r="W252" s="879"/>
      <c r="X252" s="879"/>
    </row>
    <row r="253" spans="5:24">
      <c r="E253" s="474"/>
      <c r="G253" s="1243" t="s">
        <v>1076</v>
      </c>
      <c r="H253" s="1243" t="s">
        <v>1630</v>
      </c>
      <c r="J253" s="1247" t="s">
        <v>979</v>
      </c>
      <c r="K253" s="1253">
        <v>6.e-002</v>
      </c>
      <c r="L253" s="1260" t="s">
        <v>1205</v>
      </c>
      <c r="M253" s="1269" t="s">
        <v>920</v>
      </c>
      <c r="N253" s="1279" t="str">
        <f t="shared" si="3"/>
        <v>大阪府柏原市</v>
      </c>
      <c r="O253" s="1228">
        <v>10.42</v>
      </c>
      <c r="P253" s="1269">
        <v>10.33</v>
      </c>
      <c r="Q253" s="1279">
        <v>10.27</v>
      </c>
      <c r="T253" s="879"/>
      <c r="U253" s="879"/>
      <c r="V253" s="879"/>
      <c r="W253" s="879"/>
      <c r="X253" s="879"/>
    </row>
    <row r="254" spans="5:24">
      <c r="E254" s="474"/>
      <c r="G254" s="1243" t="s">
        <v>1076</v>
      </c>
      <c r="H254" s="1243" t="s">
        <v>1633</v>
      </c>
      <c r="J254" s="1247" t="s">
        <v>979</v>
      </c>
      <c r="K254" s="1253">
        <v>6.e-002</v>
      </c>
      <c r="L254" s="1260" t="s">
        <v>1205</v>
      </c>
      <c r="M254" s="1269" t="s">
        <v>1614</v>
      </c>
      <c r="N254" s="1279" t="str">
        <f t="shared" si="3"/>
        <v>大阪府羽曳野市</v>
      </c>
      <c r="O254" s="1228">
        <v>10.42</v>
      </c>
      <c r="P254" s="1269">
        <v>10.33</v>
      </c>
      <c r="Q254" s="1279">
        <v>10.27</v>
      </c>
      <c r="T254" s="879"/>
      <c r="U254" s="879"/>
      <c r="V254" s="879"/>
      <c r="W254" s="879"/>
      <c r="X254" s="879"/>
    </row>
    <row r="255" spans="5:24">
      <c r="E255" s="474"/>
      <c r="G255" s="1243" t="s">
        <v>1076</v>
      </c>
      <c r="H255" s="1243" t="s">
        <v>1523</v>
      </c>
      <c r="J255" s="1247" t="s">
        <v>979</v>
      </c>
      <c r="K255" s="1253">
        <v>6.e-002</v>
      </c>
      <c r="L255" s="1260" t="s">
        <v>1205</v>
      </c>
      <c r="M255" s="1269" t="s">
        <v>1616</v>
      </c>
      <c r="N255" s="1279" t="str">
        <f t="shared" si="3"/>
        <v>大阪府藤井寺市</v>
      </c>
      <c r="O255" s="1228">
        <v>10.42</v>
      </c>
      <c r="P255" s="1269">
        <v>10.33</v>
      </c>
      <c r="Q255" s="1279">
        <v>10.27</v>
      </c>
      <c r="T255" s="879"/>
      <c r="U255" s="879"/>
      <c r="V255" s="879"/>
      <c r="W255" s="879"/>
      <c r="X255" s="879"/>
    </row>
    <row r="256" spans="5:24">
      <c r="E256" s="474"/>
      <c r="G256" s="1243" t="s">
        <v>1076</v>
      </c>
      <c r="H256" s="1243" t="s">
        <v>1637</v>
      </c>
      <c r="J256" s="1247" t="s">
        <v>979</v>
      </c>
      <c r="K256" s="1253">
        <v>6.e-002</v>
      </c>
      <c r="L256" s="1260" t="s">
        <v>1205</v>
      </c>
      <c r="M256" s="1269" t="s">
        <v>1620</v>
      </c>
      <c r="N256" s="1279" t="str">
        <f t="shared" si="3"/>
        <v>大阪府泉南市</v>
      </c>
      <c r="O256" s="1228">
        <v>10.42</v>
      </c>
      <c r="P256" s="1269">
        <v>10.33</v>
      </c>
      <c r="Q256" s="1279">
        <v>10.27</v>
      </c>
      <c r="T256" s="879"/>
      <c r="U256" s="879"/>
      <c r="V256" s="879"/>
      <c r="W256" s="879"/>
      <c r="X256" s="879"/>
    </row>
    <row r="257" spans="5:24">
      <c r="E257" s="474"/>
      <c r="G257" s="1243" t="s">
        <v>1076</v>
      </c>
      <c r="H257" s="1243" t="s">
        <v>1098</v>
      </c>
      <c r="J257" s="1247" t="s">
        <v>979</v>
      </c>
      <c r="K257" s="1253">
        <v>6.e-002</v>
      </c>
      <c r="L257" s="1260" t="s">
        <v>1205</v>
      </c>
      <c r="M257" s="1269" t="s">
        <v>1610</v>
      </c>
      <c r="N257" s="1279" t="str">
        <f t="shared" si="3"/>
        <v>大阪府大阪狭山市</v>
      </c>
      <c r="O257" s="1228">
        <v>10.42</v>
      </c>
      <c r="P257" s="1269">
        <v>10.33</v>
      </c>
      <c r="Q257" s="1279">
        <v>10.27</v>
      </c>
      <c r="T257" s="879"/>
      <c r="U257" s="879"/>
      <c r="V257" s="879"/>
      <c r="W257" s="879"/>
      <c r="X257" s="879"/>
    </row>
    <row r="258" spans="5:24">
      <c r="E258" s="474"/>
      <c r="G258" s="1243" t="s">
        <v>1076</v>
      </c>
      <c r="H258" s="1243" t="s">
        <v>173</v>
      </c>
      <c r="J258" s="1247" t="s">
        <v>979</v>
      </c>
      <c r="K258" s="1253">
        <v>6.e-002</v>
      </c>
      <c r="L258" s="1260" t="s">
        <v>1205</v>
      </c>
      <c r="M258" s="1269" t="s">
        <v>791</v>
      </c>
      <c r="N258" s="1279" t="str">
        <f t="shared" si="3"/>
        <v>大阪府阪南市</v>
      </c>
      <c r="O258" s="1228">
        <v>10.42</v>
      </c>
      <c r="P258" s="1269">
        <v>10.33</v>
      </c>
      <c r="Q258" s="1279">
        <v>10.27</v>
      </c>
      <c r="T258" s="879"/>
      <c r="U258" s="879"/>
      <c r="V258" s="879"/>
      <c r="W258" s="879"/>
      <c r="X258" s="879"/>
    </row>
    <row r="259" spans="5:24">
      <c r="E259" s="474"/>
      <c r="G259" s="1243" t="s">
        <v>1076</v>
      </c>
      <c r="H259" s="1243" t="s">
        <v>1539</v>
      </c>
      <c r="J259" s="1247" t="s">
        <v>979</v>
      </c>
      <c r="K259" s="1253">
        <v>6.e-002</v>
      </c>
      <c r="L259" s="1260" t="s">
        <v>1205</v>
      </c>
      <c r="M259" s="1269" t="s">
        <v>1625</v>
      </c>
      <c r="N259" s="1279" t="str">
        <f t="shared" ref="N259:N322" si="4">L259&amp;M259</f>
        <v>大阪府島本町</v>
      </c>
      <c r="O259" s="1228">
        <v>10.42</v>
      </c>
      <c r="P259" s="1269">
        <v>10.33</v>
      </c>
      <c r="Q259" s="1279">
        <v>10.27</v>
      </c>
      <c r="T259" s="879"/>
      <c r="U259" s="879"/>
      <c r="V259" s="879"/>
      <c r="W259" s="879"/>
      <c r="X259" s="879"/>
    </row>
    <row r="260" spans="5:24">
      <c r="E260" s="474"/>
      <c r="G260" s="1243" t="s">
        <v>1076</v>
      </c>
      <c r="H260" s="1243" t="s">
        <v>1646</v>
      </c>
      <c r="J260" s="1247" t="s">
        <v>979</v>
      </c>
      <c r="K260" s="1253">
        <v>6.e-002</v>
      </c>
      <c r="L260" s="1260" t="s">
        <v>1205</v>
      </c>
      <c r="M260" s="1269" t="s">
        <v>1628</v>
      </c>
      <c r="N260" s="1279" t="str">
        <f t="shared" si="4"/>
        <v>大阪府豊能町</v>
      </c>
      <c r="O260" s="1228">
        <v>10.42</v>
      </c>
      <c r="P260" s="1269">
        <v>10.33</v>
      </c>
      <c r="Q260" s="1279">
        <v>10.27</v>
      </c>
      <c r="T260" s="879"/>
      <c r="U260" s="879"/>
      <c r="V260" s="879"/>
      <c r="W260" s="879"/>
      <c r="X260" s="879"/>
    </row>
    <row r="261" spans="5:24">
      <c r="E261" s="474"/>
      <c r="G261" s="1243" t="s">
        <v>1083</v>
      </c>
      <c r="H261" s="1243" t="s">
        <v>1450</v>
      </c>
      <c r="J261" s="1247" t="s">
        <v>979</v>
      </c>
      <c r="K261" s="1253">
        <v>6.e-002</v>
      </c>
      <c r="L261" s="1260" t="s">
        <v>1205</v>
      </c>
      <c r="M261" s="1269" t="s">
        <v>1632</v>
      </c>
      <c r="N261" s="1279" t="str">
        <f t="shared" si="4"/>
        <v>大阪府能勢町</v>
      </c>
      <c r="O261" s="1228">
        <v>10.42</v>
      </c>
      <c r="P261" s="1269">
        <v>10.33</v>
      </c>
      <c r="Q261" s="1279">
        <v>10.27</v>
      </c>
      <c r="T261" s="879"/>
      <c r="U261" s="879"/>
      <c r="V261" s="879"/>
      <c r="W261" s="879"/>
      <c r="X261" s="879"/>
    </row>
    <row r="262" spans="5:24">
      <c r="E262" s="474"/>
      <c r="G262" s="1243" t="s">
        <v>1083</v>
      </c>
      <c r="H262" s="1243" t="s">
        <v>1648</v>
      </c>
      <c r="J262" s="1247" t="s">
        <v>979</v>
      </c>
      <c r="K262" s="1253">
        <v>6.e-002</v>
      </c>
      <c r="L262" s="1260" t="s">
        <v>1205</v>
      </c>
      <c r="M262" s="1269" t="s">
        <v>1271</v>
      </c>
      <c r="N262" s="1279" t="str">
        <f t="shared" si="4"/>
        <v>大阪府忠岡町</v>
      </c>
      <c r="O262" s="1228">
        <v>10.42</v>
      </c>
      <c r="P262" s="1269">
        <v>10.33</v>
      </c>
      <c r="Q262" s="1279">
        <v>10.27</v>
      </c>
      <c r="T262" s="879"/>
      <c r="U262" s="879"/>
      <c r="V262" s="879"/>
      <c r="W262" s="879"/>
      <c r="X262" s="879"/>
    </row>
    <row r="263" spans="5:24">
      <c r="E263" s="474"/>
      <c r="G263" s="1243" t="s">
        <v>1083</v>
      </c>
      <c r="H263" s="1243" t="s">
        <v>1590</v>
      </c>
      <c r="J263" s="1247" t="s">
        <v>979</v>
      </c>
      <c r="K263" s="1253">
        <v>6.e-002</v>
      </c>
      <c r="L263" s="1260" t="s">
        <v>1205</v>
      </c>
      <c r="M263" s="1269" t="s">
        <v>1636</v>
      </c>
      <c r="N263" s="1279" t="str">
        <f t="shared" si="4"/>
        <v>大阪府熊取町</v>
      </c>
      <c r="O263" s="1228">
        <v>10.42</v>
      </c>
      <c r="P263" s="1269">
        <v>10.33</v>
      </c>
      <c r="Q263" s="1279">
        <v>10.27</v>
      </c>
      <c r="T263" s="879"/>
      <c r="U263" s="879"/>
      <c r="V263" s="879"/>
      <c r="W263" s="879"/>
      <c r="X263" s="879"/>
    </row>
    <row r="264" spans="5:24">
      <c r="E264" s="474"/>
      <c r="G264" s="1243" t="s">
        <v>1083</v>
      </c>
      <c r="H264" s="1243" t="s">
        <v>1641</v>
      </c>
      <c r="J264" s="1247" t="s">
        <v>979</v>
      </c>
      <c r="K264" s="1253">
        <v>6.e-002</v>
      </c>
      <c r="L264" s="1260" t="s">
        <v>1205</v>
      </c>
      <c r="M264" s="1269" t="s">
        <v>1638</v>
      </c>
      <c r="N264" s="1279" t="str">
        <f t="shared" si="4"/>
        <v>大阪府田尻町</v>
      </c>
      <c r="O264" s="1228">
        <v>10.42</v>
      </c>
      <c r="P264" s="1269">
        <v>10.33</v>
      </c>
      <c r="Q264" s="1279">
        <v>10.27</v>
      </c>
      <c r="T264" s="879"/>
      <c r="U264" s="879"/>
      <c r="V264" s="879"/>
      <c r="W264" s="879"/>
      <c r="X264" s="879"/>
    </row>
    <row r="265" spans="5:24">
      <c r="E265" s="474"/>
      <c r="G265" s="1243" t="s">
        <v>1083</v>
      </c>
      <c r="H265" s="1243" t="s">
        <v>1651</v>
      </c>
      <c r="J265" s="1247" t="s">
        <v>979</v>
      </c>
      <c r="K265" s="1253">
        <v>6.e-002</v>
      </c>
      <c r="L265" s="1260" t="s">
        <v>1205</v>
      </c>
      <c r="M265" s="1269" t="s">
        <v>1640</v>
      </c>
      <c r="N265" s="1279" t="str">
        <f t="shared" si="4"/>
        <v>大阪府岬町</v>
      </c>
      <c r="O265" s="1228">
        <v>10.42</v>
      </c>
      <c r="P265" s="1269">
        <v>10.33</v>
      </c>
      <c r="Q265" s="1279">
        <v>10.27</v>
      </c>
      <c r="T265" s="879"/>
      <c r="U265" s="879"/>
      <c r="V265" s="879"/>
      <c r="W265" s="879"/>
      <c r="X265" s="879"/>
    </row>
    <row r="266" spans="5:24">
      <c r="E266" s="474"/>
      <c r="G266" s="1243" t="s">
        <v>1083</v>
      </c>
      <c r="H266" s="1243" t="s">
        <v>1657</v>
      </c>
      <c r="J266" s="1247" t="s">
        <v>979</v>
      </c>
      <c r="K266" s="1253">
        <v>6.e-002</v>
      </c>
      <c r="L266" s="1260" t="s">
        <v>1205</v>
      </c>
      <c r="M266" s="1269" t="s">
        <v>936</v>
      </c>
      <c r="N266" s="1279" t="str">
        <f t="shared" si="4"/>
        <v>大阪府太子町</v>
      </c>
      <c r="O266" s="1228">
        <v>10.42</v>
      </c>
      <c r="P266" s="1269">
        <v>10.33</v>
      </c>
      <c r="Q266" s="1279">
        <v>10.27</v>
      </c>
      <c r="T266" s="879"/>
      <c r="U266" s="879"/>
      <c r="V266" s="879"/>
      <c r="W266" s="879"/>
      <c r="X266" s="879"/>
    </row>
    <row r="267" spans="5:24">
      <c r="E267" s="474"/>
      <c r="G267" s="1243" t="s">
        <v>1083</v>
      </c>
      <c r="H267" s="1243" t="s">
        <v>557</v>
      </c>
      <c r="J267" s="1247" t="s">
        <v>979</v>
      </c>
      <c r="K267" s="1253">
        <v>6.e-002</v>
      </c>
      <c r="L267" s="1260" t="s">
        <v>1205</v>
      </c>
      <c r="M267" s="1269" t="s">
        <v>1643</v>
      </c>
      <c r="N267" s="1279" t="str">
        <f t="shared" si="4"/>
        <v>大阪府河南町</v>
      </c>
      <c r="O267" s="1228">
        <v>10.42</v>
      </c>
      <c r="P267" s="1269">
        <v>10.33</v>
      </c>
      <c r="Q267" s="1279">
        <v>10.27</v>
      </c>
      <c r="T267" s="879"/>
      <c r="U267" s="879"/>
      <c r="V267" s="879"/>
      <c r="W267" s="879"/>
      <c r="X267" s="879"/>
    </row>
    <row r="268" spans="5:24">
      <c r="E268" s="474"/>
      <c r="G268" s="1243" t="s">
        <v>1083</v>
      </c>
      <c r="H268" s="1243" t="s">
        <v>551</v>
      </c>
      <c r="J268" s="1247" t="s">
        <v>979</v>
      </c>
      <c r="K268" s="1253">
        <v>6.e-002</v>
      </c>
      <c r="L268" s="1260" t="s">
        <v>1205</v>
      </c>
      <c r="M268" s="1269" t="s">
        <v>1647</v>
      </c>
      <c r="N268" s="1279" t="str">
        <f t="shared" si="4"/>
        <v>大阪府千早赤阪村</v>
      </c>
      <c r="O268" s="1228">
        <v>10.42</v>
      </c>
      <c r="P268" s="1269">
        <v>10.33</v>
      </c>
      <c r="Q268" s="1279">
        <v>10.27</v>
      </c>
      <c r="T268" s="879"/>
      <c r="U268" s="879"/>
      <c r="V268" s="879"/>
      <c r="W268" s="879"/>
      <c r="X268" s="879"/>
    </row>
    <row r="269" spans="5:24">
      <c r="E269" s="474"/>
      <c r="G269" s="1243" t="s">
        <v>1083</v>
      </c>
      <c r="H269" s="1243" t="s">
        <v>1661</v>
      </c>
      <c r="J269" s="1247" t="s">
        <v>979</v>
      </c>
      <c r="K269" s="1253">
        <v>6.e-002</v>
      </c>
      <c r="L269" s="1260" t="s">
        <v>1215</v>
      </c>
      <c r="M269" s="1269" t="s">
        <v>1409</v>
      </c>
      <c r="N269" s="1279" t="str">
        <f t="shared" si="4"/>
        <v>兵庫県明石市</v>
      </c>
      <c r="O269" s="1228">
        <v>10.42</v>
      </c>
      <c r="P269" s="1269">
        <v>10.33</v>
      </c>
      <c r="Q269" s="1279">
        <v>10.27</v>
      </c>
      <c r="T269" s="879"/>
      <c r="U269" s="879"/>
      <c r="V269" s="879"/>
      <c r="W269" s="879"/>
      <c r="X269" s="879"/>
    </row>
    <row r="270" spans="5:24">
      <c r="E270" s="474"/>
      <c r="G270" s="1243" t="s">
        <v>1083</v>
      </c>
      <c r="H270" s="1243" t="s">
        <v>1520</v>
      </c>
      <c r="J270" s="1247" t="s">
        <v>979</v>
      </c>
      <c r="K270" s="1253">
        <v>6.e-002</v>
      </c>
      <c r="L270" s="1260" t="s">
        <v>1215</v>
      </c>
      <c r="M270" s="1269" t="s">
        <v>681</v>
      </c>
      <c r="N270" s="1279" t="str">
        <f t="shared" si="4"/>
        <v>兵庫県猪名川町</v>
      </c>
      <c r="O270" s="1228">
        <v>10.42</v>
      </c>
      <c r="P270" s="1269">
        <v>10.33</v>
      </c>
      <c r="Q270" s="1279">
        <v>10.27</v>
      </c>
      <c r="T270" s="879"/>
      <c r="U270" s="879"/>
      <c r="V270" s="879"/>
      <c r="W270" s="879"/>
      <c r="X270" s="879"/>
    </row>
    <row r="271" spans="5:24">
      <c r="E271" s="474"/>
      <c r="G271" s="1243" t="s">
        <v>1083</v>
      </c>
      <c r="H271" s="1243" t="s">
        <v>1068</v>
      </c>
      <c r="J271" s="1247" t="s">
        <v>979</v>
      </c>
      <c r="K271" s="1253">
        <v>6.e-002</v>
      </c>
      <c r="L271" s="1260" t="s">
        <v>742</v>
      </c>
      <c r="M271" s="1269" t="s">
        <v>1595</v>
      </c>
      <c r="N271" s="1279" t="str">
        <f t="shared" si="4"/>
        <v>奈良県奈良市</v>
      </c>
      <c r="O271" s="1228">
        <v>10.42</v>
      </c>
      <c r="P271" s="1269">
        <v>10.33</v>
      </c>
      <c r="Q271" s="1279">
        <v>10.27</v>
      </c>
      <c r="T271" s="879"/>
      <c r="U271" s="879"/>
      <c r="V271" s="879"/>
      <c r="W271" s="879"/>
      <c r="X271" s="879"/>
    </row>
    <row r="272" spans="5:24">
      <c r="E272" s="474"/>
      <c r="G272" s="1243" t="s">
        <v>1083</v>
      </c>
      <c r="H272" s="1243" t="s">
        <v>1247</v>
      </c>
      <c r="J272" s="1247" t="s">
        <v>979</v>
      </c>
      <c r="K272" s="1253">
        <v>6.e-002</v>
      </c>
      <c r="L272" s="1260" t="s">
        <v>742</v>
      </c>
      <c r="M272" s="1269" t="s">
        <v>1656</v>
      </c>
      <c r="N272" s="1279" t="str">
        <f t="shared" si="4"/>
        <v>奈良県大和郡山市</v>
      </c>
      <c r="O272" s="1228">
        <v>10.42</v>
      </c>
      <c r="P272" s="1269">
        <v>10.33</v>
      </c>
      <c r="Q272" s="1279">
        <v>10.27</v>
      </c>
      <c r="T272" s="879"/>
      <c r="U272" s="879"/>
      <c r="V272" s="879"/>
      <c r="W272" s="879"/>
      <c r="X272" s="879"/>
    </row>
    <row r="273" spans="5:24">
      <c r="E273" s="474"/>
      <c r="G273" s="1243" t="s">
        <v>1083</v>
      </c>
      <c r="H273" s="1243" t="s">
        <v>1668</v>
      </c>
      <c r="J273" s="1247" t="s">
        <v>979</v>
      </c>
      <c r="K273" s="1253">
        <v>6.e-002</v>
      </c>
      <c r="L273" s="1260" t="s">
        <v>742</v>
      </c>
      <c r="M273" s="1269" t="s">
        <v>1658</v>
      </c>
      <c r="N273" s="1279" t="str">
        <f t="shared" si="4"/>
        <v>奈良県生駒市</v>
      </c>
      <c r="O273" s="1228">
        <v>10.42</v>
      </c>
      <c r="P273" s="1269">
        <v>10.33</v>
      </c>
      <c r="Q273" s="1279">
        <v>10.27</v>
      </c>
      <c r="T273" s="879"/>
      <c r="U273" s="879"/>
      <c r="V273" s="879"/>
      <c r="W273" s="879"/>
      <c r="X273" s="879"/>
    </row>
    <row r="274" spans="5:24">
      <c r="E274" s="474"/>
      <c r="G274" s="1243" t="s">
        <v>1083</v>
      </c>
      <c r="H274" s="1243" t="s">
        <v>1671</v>
      </c>
      <c r="J274" s="1247" t="s">
        <v>979</v>
      </c>
      <c r="K274" s="1253">
        <v>6.e-002</v>
      </c>
      <c r="L274" s="1260" t="s">
        <v>1226</v>
      </c>
      <c r="M274" s="1269" t="s">
        <v>1660</v>
      </c>
      <c r="N274" s="1279" t="str">
        <f t="shared" si="4"/>
        <v>和歌山県和歌山市</v>
      </c>
      <c r="O274" s="1228">
        <v>10.42</v>
      </c>
      <c r="P274" s="1269">
        <v>10.33</v>
      </c>
      <c r="Q274" s="1279">
        <v>10.27</v>
      </c>
      <c r="T274" s="879"/>
      <c r="U274" s="879"/>
      <c r="V274" s="879"/>
      <c r="W274" s="879"/>
      <c r="X274" s="879"/>
    </row>
    <row r="275" spans="5:24">
      <c r="E275" s="474"/>
      <c r="G275" s="1243" t="s">
        <v>1083</v>
      </c>
      <c r="H275" s="1243" t="s">
        <v>1673</v>
      </c>
      <c r="J275" s="1247" t="s">
        <v>979</v>
      </c>
      <c r="K275" s="1253">
        <v>6.e-002</v>
      </c>
      <c r="L275" s="1260" t="s">
        <v>1226</v>
      </c>
      <c r="M275" s="1269" t="s">
        <v>1626</v>
      </c>
      <c r="N275" s="1279" t="str">
        <f t="shared" si="4"/>
        <v>和歌山県橋本市</v>
      </c>
      <c r="O275" s="1228">
        <v>10.42</v>
      </c>
      <c r="P275" s="1269">
        <v>10.33</v>
      </c>
      <c r="Q275" s="1279">
        <v>10.27</v>
      </c>
      <c r="T275" s="879"/>
      <c r="U275" s="879"/>
      <c r="V275" s="879"/>
      <c r="W275" s="879"/>
      <c r="X275" s="879"/>
    </row>
    <row r="276" spans="5:24">
      <c r="E276" s="474"/>
      <c r="G276" s="1243" t="s">
        <v>1083</v>
      </c>
      <c r="H276" s="1243" t="s">
        <v>1675</v>
      </c>
      <c r="J276" s="1247" t="s">
        <v>979</v>
      </c>
      <c r="K276" s="1253">
        <v>6.e-002</v>
      </c>
      <c r="L276" s="1260" t="s">
        <v>769</v>
      </c>
      <c r="M276" s="1269" t="s">
        <v>1662</v>
      </c>
      <c r="N276" s="1279" t="str">
        <f t="shared" si="4"/>
        <v>福岡県大野城市</v>
      </c>
      <c r="O276" s="1228">
        <v>10.42</v>
      </c>
      <c r="P276" s="1269">
        <v>10.33</v>
      </c>
      <c r="Q276" s="1279">
        <v>10.27</v>
      </c>
      <c r="T276" s="879"/>
      <c r="U276" s="879"/>
      <c r="V276" s="879"/>
      <c r="W276" s="879"/>
      <c r="X276" s="879"/>
    </row>
    <row r="277" spans="5:24">
      <c r="E277" s="474"/>
      <c r="G277" s="1243" t="s">
        <v>1083</v>
      </c>
      <c r="H277" s="1243" t="s">
        <v>1491</v>
      </c>
      <c r="J277" s="1247" t="s">
        <v>979</v>
      </c>
      <c r="K277" s="1253">
        <v>6.e-002</v>
      </c>
      <c r="L277" s="1260" t="s">
        <v>769</v>
      </c>
      <c r="M277" s="1269" t="s">
        <v>1663</v>
      </c>
      <c r="N277" s="1279" t="str">
        <f t="shared" si="4"/>
        <v>福岡県太宰府市</v>
      </c>
      <c r="O277" s="1228">
        <v>10.42</v>
      </c>
      <c r="P277" s="1269">
        <v>10.33</v>
      </c>
      <c r="Q277" s="1279">
        <v>10.27</v>
      </c>
      <c r="T277" s="879"/>
      <c r="U277" s="879"/>
      <c r="V277" s="879"/>
      <c r="W277" s="879"/>
      <c r="X277" s="879"/>
    </row>
    <row r="278" spans="5:24">
      <c r="E278" s="474"/>
      <c r="G278" s="1243" t="s">
        <v>1083</v>
      </c>
      <c r="H278" s="1243" t="s">
        <v>1677</v>
      </c>
      <c r="J278" s="1247" t="s">
        <v>979</v>
      </c>
      <c r="K278" s="1253">
        <v>6.e-002</v>
      </c>
      <c r="L278" s="1260" t="s">
        <v>769</v>
      </c>
      <c r="M278" s="1269" t="s">
        <v>1659</v>
      </c>
      <c r="N278" s="1279" t="str">
        <f t="shared" si="4"/>
        <v>福岡県福津市</v>
      </c>
      <c r="O278" s="1228">
        <v>10.42</v>
      </c>
      <c r="P278" s="1269">
        <v>10.33</v>
      </c>
      <c r="Q278" s="1279">
        <v>10.27</v>
      </c>
      <c r="T278" s="879"/>
      <c r="U278" s="879"/>
      <c r="V278" s="879"/>
      <c r="W278" s="879"/>
      <c r="X278" s="879"/>
    </row>
    <row r="279" spans="5:24">
      <c r="E279" s="474"/>
      <c r="G279" s="1243" t="s">
        <v>1083</v>
      </c>
      <c r="H279" s="1243" t="s">
        <v>1680</v>
      </c>
      <c r="J279" s="1247" t="s">
        <v>979</v>
      </c>
      <c r="K279" s="1253">
        <v>6.e-002</v>
      </c>
      <c r="L279" s="1260" t="s">
        <v>769</v>
      </c>
      <c r="M279" s="1269" t="s">
        <v>1667</v>
      </c>
      <c r="N279" s="1279" t="str">
        <f t="shared" si="4"/>
        <v>福岡県糸島市</v>
      </c>
      <c r="O279" s="1228">
        <v>10.42</v>
      </c>
      <c r="P279" s="1269">
        <v>10.33</v>
      </c>
      <c r="Q279" s="1279">
        <v>10.27</v>
      </c>
      <c r="T279" s="879"/>
      <c r="U279" s="879"/>
      <c r="V279" s="879"/>
      <c r="W279" s="879"/>
      <c r="X279" s="879"/>
    </row>
    <row r="280" spans="5:24">
      <c r="E280" s="474"/>
      <c r="G280" s="1243" t="s">
        <v>1083</v>
      </c>
      <c r="H280" s="1243" t="s">
        <v>1685</v>
      </c>
      <c r="J280" s="1247" t="s">
        <v>979</v>
      </c>
      <c r="K280" s="1253">
        <v>6.e-002</v>
      </c>
      <c r="L280" s="1260" t="s">
        <v>769</v>
      </c>
      <c r="M280" s="1269" t="s">
        <v>2504</v>
      </c>
      <c r="N280" s="1279" t="str">
        <f t="shared" si="4"/>
        <v>福岡県那珂川市</v>
      </c>
      <c r="O280" s="1228">
        <v>10.42</v>
      </c>
      <c r="P280" s="1269">
        <v>10.33</v>
      </c>
      <c r="Q280" s="1279">
        <v>10.27</v>
      </c>
      <c r="T280" s="879"/>
      <c r="U280" s="879"/>
      <c r="V280" s="879"/>
      <c r="W280" s="879"/>
      <c r="X280" s="879"/>
    </row>
    <row r="281" spans="5:24" ht="14.25">
      <c r="E281" s="474"/>
      <c r="G281" s="1243" t="s">
        <v>1083</v>
      </c>
      <c r="H281" s="1243" t="s">
        <v>1145</v>
      </c>
      <c r="J281" s="1250" t="s">
        <v>979</v>
      </c>
      <c r="K281" s="1256">
        <v>6.e-002</v>
      </c>
      <c r="L281" s="1263" t="s">
        <v>769</v>
      </c>
      <c r="M281" s="1272" t="s">
        <v>317</v>
      </c>
      <c r="N281" s="1280" t="str">
        <f t="shared" si="4"/>
        <v>福岡県粕屋町</v>
      </c>
      <c r="O281" s="1288">
        <v>10.42</v>
      </c>
      <c r="P281" s="1272">
        <v>10.33</v>
      </c>
      <c r="Q281" s="1282">
        <v>10.27</v>
      </c>
      <c r="T281" s="879"/>
      <c r="U281" s="879"/>
      <c r="V281" s="879"/>
      <c r="W281" s="879"/>
      <c r="X281" s="879"/>
    </row>
    <row r="282" spans="5:24">
      <c r="E282" s="474"/>
      <c r="G282" s="1243" t="s">
        <v>1083</v>
      </c>
      <c r="H282" s="1243" t="s">
        <v>908</v>
      </c>
      <c r="J282" s="1246" t="s">
        <v>1674</v>
      </c>
      <c r="K282" s="1252">
        <v>3.e-002</v>
      </c>
      <c r="L282" s="1259" t="s">
        <v>1055</v>
      </c>
      <c r="M282" s="1268" t="s">
        <v>445</v>
      </c>
      <c r="N282" s="1275" t="str">
        <f t="shared" si="4"/>
        <v>北海道札幌市</v>
      </c>
      <c r="O282" s="1289">
        <v>10.210000000000001</v>
      </c>
      <c r="P282" s="1268">
        <v>10.17</v>
      </c>
      <c r="Q282" s="1278">
        <v>10.14</v>
      </c>
      <c r="T282" s="879"/>
      <c r="U282" s="879"/>
      <c r="V282" s="879"/>
      <c r="W282" s="879"/>
      <c r="X282" s="879"/>
    </row>
    <row r="283" spans="5:24">
      <c r="E283" s="474"/>
      <c r="G283" s="1243" t="s">
        <v>1083</v>
      </c>
      <c r="H283" s="1243" t="s">
        <v>1414</v>
      </c>
      <c r="J283" s="1247" t="s">
        <v>1674</v>
      </c>
      <c r="K283" s="1253">
        <v>3.e-002</v>
      </c>
      <c r="L283" s="1264" t="s">
        <v>907</v>
      </c>
      <c r="M283" s="1269" t="s">
        <v>1676</v>
      </c>
      <c r="N283" s="1276" t="str">
        <f t="shared" si="4"/>
        <v>茨城県結城市</v>
      </c>
      <c r="O283" s="1228">
        <v>10.210000000000001</v>
      </c>
      <c r="P283" s="1269">
        <v>10.17</v>
      </c>
      <c r="Q283" s="1279">
        <v>10.14</v>
      </c>
      <c r="T283" s="879"/>
      <c r="U283" s="879"/>
      <c r="V283" s="879"/>
      <c r="W283" s="879"/>
      <c r="X283" s="879"/>
    </row>
    <row r="284" spans="5:24">
      <c r="E284" s="474"/>
      <c r="G284" s="1243" t="s">
        <v>1083</v>
      </c>
      <c r="H284" s="1243" t="s">
        <v>1692</v>
      </c>
      <c r="J284" s="1247" t="s">
        <v>1674</v>
      </c>
      <c r="K284" s="1253">
        <v>3.e-002</v>
      </c>
      <c r="L284" s="1264" t="s">
        <v>907</v>
      </c>
      <c r="M284" s="1269" t="s">
        <v>1120</v>
      </c>
      <c r="N284" s="1276" t="str">
        <f t="shared" si="4"/>
        <v>茨城県下妻市</v>
      </c>
      <c r="O284" s="1228">
        <v>10.210000000000001</v>
      </c>
      <c r="P284" s="1269">
        <v>10.17</v>
      </c>
      <c r="Q284" s="1279">
        <v>10.14</v>
      </c>
      <c r="T284" s="879"/>
      <c r="U284" s="879"/>
      <c r="V284" s="879"/>
      <c r="W284" s="879"/>
      <c r="X284" s="879"/>
    </row>
    <row r="285" spans="5:24">
      <c r="E285" s="474"/>
      <c r="G285" s="1243" t="s">
        <v>1083</v>
      </c>
      <c r="H285" s="1243" t="s">
        <v>1693</v>
      </c>
      <c r="J285" s="1247" t="s">
        <v>1674</v>
      </c>
      <c r="K285" s="1253">
        <v>3.e-002</v>
      </c>
      <c r="L285" s="1264" t="s">
        <v>907</v>
      </c>
      <c r="M285" s="1269" t="s">
        <v>1678</v>
      </c>
      <c r="N285" s="1276" t="str">
        <f t="shared" si="4"/>
        <v>茨城県常総市</v>
      </c>
      <c r="O285" s="1228">
        <v>10.210000000000001</v>
      </c>
      <c r="P285" s="1269">
        <v>10.17</v>
      </c>
      <c r="Q285" s="1279">
        <v>10.14</v>
      </c>
      <c r="T285" s="879"/>
      <c r="U285" s="879"/>
      <c r="V285" s="879"/>
      <c r="W285" s="879"/>
      <c r="X285" s="879"/>
    </row>
    <row r="286" spans="5:24">
      <c r="E286" s="474"/>
      <c r="G286" s="1243" t="s">
        <v>1083</v>
      </c>
      <c r="H286" s="1243" t="s">
        <v>1697</v>
      </c>
      <c r="J286" s="1247" t="s">
        <v>1674</v>
      </c>
      <c r="K286" s="1253">
        <v>3.e-002</v>
      </c>
      <c r="L286" s="1264" t="s">
        <v>907</v>
      </c>
      <c r="M286" s="1269" t="s">
        <v>1681</v>
      </c>
      <c r="N286" s="1276" t="str">
        <f t="shared" si="4"/>
        <v>茨城県笠間市</v>
      </c>
      <c r="O286" s="1228">
        <v>10.210000000000001</v>
      </c>
      <c r="P286" s="1269">
        <v>10.17</v>
      </c>
      <c r="Q286" s="1279">
        <v>10.14</v>
      </c>
      <c r="T286" s="879"/>
      <c r="U286" s="879"/>
      <c r="V286" s="879"/>
      <c r="W286" s="879"/>
      <c r="X286" s="879"/>
    </row>
    <row r="287" spans="5:24">
      <c r="E287" s="474"/>
      <c r="G287" s="1243" t="s">
        <v>1083</v>
      </c>
      <c r="H287" s="1243" t="s">
        <v>1702</v>
      </c>
      <c r="J287" s="1247" t="s">
        <v>1674</v>
      </c>
      <c r="K287" s="1253">
        <v>3.e-002</v>
      </c>
      <c r="L287" s="1264" t="s">
        <v>907</v>
      </c>
      <c r="M287" s="1269" t="s">
        <v>1687</v>
      </c>
      <c r="N287" s="1276" t="str">
        <f t="shared" si="4"/>
        <v>茨城県ひたちなか市</v>
      </c>
      <c r="O287" s="1228">
        <v>10.210000000000001</v>
      </c>
      <c r="P287" s="1269">
        <v>10.17</v>
      </c>
      <c r="Q287" s="1279">
        <v>10.14</v>
      </c>
      <c r="T287" s="879"/>
      <c r="U287" s="879"/>
      <c r="V287" s="879"/>
      <c r="W287" s="879"/>
      <c r="X287" s="879"/>
    </row>
    <row r="288" spans="5:24">
      <c r="E288" s="474"/>
      <c r="G288" s="1243" t="s">
        <v>1083</v>
      </c>
      <c r="H288" s="1243" t="s">
        <v>298</v>
      </c>
      <c r="J288" s="1247" t="s">
        <v>1674</v>
      </c>
      <c r="K288" s="1253">
        <v>3.e-002</v>
      </c>
      <c r="L288" s="1264" t="s">
        <v>907</v>
      </c>
      <c r="M288" s="1269" t="s">
        <v>1688</v>
      </c>
      <c r="N288" s="1276" t="str">
        <f t="shared" si="4"/>
        <v>茨城県那珂市</v>
      </c>
      <c r="O288" s="1228">
        <v>10.210000000000001</v>
      </c>
      <c r="P288" s="1269">
        <v>10.17</v>
      </c>
      <c r="Q288" s="1279">
        <v>10.14</v>
      </c>
      <c r="T288" s="879"/>
      <c r="U288" s="879"/>
      <c r="V288" s="879"/>
      <c r="W288" s="879"/>
      <c r="X288" s="879"/>
    </row>
    <row r="289" spans="5:24">
      <c r="E289" s="474"/>
      <c r="G289" s="1243" t="s">
        <v>1083</v>
      </c>
      <c r="H289" s="1243" t="s">
        <v>1706</v>
      </c>
      <c r="J289" s="1247" t="s">
        <v>1674</v>
      </c>
      <c r="K289" s="1253">
        <v>3.e-002</v>
      </c>
      <c r="L289" s="1264" t="s">
        <v>907</v>
      </c>
      <c r="M289" s="1269" t="s">
        <v>923</v>
      </c>
      <c r="N289" s="1276" t="str">
        <f t="shared" si="4"/>
        <v>茨城県筑西市</v>
      </c>
      <c r="O289" s="1228">
        <v>10.210000000000001</v>
      </c>
      <c r="P289" s="1269">
        <v>10.17</v>
      </c>
      <c r="Q289" s="1279">
        <v>10.14</v>
      </c>
      <c r="T289" s="879"/>
      <c r="U289" s="879"/>
      <c r="V289" s="879"/>
      <c r="W289" s="879"/>
      <c r="X289" s="879"/>
    </row>
    <row r="290" spans="5:24">
      <c r="E290" s="474"/>
      <c r="G290" s="1243" t="s">
        <v>1083</v>
      </c>
      <c r="H290" s="1243" t="s">
        <v>1155</v>
      </c>
      <c r="J290" s="1247" t="s">
        <v>1674</v>
      </c>
      <c r="K290" s="1253">
        <v>3.e-002</v>
      </c>
      <c r="L290" s="1264" t="s">
        <v>907</v>
      </c>
      <c r="M290" s="1269" t="s">
        <v>1690</v>
      </c>
      <c r="N290" s="1276" t="str">
        <f t="shared" si="4"/>
        <v>茨城県坂東市</v>
      </c>
      <c r="O290" s="1228">
        <v>10.210000000000001</v>
      </c>
      <c r="P290" s="1269">
        <v>10.17</v>
      </c>
      <c r="Q290" s="1279">
        <v>10.14</v>
      </c>
      <c r="T290" s="879"/>
      <c r="U290" s="879"/>
      <c r="V290" s="879"/>
      <c r="W290" s="879"/>
      <c r="X290" s="879"/>
    </row>
    <row r="291" spans="5:24">
      <c r="E291" s="474"/>
      <c r="G291" s="1243" t="s">
        <v>1083</v>
      </c>
      <c r="H291" s="1243" t="s">
        <v>1709</v>
      </c>
      <c r="J291" s="1247" t="s">
        <v>1674</v>
      </c>
      <c r="K291" s="1253">
        <v>3.e-002</v>
      </c>
      <c r="L291" s="1264" t="s">
        <v>907</v>
      </c>
      <c r="M291" s="1269" t="s">
        <v>261</v>
      </c>
      <c r="N291" s="1276" t="str">
        <f t="shared" si="4"/>
        <v>茨城県稲敷市</v>
      </c>
      <c r="O291" s="1228">
        <v>10.210000000000001</v>
      </c>
      <c r="P291" s="1269">
        <v>10.17</v>
      </c>
      <c r="Q291" s="1279">
        <v>10.14</v>
      </c>
      <c r="T291" s="879"/>
      <c r="U291" s="879"/>
      <c r="V291" s="879"/>
      <c r="W291" s="879"/>
      <c r="X291" s="879"/>
    </row>
    <row r="292" spans="5:24">
      <c r="E292" s="474"/>
      <c r="G292" s="1243" t="s">
        <v>1083</v>
      </c>
      <c r="H292" s="1243" t="s">
        <v>1672</v>
      </c>
      <c r="J292" s="1247" t="s">
        <v>1674</v>
      </c>
      <c r="K292" s="1253">
        <v>3.e-002</v>
      </c>
      <c r="L292" s="1264" t="s">
        <v>907</v>
      </c>
      <c r="M292" s="1269" t="s">
        <v>1694</v>
      </c>
      <c r="N292" s="1276" t="str">
        <f t="shared" si="4"/>
        <v>茨城県つくばみらい市</v>
      </c>
      <c r="O292" s="1228">
        <v>10.210000000000001</v>
      </c>
      <c r="P292" s="1269">
        <v>10.17</v>
      </c>
      <c r="Q292" s="1279">
        <v>10.14</v>
      </c>
      <c r="T292" s="879"/>
      <c r="U292" s="879"/>
      <c r="V292" s="879"/>
      <c r="W292" s="879"/>
      <c r="X292" s="879"/>
    </row>
    <row r="293" spans="5:24">
      <c r="E293" s="474"/>
      <c r="G293" s="1243" t="s">
        <v>1083</v>
      </c>
      <c r="H293" s="1243" t="s">
        <v>1713</v>
      </c>
      <c r="J293" s="1247" t="s">
        <v>1674</v>
      </c>
      <c r="K293" s="1253">
        <v>3.e-002</v>
      </c>
      <c r="L293" s="1264" t="s">
        <v>907</v>
      </c>
      <c r="M293" s="1269" t="s">
        <v>1700</v>
      </c>
      <c r="N293" s="1276" t="str">
        <f t="shared" si="4"/>
        <v>茨城県大洗町</v>
      </c>
      <c r="O293" s="1228">
        <v>10.210000000000001</v>
      </c>
      <c r="P293" s="1269">
        <v>10.17</v>
      </c>
      <c r="Q293" s="1279">
        <v>10.14</v>
      </c>
      <c r="T293" s="879"/>
      <c r="U293" s="879"/>
      <c r="V293" s="879"/>
      <c r="W293" s="879"/>
      <c r="X293" s="879"/>
    </row>
    <row r="294" spans="5:24">
      <c r="E294" s="474"/>
      <c r="G294" s="1243" t="s">
        <v>1083</v>
      </c>
      <c r="H294" s="1243" t="s">
        <v>667</v>
      </c>
      <c r="J294" s="1247" t="s">
        <v>1674</v>
      </c>
      <c r="K294" s="1253">
        <v>3.e-002</v>
      </c>
      <c r="L294" s="1264" t="s">
        <v>907</v>
      </c>
      <c r="M294" s="1269" t="s">
        <v>1705</v>
      </c>
      <c r="N294" s="1276" t="str">
        <f t="shared" si="4"/>
        <v>茨城県阿見町</v>
      </c>
      <c r="O294" s="1228">
        <v>10.210000000000001</v>
      </c>
      <c r="P294" s="1269">
        <v>10.17</v>
      </c>
      <c r="Q294" s="1279">
        <v>10.14</v>
      </c>
      <c r="T294" s="879"/>
      <c r="U294" s="879"/>
      <c r="V294" s="879"/>
      <c r="W294" s="879"/>
      <c r="X294" s="879"/>
    </row>
    <row r="295" spans="5:24">
      <c r="E295" s="474"/>
      <c r="G295" s="1243" t="s">
        <v>1083</v>
      </c>
      <c r="H295" s="1243" t="s">
        <v>1468</v>
      </c>
      <c r="J295" s="1247" t="s">
        <v>1674</v>
      </c>
      <c r="K295" s="1253">
        <v>3.e-002</v>
      </c>
      <c r="L295" s="1264" t="s">
        <v>907</v>
      </c>
      <c r="M295" s="1269" t="s">
        <v>364</v>
      </c>
      <c r="N295" s="1276" t="str">
        <f t="shared" si="4"/>
        <v>茨城県河内町</v>
      </c>
      <c r="O295" s="1228">
        <v>10.210000000000001</v>
      </c>
      <c r="P295" s="1269">
        <v>10.17</v>
      </c>
      <c r="Q295" s="1279">
        <v>10.14</v>
      </c>
      <c r="T295" s="879"/>
      <c r="U295" s="879"/>
      <c r="V295" s="879"/>
      <c r="W295" s="879"/>
      <c r="X295" s="879"/>
    </row>
    <row r="296" spans="5:24">
      <c r="E296" s="474"/>
      <c r="G296" s="1243" t="s">
        <v>1086</v>
      </c>
      <c r="H296" s="1243" t="s">
        <v>1715</v>
      </c>
      <c r="J296" s="1247" t="s">
        <v>1674</v>
      </c>
      <c r="K296" s="1253">
        <v>3.e-002</v>
      </c>
      <c r="L296" s="1264" t="s">
        <v>907</v>
      </c>
      <c r="M296" s="1269" t="s">
        <v>1707</v>
      </c>
      <c r="N296" s="1276" t="str">
        <f t="shared" si="4"/>
        <v>茨城県八千代町</v>
      </c>
      <c r="O296" s="1228">
        <v>10.210000000000001</v>
      </c>
      <c r="P296" s="1269">
        <v>10.17</v>
      </c>
      <c r="Q296" s="1279">
        <v>10.14</v>
      </c>
      <c r="T296" s="879"/>
      <c r="U296" s="879"/>
      <c r="V296" s="879"/>
      <c r="W296" s="879"/>
      <c r="X296" s="879"/>
    </row>
    <row r="297" spans="5:24">
      <c r="E297" s="474"/>
      <c r="G297" s="1243" t="s">
        <v>1086</v>
      </c>
      <c r="H297" s="1243" t="s">
        <v>1716</v>
      </c>
      <c r="J297" s="1247" t="s">
        <v>1674</v>
      </c>
      <c r="K297" s="1253">
        <v>3.e-002</v>
      </c>
      <c r="L297" s="1264" t="s">
        <v>907</v>
      </c>
      <c r="M297" s="1269" t="s">
        <v>1708</v>
      </c>
      <c r="N297" s="1276" t="str">
        <f t="shared" si="4"/>
        <v>茨城県五霞町</v>
      </c>
      <c r="O297" s="1228">
        <v>10.210000000000001</v>
      </c>
      <c r="P297" s="1269">
        <v>10.17</v>
      </c>
      <c r="Q297" s="1279">
        <v>10.14</v>
      </c>
      <c r="T297" s="879"/>
      <c r="U297" s="879"/>
      <c r="V297" s="879"/>
      <c r="W297" s="879"/>
      <c r="X297" s="879"/>
    </row>
    <row r="298" spans="5:24">
      <c r="E298" s="474"/>
      <c r="G298" s="1243" t="s">
        <v>1086</v>
      </c>
      <c r="H298" s="1243" t="s">
        <v>1717</v>
      </c>
      <c r="J298" s="1247" t="s">
        <v>1674</v>
      </c>
      <c r="K298" s="1253">
        <v>3.e-002</v>
      </c>
      <c r="L298" s="1264" t="s">
        <v>907</v>
      </c>
      <c r="M298" s="1269" t="s">
        <v>1710</v>
      </c>
      <c r="N298" s="1276" t="str">
        <f t="shared" si="4"/>
        <v>茨城県境町</v>
      </c>
      <c r="O298" s="1228">
        <v>10.210000000000001</v>
      </c>
      <c r="P298" s="1269">
        <v>10.17</v>
      </c>
      <c r="Q298" s="1279">
        <v>10.14</v>
      </c>
      <c r="T298" s="879"/>
      <c r="U298" s="879"/>
      <c r="V298" s="879"/>
      <c r="W298" s="879"/>
      <c r="X298" s="879"/>
    </row>
    <row r="299" spans="5:24">
      <c r="E299" s="474"/>
      <c r="G299" s="1243" t="s">
        <v>1086</v>
      </c>
      <c r="H299" s="1243" t="s">
        <v>1720</v>
      </c>
      <c r="J299" s="1247" t="s">
        <v>1674</v>
      </c>
      <c r="K299" s="1253">
        <v>3.e-002</v>
      </c>
      <c r="L299" s="1264" t="s">
        <v>304</v>
      </c>
      <c r="M299" s="1269" t="s">
        <v>1711</v>
      </c>
      <c r="N299" s="1276" t="str">
        <f t="shared" si="4"/>
        <v>栃木県栃木市</v>
      </c>
      <c r="O299" s="1228">
        <v>10.210000000000001</v>
      </c>
      <c r="P299" s="1269">
        <v>10.17</v>
      </c>
      <c r="Q299" s="1279">
        <v>10.14</v>
      </c>
      <c r="T299" s="879"/>
      <c r="U299" s="879"/>
      <c r="V299" s="879"/>
      <c r="W299" s="879"/>
      <c r="X299" s="879"/>
    </row>
    <row r="300" spans="5:24">
      <c r="E300" s="474"/>
      <c r="G300" s="1243" t="s">
        <v>1086</v>
      </c>
      <c r="H300" s="1243" t="s">
        <v>1722</v>
      </c>
      <c r="J300" s="1247" t="s">
        <v>1674</v>
      </c>
      <c r="K300" s="1253">
        <v>3.e-002</v>
      </c>
      <c r="L300" s="1264" t="s">
        <v>304</v>
      </c>
      <c r="M300" s="1269" t="s">
        <v>1714</v>
      </c>
      <c r="N300" s="1276" t="str">
        <f t="shared" si="4"/>
        <v>栃木県鹿沼市</v>
      </c>
      <c r="O300" s="1228">
        <v>10.210000000000001</v>
      </c>
      <c r="P300" s="1269">
        <v>10.17</v>
      </c>
      <c r="Q300" s="1279">
        <v>10.14</v>
      </c>
      <c r="T300" s="879"/>
      <c r="U300" s="879"/>
      <c r="V300" s="879"/>
      <c r="W300" s="879"/>
      <c r="X300" s="879"/>
    </row>
    <row r="301" spans="5:24">
      <c r="E301" s="474"/>
      <c r="G301" s="1243" t="s">
        <v>1086</v>
      </c>
      <c r="H301" s="1243" t="s">
        <v>1494</v>
      </c>
      <c r="J301" s="1247" t="s">
        <v>1674</v>
      </c>
      <c r="K301" s="1253">
        <v>3.e-002</v>
      </c>
      <c r="L301" s="1264" t="s">
        <v>304</v>
      </c>
      <c r="M301" s="1269" t="s">
        <v>1160</v>
      </c>
      <c r="N301" s="1276" t="str">
        <f t="shared" si="4"/>
        <v>栃木県日光市</v>
      </c>
      <c r="O301" s="1228">
        <v>10.210000000000001</v>
      </c>
      <c r="P301" s="1269">
        <v>10.17</v>
      </c>
      <c r="Q301" s="1279">
        <v>10.14</v>
      </c>
      <c r="T301" s="879"/>
      <c r="U301" s="879"/>
      <c r="V301" s="879"/>
      <c r="W301" s="879"/>
      <c r="X301" s="879"/>
    </row>
    <row r="302" spans="5:24">
      <c r="E302" s="474"/>
      <c r="G302" s="1243" t="s">
        <v>1086</v>
      </c>
      <c r="H302" s="1243" t="s">
        <v>1725</v>
      </c>
      <c r="J302" s="1247" t="s">
        <v>1674</v>
      </c>
      <c r="K302" s="1253">
        <v>3.e-002</v>
      </c>
      <c r="L302" s="1264" t="s">
        <v>304</v>
      </c>
      <c r="M302" s="1269" t="s">
        <v>19</v>
      </c>
      <c r="N302" s="1276" t="str">
        <f t="shared" si="4"/>
        <v>栃木県小山市</v>
      </c>
      <c r="O302" s="1228">
        <v>10.210000000000001</v>
      </c>
      <c r="P302" s="1269">
        <v>10.17</v>
      </c>
      <c r="Q302" s="1279">
        <v>10.14</v>
      </c>
      <c r="T302" s="879"/>
      <c r="U302" s="879"/>
      <c r="V302" s="879"/>
      <c r="W302" s="879"/>
      <c r="X302" s="879"/>
    </row>
    <row r="303" spans="5:24">
      <c r="E303" s="474"/>
      <c r="G303" s="1243" t="s">
        <v>1086</v>
      </c>
      <c r="H303" s="1243" t="s">
        <v>1644</v>
      </c>
      <c r="J303" s="1247" t="s">
        <v>1674</v>
      </c>
      <c r="K303" s="1253">
        <v>3.e-002</v>
      </c>
      <c r="L303" s="1264" t="s">
        <v>304</v>
      </c>
      <c r="M303" s="1269" t="s">
        <v>110</v>
      </c>
      <c r="N303" s="1276" t="str">
        <f t="shared" si="4"/>
        <v>栃木県真岡市</v>
      </c>
      <c r="O303" s="1228">
        <v>10.210000000000001</v>
      </c>
      <c r="P303" s="1269">
        <v>10.17</v>
      </c>
      <c r="Q303" s="1279">
        <v>10.14</v>
      </c>
      <c r="T303" s="879"/>
      <c r="U303" s="879"/>
      <c r="V303" s="879"/>
      <c r="W303" s="879"/>
      <c r="X303" s="879"/>
    </row>
    <row r="304" spans="5:24">
      <c r="E304" s="474"/>
      <c r="G304" s="1243" t="s">
        <v>1086</v>
      </c>
      <c r="H304" s="1243" t="s">
        <v>1729</v>
      </c>
      <c r="J304" s="1247" t="s">
        <v>1674</v>
      </c>
      <c r="K304" s="1253">
        <v>3.e-002</v>
      </c>
      <c r="L304" s="1264" t="s">
        <v>304</v>
      </c>
      <c r="M304" s="1269" t="s">
        <v>707</v>
      </c>
      <c r="N304" s="1276" t="str">
        <f t="shared" si="4"/>
        <v>栃木県大田原市</v>
      </c>
      <c r="O304" s="1228">
        <v>10.210000000000001</v>
      </c>
      <c r="P304" s="1269">
        <v>10.17</v>
      </c>
      <c r="Q304" s="1279">
        <v>10.14</v>
      </c>
      <c r="T304" s="879"/>
      <c r="U304" s="879"/>
      <c r="V304" s="879"/>
      <c r="W304" s="879"/>
      <c r="X304" s="879"/>
    </row>
    <row r="305" spans="5:24">
      <c r="E305" s="474"/>
      <c r="G305" s="1243" t="s">
        <v>1086</v>
      </c>
      <c r="H305" s="1243" t="s">
        <v>1495</v>
      </c>
      <c r="J305" s="1247" t="s">
        <v>1674</v>
      </c>
      <c r="K305" s="1253">
        <v>3.e-002</v>
      </c>
      <c r="L305" s="1264" t="s">
        <v>304</v>
      </c>
      <c r="M305" s="1269" t="s">
        <v>1719</v>
      </c>
      <c r="N305" s="1276" t="str">
        <f t="shared" si="4"/>
        <v>栃木県さくら市</v>
      </c>
      <c r="O305" s="1228">
        <v>10.210000000000001</v>
      </c>
      <c r="P305" s="1269">
        <v>10.17</v>
      </c>
      <c r="Q305" s="1279">
        <v>10.14</v>
      </c>
      <c r="T305" s="879"/>
      <c r="U305" s="879"/>
      <c r="V305" s="879"/>
      <c r="W305" s="879"/>
      <c r="X305" s="879"/>
    </row>
    <row r="306" spans="5:24">
      <c r="E306" s="474"/>
      <c r="G306" s="1243" t="s">
        <v>1086</v>
      </c>
      <c r="H306" s="1243" t="s">
        <v>1732</v>
      </c>
      <c r="J306" s="1247" t="s">
        <v>1674</v>
      </c>
      <c r="K306" s="1253">
        <v>3.e-002</v>
      </c>
      <c r="L306" s="1264" t="s">
        <v>304</v>
      </c>
      <c r="M306" s="1269" t="s">
        <v>821</v>
      </c>
      <c r="N306" s="1276" t="str">
        <f t="shared" si="4"/>
        <v>栃木県下野市</v>
      </c>
      <c r="O306" s="1228">
        <v>10.210000000000001</v>
      </c>
      <c r="P306" s="1269">
        <v>10.17</v>
      </c>
      <c r="Q306" s="1279">
        <v>10.14</v>
      </c>
      <c r="T306" s="879"/>
      <c r="U306" s="879"/>
      <c r="V306" s="879"/>
      <c r="W306" s="879"/>
      <c r="X306" s="879"/>
    </row>
    <row r="307" spans="5:24">
      <c r="E307" s="474"/>
      <c r="G307" s="1243" t="s">
        <v>1086</v>
      </c>
      <c r="H307" s="1243" t="s">
        <v>1734</v>
      </c>
      <c r="J307" s="1247" t="s">
        <v>1674</v>
      </c>
      <c r="K307" s="1253">
        <v>3.e-002</v>
      </c>
      <c r="L307" s="1264" t="s">
        <v>304</v>
      </c>
      <c r="M307" s="1269" t="s">
        <v>1721</v>
      </c>
      <c r="N307" s="1276" t="str">
        <f t="shared" si="4"/>
        <v>栃木県壬生町</v>
      </c>
      <c r="O307" s="1228">
        <v>10.210000000000001</v>
      </c>
      <c r="P307" s="1269">
        <v>10.17</v>
      </c>
      <c r="Q307" s="1279">
        <v>10.14</v>
      </c>
      <c r="T307" s="879"/>
      <c r="U307" s="879"/>
      <c r="V307" s="879"/>
      <c r="W307" s="879"/>
      <c r="X307" s="879"/>
    </row>
    <row r="308" spans="5:24">
      <c r="E308" s="474"/>
      <c r="G308" s="1243" t="s">
        <v>1086</v>
      </c>
      <c r="H308" s="1243" t="s">
        <v>1737</v>
      </c>
      <c r="J308" s="1247" t="s">
        <v>1674</v>
      </c>
      <c r="K308" s="1253">
        <v>3.e-002</v>
      </c>
      <c r="L308" s="1264" t="s">
        <v>1110</v>
      </c>
      <c r="M308" s="1269" t="s">
        <v>305</v>
      </c>
      <c r="N308" s="1276" t="str">
        <f t="shared" si="4"/>
        <v>群馬県前橋市</v>
      </c>
      <c r="O308" s="1228">
        <v>10.210000000000001</v>
      </c>
      <c r="P308" s="1269">
        <v>10.17</v>
      </c>
      <c r="Q308" s="1279">
        <v>10.14</v>
      </c>
      <c r="T308" s="879"/>
      <c r="U308" s="879"/>
      <c r="V308" s="879"/>
      <c r="W308" s="879"/>
      <c r="X308" s="879"/>
    </row>
    <row r="309" spans="5:24">
      <c r="E309" s="474"/>
      <c r="G309" s="1243" t="s">
        <v>1086</v>
      </c>
      <c r="H309" s="1243" t="s">
        <v>1739</v>
      </c>
      <c r="J309" s="1247" t="s">
        <v>1674</v>
      </c>
      <c r="K309" s="1253">
        <v>3.e-002</v>
      </c>
      <c r="L309" s="1264" t="s">
        <v>1110</v>
      </c>
      <c r="M309" s="1269" t="s">
        <v>1723</v>
      </c>
      <c r="N309" s="1276" t="str">
        <f t="shared" si="4"/>
        <v>群馬県伊勢崎市</v>
      </c>
      <c r="O309" s="1228">
        <v>10.210000000000001</v>
      </c>
      <c r="P309" s="1269">
        <v>10.17</v>
      </c>
      <c r="Q309" s="1279">
        <v>10.14</v>
      </c>
      <c r="T309" s="879"/>
      <c r="U309" s="879"/>
      <c r="V309" s="879"/>
      <c r="W309" s="879"/>
      <c r="X309" s="879"/>
    </row>
    <row r="310" spans="5:24">
      <c r="E310" s="474"/>
      <c r="G310" s="1243" t="s">
        <v>1086</v>
      </c>
      <c r="H310" s="1243" t="s">
        <v>731</v>
      </c>
      <c r="J310" s="1247" t="s">
        <v>1674</v>
      </c>
      <c r="K310" s="1253">
        <v>3.e-002</v>
      </c>
      <c r="L310" s="1264" t="s">
        <v>1110</v>
      </c>
      <c r="M310" s="1269" t="s">
        <v>1499</v>
      </c>
      <c r="N310" s="1276" t="str">
        <f t="shared" si="4"/>
        <v>群馬県太田市</v>
      </c>
      <c r="O310" s="1228">
        <v>10.210000000000001</v>
      </c>
      <c r="P310" s="1269">
        <v>10.17</v>
      </c>
      <c r="Q310" s="1279">
        <v>10.14</v>
      </c>
      <c r="T310" s="879"/>
      <c r="U310" s="879"/>
      <c r="V310" s="879"/>
      <c r="W310" s="879"/>
      <c r="X310" s="879"/>
    </row>
    <row r="311" spans="5:24">
      <c r="E311" s="474"/>
      <c r="G311" s="1243" t="s">
        <v>1086</v>
      </c>
      <c r="H311" s="1243" t="s">
        <v>878</v>
      </c>
      <c r="J311" s="1247" t="s">
        <v>1674</v>
      </c>
      <c r="K311" s="1253">
        <v>3.e-002</v>
      </c>
      <c r="L311" s="1264" t="s">
        <v>1110</v>
      </c>
      <c r="M311" s="1269" t="s">
        <v>1727</v>
      </c>
      <c r="N311" s="1276" t="str">
        <f t="shared" si="4"/>
        <v>群馬県渋川市</v>
      </c>
      <c r="O311" s="1228">
        <v>10.210000000000001</v>
      </c>
      <c r="P311" s="1269">
        <v>10.17</v>
      </c>
      <c r="Q311" s="1279">
        <v>10.14</v>
      </c>
      <c r="T311" s="879"/>
      <c r="U311" s="879"/>
      <c r="V311" s="879"/>
      <c r="W311" s="879"/>
      <c r="X311" s="879"/>
    </row>
    <row r="312" spans="5:24">
      <c r="E312" s="474"/>
      <c r="G312" s="1243" t="s">
        <v>1086</v>
      </c>
      <c r="H312" s="1243" t="s">
        <v>1650</v>
      </c>
      <c r="J312" s="1247" t="s">
        <v>1674</v>
      </c>
      <c r="K312" s="1253">
        <v>3.e-002</v>
      </c>
      <c r="L312" s="1264" t="s">
        <v>1110</v>
      </c>
      <c r="M312" s="1269" t="s">
        <v>2505</v>
      </c>
      <c r="N312" s="1276" t="str">
        <f t="shared" si="4"/>
        <v>群馬県榛東村</v>
      </c>
      <c r="O312" s="1228">
        <v>10.210000000000001</v>
      </c>
      <c r="P312" s="1269">
        <v>10.17</v>
      </c>
      <c r="Q312" s="1279">
        <v>10.14</v>
      </c>
      <c r="T312" s="879"/>
      <c r="U312" s="879"/>
      <c r="V312" s="879"/>
      <c r="W312" s="879"/>
      <c r="X312" s="879"/>
    </row>
    <row r="313" spans="5:24">
      <c r="E313" s="474"/>
      <c r="G313" s="1243" t="s">
        <v>1086</v>
      </c>
      <c r="H313" s="1243" t="s">
        <v>1392</v>
      </c>
      <c r="J313" s="1247" t="s">
        <v>1674</v>
      </c>
      <c r="K313" s="1253">
        <v>3.e-002</v>
      </c>
      <c r="L313" s="1264" t="s">
        <v>1110</v>
      </c>
      <c r="M313" s="1269" t="s">
        <v>2506</v>
      </c>
      <c r="N313" s="1276" t="str">
        <f t="shared" si="4"/>
        <v>群馬県吉岡町</v>
      </c>
      <c r="O313" s="1228">
        <v>10.210000000000001</v>
      </c>
      <c r="P313" s="1269">
        <v>10.17</v>
      </c>
      <c r="Q313" s="1279">
        <v>10.14</v>
      </c>
      <c r="T313" s="879"/>
      <c r="U313" s="879"/>
      <c r="V313" s="879"/>
      <c r="W313" s="879"/>
      <c r="X313" s="879"/>
    </row>
    <row r="314" spans="5:24">
      <c r="E314" s="474"/>
      <c r="G314" s="1243" t="s">
        <v>1086</v>
      </c>
      <c r="H314" s="1243" t="s">
        <v>1747</v>
      </c>
      <c r="J314" s="1247" t="s">
        <v>1674</v>
      </c>
      <c r="K314" s="1253">
        <v>3.e-002</v>
      </c>
      <c r="L314" s="1264" t="s">
        <v>1110</v>
      </c>
      <c r="M314" s="1269" t="s">
        <v>1730</v>
      </c>
      <c r="N314" s="1276" t="str">
        <f t="shared" si="4"/>
        <v>群馬県玉村町</v>
      </c>
      <c r="O314" s="1228">
        <v>10.210000000000001</v>
      </c>
      <c r="P314" s="1269">
        <v>10.17</v>
      </c>
      <c r="Q314" s="1279">
        <v>10.14</v>
      </c>
      <c r="T314" s="879"/>
      <c r="U314" s="879"/>
      <c r="V314" s="879"/>
      <c r="W314" s="879"/>
      <c r="X314" s="879"/>
    </row>
    <row r="315" spans="5:24">
      <c r="E315" s="474"/>
      <c r="G315" s="1243" t="s">
        <v>1086</v>
      </c>
      <c r="H315" s="1243" t="s">
        <v>1091</v>
      </c>
      <c r="J315" s="1247" t="s">
        <v>1674</v>
      </c>
      <c r="K315" s="1253">
        <v>3.e-002</v>
      </c>
      <c r="L315" s="1264" t="s">
        <v>1116</v>
      </c>
      <c r="M315" s="1269" t="s">
        <v>1204</v>
      </c>
      <c r="N315" s="1276" t="str">
        <f t="shared" si="4"/>
        <v>埼玉県熊谷市</v>
      </c>
      <c r="O315" s="1228">
        <v>10.210000000000001</v>
      </c>
      <c r="P315" s="1269">
        <v>10.17</v>
      </c>
      <c r="Q315" s="1279">
        <v>10.14</v>
      </c>
      <c r="T315" s="879"/>
      <c r="U315" s="879"/>
      <c r="V315" s="879"/>
      <c r="W315" s="879"/>
      <c r="X315" s="879"/>
    </row>
    <row r="316" spans="5:24">
      <c r="E316" s="474"/>
      <c r="G316" s="1243" t="s">
        <v>1086</v>
      </c>
      <c r="H316" s="1243" t="s">
        <v>1750</v>
      </c>
      <c r="J316" s="1247" t="s">
        <v>1674</v>
      </c>
      <c r="K316" s="1253">
        <v>3.e-002</v>
      </c>
      <c r="L316" s="1264" t="s">
        <v>1116</v>
      </c>
      <c r="M316" s="1269" t="s">
        <v>1733</v>
      </c>
      <c r="N316" s="1276" t="str">
        <f t="shared" si="4"/>
        <v>埼玉県深谷市</v>
      </c>
      <c r="O316" s="1228">
        <v>10.210000000000001</v>
      </c>
      <c r="P316" s="1269">
        <v>10.17</v>
      </c>
      <c r="Q316" s="1279">
        <v>10.14</v>
      </c>
      <c r="T316" s="879"/>
      <c r="U316" s="879"/>
      <c r="V316" s="879"/>
      <c r="W316" s="879"/>
      <c r="X316" s="879"/>
    </row>
    <row r="317" spans="5:24">
      <c r="E317" s="474"/>
      <c r="G317" s="1243" t="s">
        <v>1086</v>
      </c>
      <c r="H317" s="1243" t="s">
        <v>448</v>
      </c>
      <c r="J317" s="1247" t="s">
        <v>1674</v>
      </c>
      <c r="K317" s="1253">
        <v>3.e-002</v>
      </c>
      <c r="L317" s="1264" t="s">
        <v>1116</v>
      </c>
      <c r="M317" s="1269" t="s">
        <v>1736</v>
      </c>
      <c r="N317" s="1276" t="str">
        <f t="shared" si="4"/>
        <v>埼玉県日高市</v>
      </c>
      <c r="O317" s="1228">
        <v>10.210000000000001</v>
      </c>
      <c r="P317" s="1269">
        <v>10.17</v>
      </c>
      <c r="Q317" s="1279">
        <v>10.14</v>
      </c>
      <c r="T317" s="879"/>
      <c r="U317" s="879"/>
      <c r="V317" s="879"/>
      <c r="W317" s="879"/>
      <c r="X317" s="879"/>
    </row>
    <row r="318" spans="5:24">
      <c r="E318" s="474"/>
      <c r="G318" s="1243" t="s">
        <v>1086</v>
      </c>
      <c r="H318" s="1243" t="s">
        <v>1754</v>
      </c>
      <c r="J318" s="1247" t="s">
        <v>1674</v>
      </c>
      <c r="K318" s="1253">
        <v>3.e-002</v>
      </c>
      <c r="L318" s="1264" t="s">
        <v>1116</v>
      </c>
      <c r="M318" s="1269" t="s">
        <v>1738</v>
      </c>
      <c r="N318" s="1276" t="str">
        <f t="shared" si="4"/>
        <v>埼玉県毛呂山町</v>
      </c>
      <c r="O318" s="1228">
        <v>10.210000000000001</v>
      </c>
      <c r="P318" s="1269">
        <v>10.17</v>
      </c>
      <c r="Q318" s="1279">
        <v>10.14</v>
      </c>
      <c r="T318" s="879"/>
      <c r="U318" s="879"/>
      <c r="V318" s="879"/>
      <c r="W318" s="879"/>
      <c r="X318" s="879"/>
    </row>
    <row r="319" spans="5:24">
      <c r="E319" s="474"/>
      <c r="G319" s="1243" t="s">
        <v>1086</v>
      </c>
      <c r="H319" s="1243" t="s">
        <v>1216</v>
      </c>
      <c r="J319" s="1247" t="s">
        <v>1674</v>
      </c>
      <c r="K319" s="1253">
        <v>3.e-002</v>
      </c>
      <c r="L319" s="1264" t="s">
        <v>1116</v>
      </c>
      <c r="M319" s="1269" t="s">
        <v>1741</v>
      </c>
      <c r="N319" s="1276" t="str">
        <f t="shared" si="4"/>
        <v>埼玉県越生町</v>
      </c>
      <c r="O319" s="1228">
        <v>10.210000000000001</v>
      </c>
      <c r="P319" s="1269">
        <v>10.17</v>
      </c>
      <c r="Q319" s="1279">
        <v>10.14</v>
      </c>
      <c r="T319" s="879"/>
      <c r="U319" s="879"/>
      <c r="V319" s="879"/>
      <c r="W319" s="879"/>
      <c r="X319" s="879"/>
    </row>
    <row r="320" spans="5:24">
      <c r="E320" s="474"/>
      <c r="G320" s="1243" t="s">
        <v>1086</v>
      </c>
      <c r="H320" s="1243" t="s">
        <v>1296</v>
      </c>
      <c r="J320" s="1247" t="s">
        <v>1674</v>
      </c>
      <c r="K320" s="1253">
        <v>3.e-002</v>
      </c>
      <c r="L320" s="1264" t="s">
        <v>1116</v>
      </c>
      <c r="M320" s="1269" t="s">
        <v>1742</v>
      </c>
      <c r="N320" s="1276" t="str">
        <f t="shared" si="4"/>
        <v>埼玉県滑川町</v>
      </c>
      <c r="O320" s="1228">
        <v>10.210000000000001</v>
      </c>
      <c r="P320" s="1269">
        <v>10.17</v>
      </c>
      <c r="Q320" s="1279">
        <v>10.14</v>
      </c>
      <c r="T320" s="879"/>
      <c r="U320" s="879"/>
      <c r="V320" s="879"/>
      <c r="W320" s="879"/>
      <c r="X320" s="879"/>
    </row>
    <row r="321" spans="5:24">
      <c r="E321" s="474"/>
      <c r="G321" s="1243" t="s">
        <v>451</v>
      </c>
      <c r="H321" s="1243" t="s">
        <v>991</v>
      </c>
      <c r="J321" s="1247" t="s">
        <v>1674</v>
      </c>
      <c r="K321" s="1253">
        <v>3.e-002</v>
      </c>
      <c r="L321" s="1264" t="s">
        <v>1116</v>
      </c>
      <c r="M321" s="1269" t="s">
        <v>1743</v>
      </c>
      <c r="N321" s="1276" t="str">
        <f t="shared" si="4"/>
        <v>埼玉県川島町</v>
      </c>
      <c r="O321" s="1228">
        <v>10.210000000000001</v>
      </c>
      <c r="P321" s="1269">
        <v>10.17</v>
      </c>
      <c r="Q321" s="1279">
        <v>10.14</v>
      </c>
      <c r="T321" s="879"/>
      <c r="U321" s="879"/>
      <c r="V321" s="879"/>
      <c r="W321" s="879"/>
      <c r="X321" s="879"/>
    </row>
    <row r="322" spans="5:24">
      <c r="E322" s="474"/>
      <c r="G322" s="1243" t="s">
        <v>451</v>
      </c>
      <c r="H322" s="1243" t="s">
        <v>1760</v>
      </c>
      <c r="J322" s="1247" t="s">
        <v>1674</v>
      </c>
      <c r="K322" s="1253">
        <v>3.e-002</v>
      </c>
      <c r="L322" s="1264" t="s">
        <v>1116</v>
      </c>
      <c r="M322" s="1269" t="s">
        <v>1596</v>
      </c>
      <c r="N322" s="1276" t="str">
        <f t="shared" si="4"/>
        <v>埼玉県吉見町</v>
      </c>
      <c r="O322" s="1228">
        <v>10.210000000000001</v>
      </c>
      <c r="P322" s="1269">
        <v>10.17</v>
      </c>
      <c r="Q322" s="1279">
        <v>10.14</v>
      </c>
      <c r="T322" s="879"/>
      <c r="U322" s="879"/>
      <c r="V322" s="879"/>
      <c r="W322" s="879"/>
      <c r="X322" s="879"/>
    </row>
    <row r="323" spans="5:24">
      <c r="E323" s="474"/>
      <c r="G323" s="1243" t="s">
        <v>451</v>
      </c>
      <c r="H323" s="1243" t="s">
        <v>1565</v>
      </c>
      <c r="J323" s="1247" t="s">
        <v>1674</v>
      </c>
      <c r="K323" s="1253">
        <v>3.e-002</v>
      </c>
      <c r="L323" s="1264" t="s">
        <v>1116</v>
      </c>
      <c r="M323" s="1269" t="s">
        <v>1746</v>
      </c>
      <c r="N323" s="1276" t="str">
        <f t="shared" ref="N323:N386" si="5">L323&amp;M323</f>
        <v>埼玉県鳩山町</v>
      </c>
      <c r="O323" s="1228">
        <v>10.210000000000001</v>
      </c>
      <c r="P323" s="1269">
        <v>10.17</v>
      </c>
      <c r="Q323" s="1279">
        <v>10.14</v>
      </c>
      <c r="T323" s="879"/>
      <c r="U323" s="879"/>
      <c r="V323" s="879"/>
      <c r="W323" s="879"/>
      <c r="X323" s="879"/>
    </row>
    <row r="324" spans="5:24">
      <c r="E324" s="474"/>
      <c r="G324" s="1243" t="s">
        <v>451</v>
      </c>
      <c r="H324" s="1243" t="s">
        <v>1762</v>
      </c>
      <c r="J324" s="1247" t="s">
        <v>1674</v>
      </c>
      <c r="K324" s="1253">
        <v>3.e-002</v>
      </c>
      <c r="L324" s="1264" t="s">
        <v>1116</v>
      </c>
      <c r="M324" s="1269" t="s">
        <v>1043</v>
      </c>
      <c r="N324" s="1276" t="str">
        <f t="shared" si="5"/>
        <v>埼玉県寄居町</v>
      </c>
      <c r="O324" s="1228">
        <v>10.210000000000001</v>
      </c>
      <c r="P324" s="1269">
        <v>10.17</v>
      </c>
      <c r="Q324" s="1279">
        <v>10.14</v>
      </c>
      <c r="T324" s="879"/>
      <c r="U324" s="879"/>
      <c r="V324" s="879"/>
      <c r="W324" s="879"/>
      <c r="X324" s="879"/>
    </row>
    <row r="325" spans="5:24">
      <c r="E325" s="474"/>
      <c r="G325" s="1243" t="s">
        <v>451</v>
      </c>
      <c r="H325" s="1243" t="s">
        <v>72</v>
      </c>
      <c r="J325" s="1247" t="s">
        <v>1674</v>
      </c>
      <c r="K325" s="1253">
        <v>3.e-002</v>
      </c>
      <c r="L325" s="1264" t="s">
        <v>1121</v>
      </c>
      <c r="M325" s="1269" t="s">
        <v>458</v>
      </c>
      <c r="N325" s="1276" t="str">
        <f t="shared" si="5"/>
        <v>千葉県東金市</v>
      </c>
      <c r="O325" s="1228">
        <v>10.210000000000001</v>
      </c>
      <c r="P325" s="1269">
        <v>10.17</v>
      </c>
      <c r="Q325" s="1279">
        <v>10.14</v>
      </c>
      <c r="T325" s="879"/>
      <c r="U325" s="879"/>
      <c r="V325" s="879"/>
      <c r="W325" s="879"/>
      <c r="X325" s="879"/>
    </row>
    <row r="326" spans="5:24">
      <c r="E326" s="474"/>
      <c r="G326" s="1243" t="s">
        <v>451</v>
      </c>
      <c r="H326" s="1243" t="s">
        <v>66</v>
      </c>
      <c r="J326" s="1247" t="s">
        <v>1674</v>
      </c>
      <c r="K326" s="1253">
        <v>3.e-002</v>
      </c>
      <c r="L326" s="1264" t="s">
        <v>1121</v>
      </c>
      <c r="M326" s="1269" t="s">
        <v>1752</v>
      </c>
      <c r="N326" s="1276" t="str">
        <f t="shared" si="5"/>
        <v>千葉県君津市</v>
      </c>
      <c r="O326" s="1228">
        <v>10.210000000000001</v>
      </c>
      <c r="P326" s="1269">
        <v>10.17</v>
      </c>
      <c r="Q326" s="1279">
        <v>10.14</v>
      </c>
      <c r="T326" s="879"/>
      <c r="U326" s="879"/>
      <c r="V326" s="879"/>
      <c r="W326" s="879"/>
      <c r="X326" s="879"/>
    </row>
    <row r="327" spans="5:24">
      <c r="E327" s="474"/>
      <c r="G327" s="1243" t="s">
        <v>451</v>
      </c>
      <c r="H327" s="1243" t="s">
        <v>1765</v>
      </c>
      <c r="J327" s="1247" t="s">
        <v>1674</v>
      </c>
      <c r="K327" s="1253">
        <v>3.e-002</v>
      </c>
      <c r="L327" s="1264" t="s">
        <v>1121</v>
      </c>
      <c r="M327" s="1269" t="s">
        <v>1755</v>
      </c>
      <c r="N327" s="1276" t="str">
        <f t="shared" si="5"/>
        <v>千葉県富津市</v>
      </c>
      <c r="O327" s="1228">
        <v>10.210000000000001</v>
      </c>
      <c r="P327" s="1269">
        <v>10.17</v>
      </c>
      <c r="Q327" s="1279">
        <v>10.14</v>
      </c>
      <c r="T327" s="879"/>
      <c r="U327" s="879"/>
      <c r="V327" s="879"/>
      <c r="W327" s="879"/>
      <c r="X327" s="879"/>
    </row>
    <row r="328" spans="5:24">
      <c r="E328" s="474"/>
      <c r="G328" s="1243" t="s">
        <v>451</v>
      </c>
      <c r="H328" s="1243" t="s">
        <v>1298</v>
      </c>
      <c r="J328" s="1247" t="s">
        <v>1674</v>
      </c>
      <c r="K328" s="1253">
        <v>3.e-002</v>
      </c>
      <c r="L328" s="1264" t="s">
        <v>1121</v>
      </c>
      <c r="M328" s="1269" t="s">
        <v>1757</v>
      </c>
      <c r="N328" s="1276" t="str">
        <f t="shared" si="5"/>
        <v>千葉県八街市</v>
      </c>
      <c r="O328" s="1228">
        <v>10.210000000000001</v>
      </c>
      <c r="P328" s="1269">
        <v>10.17</v>
      </c>
      <c r="Q328" s="1279">
        <v>10.14</v>
      </c>
      <c r="T328" s="879"/>
      <c r="U328" s="879"/>
      <c r="V328" s="879"/>
      <c r="W328" s="879"/>
      <c r="X328" s="879"/>
    </row>
    <row r="329" spans="5:24">
      <c r="E329" s="474"/>
      <c r="G329" s="1243" t="s">
        <v>451</v>
      </c>
      <c r="H329" s="1243" t="s">
        <v>1180</v>
      </c>
      <c r="J329" s="1247" t="s">
        <v>1674</v>
      </c>
      <c r="K329" s="1253">
        <v>3.e-002</v>
      </c>
      <c r="L329" s="1264" t="s">
        <v>1121</v>
      </c>
      <c r="M329" s="1269" t="s">
        <v>1062</v>
      </c>
      <c r="N329" s="1276" t="str">
        <f t="shared" si="5"/>
        <v>千葉県富里市</v>
      </c>
      <c r="O329" s="1228">
        <v>10.210000000000001</v>
      </c>
      <c r="P329" s="1269">
        <v>10.17</v>
      </c>
      <c r="Q329" s="1279">
        <v>10.14</v>
      </c>
      <c r="T329" s="879"/>
      <c r="U329" s="879"/>
      <c r="V329" s="879"/>
      <c r="W329" s="879"/>
      <c r="X329" s="879"/>
    </row>
    <row r="330" spans="5:24">
      <c r="E330" s="474"/>
      <c r="G330" s="1243" t="s">
        <v>451</v>
      </c>
      <c r="H330" s="1243" t="s">
        <v>1769</v>
      </c>
      <c r="J330" s="1247" t="s">
        <v>1674</v>
      </c>
      <c r="K330" s="1253">
        <v>3.e-002</v>
      </c>
      <c r="L330" s="1264" t="s">
        <v>1121</v>
      </c>
      <c r="M330" s="1269" t="s">
        <v>1759</v>
      </c>
      <c r="N330" s="1276" t="str">
        <f t="shared" si="5"/>
        <v>千葉県山武市</v>
      </c>
      <c r="O330" s="1228">
        <v>10.210000000000001</v>
      </c>
      <c r="P330" s="1269">
        <v>10.17</v>
      </c>
      <c r="Q330" s="1279">
        <v>10.14</v>
      </c>
      <c r="T330" s="879"/>
      <c r="U330" s="879"/>
      <c r="V330" s="879"/>
      <c r="W330" s="879"/>
      <c r="X330" s="879"/>
    </row>
    <row r="331" spans="5:24">
      <c r="E331" s="474"/>
      <c r="G331" s="1243" t="s">
        <v>451</v>
      </c>
      <c r="H331" s="1243" t="s">
        <v>1770</v>
      </c>
      <c r="J331" s="1247" t="s">
        <v>1674</v>
      </c>
      <c r="K331" s="1253">
        <v>3.e-002</v>
      </c>
      <c r="L331" s="1264" t="s">
        <v>1121</v>
      </c>
      <c r="M331" s="1269" t="s">
        <v>1964</v>
      </c>
      <c r="N331" s="1276" t="str">
        <f t="shared" si="5"/>
        <v>千葉県大網白里市</v>
      </c>
      <c r="O331" s="1228">
        <v>10.210000000000001</v>
      </c>
      <c r="P331" s="1269">
        <v>10.17</v>
      </c>
      <c r="Q331" s="1279">
        <v>10.14</v>
      </c>
      <c r="T331" s="879"/>
      <c r="U331" s="879"/>
      <c r="V331" s="879"/>
      <c r="W331" s="879"/>
      <c r="X331" s="879"/>
    </row>
    <row r="332" spans="5:24">
      <c r="E332" s="474"/>
      <c r="G332" s="1243" t="s">
        <v>451</v>
      </c>
      <c r="H332" s="1243" t="s">
        <v>1773</v>
      </c>
      <c r="J332" s="1247" t="s">
        <v>1674</v>
      </c>
      <c r="K332" s="1253">
        <v>3.e-002</v>
      </c>
      <c r="L332" s="1264" t="s">
        <v>1121</v>
      </c>
      <c r="M332" s="1269" t="s">
        <v>1761</v>
      </c>
      <c r="N332" s="1276" t="str">
        <f t="shared" si="5"/>
        <v>千葉県長柄町</v>
      </c>
      <c r="O332" s="1228">
        <v>10.210000000000001</v>
      </c>
      <c r="P332" s="1269">
        <v>10.17</v>
      </c>
      <c r="Q332" s="1279">
        <v>10.14</v>
      </c>
      <c r="T332" s="879"/>
      <c r="U332" s="879"/>
      <c r="V332" s="879"/>
      <c r="W332" s="879"/>
      <c r="X332" s="879"/>
    </row>
    <row r="333" spans="5:24">
      <c r="E333" s="474"/>
      <c r="G333" s="1243" t="s">
        <v>451</v>
      </c>
      <c r="H333" s="1243" t="s">
        <v>150</v>
      </c>
      <c r="J333" s="1247" t="s">
        <v>1674</v>
      </c>
      <c r="K333" s="1253">
        <v>3.e-002</v>
      </c>
      <c r="L333" s="1264" t="s">
        <v>1121</v>
      </c>
      <c r="M333" s="1269" t="s">
        <v>1763</v>
      </c>
      <c r="N333" s="1276" t="str">
        <f t="shared" si="5"/>
        <v>千葉県長南町</v>
      </c>
      <c r="O333" s="1228">
        <v>10.210000000000001</v>
      </c>
      <c r="P333" s="1269">
        <v>10.17</v>
      </c>
      <c r="Q333" s="1279">
        <v>10.14</v>
      </c>
      <c r="T333" s="879"/>
      <c r="U333" s="879"/>
      <c r="V333" s="879"/>
      <c r="W333" s="879"/>
      <c r="X333" s="879"/>
    </row>
    <row r="334" spans="5:24">
      <c r="E334" s="474"/>
      <c r="G334" s="1243" t="s">
        <v>451</v>
      </c>
      <c r="H334" s="1243" t="s">
        <v>357</v>
      </c>
      <c r="J334" s="1247" t="s">
        <v>1674</v>
      </c>
      <c r="K334" s="1253">
        <v>3.e-002</v>
      </c>
      <c r="L334" s="1264" t="s">
        <v>860</v>
      </c>
      <c r="M334" s="1269" t="s">
        <v>2086</v>
      </c>
      <c r="N334" s="1276" t="str">
        <f t="shared" si="5"/>
        <v>神奈川県南足柄市</v>
      </c>
      <c r="O334" s="1228">
        <v>10.210000000000001</v>
      </c>
      <c r="P334" s="1269">
        <v>10.17</v>
      </c>
      <c r="Q334" s="1279">
        <v>10.14</v>
      </c>
      <c r="T334" s="879"/>
      <c r="U334" s="879"/>
      <c r="V334" s="879"/>
      <c r="W334" s="879"/>
      <c r="X334" s="879"/>
    </row>
    <row r="335" spans="5:24">
      <c r="E335" s="474"/>
      <c r="G335" s="1243" t="s">
        <v>451</v>
      </c>
      <c r="H335" s="1243" t="s">
        <v>1774</v>
      </c>
      <c r="J335" s="1247" t="s">
        <v>1674</v>
      </c>
      <c r="K335" s="1253">
        <v>3.e-002</v>
      </c>
      <c r="L335" s="1264" t="s">
        <v>860</v>
      </c>
      <c r="M335" s="1269" t="s">
        <v>1175</v>
      </c>
      <c r="N335" s="1276" t="str">
        <f t="shared" si="5"/>
        <v>神奈川県山北町</v>
      </c>
      <c r="O335" s="1228">
        <v>10.210000000000001</v>
      </c>
      <c r="P335" s="1269">
        <v>10.17</v>
      </c>
      <c r="Q335" s="1279">
        <v>10.14</v>
      </c>
      <c r="T335" s="879"/>
      <c r="U335" s="879"/>
      <c r="V335" s="879"/>
      <c r="W335" s="879"/>
      <c r="X335" s="879"/>
    </row>
    <row r="336" spans="5:24">
      <c r="E336" s="474"/>
      <c r="G336" s="1243" t="s">
        <v>451</v>
      </c>
      <c r="H336" s="1243" t="s">
        <v>1582</v>
      </c>
      <c r="J336" s="1247" t="s">
        <v>1674</v>
      </c>
      <c r="K336" s="1253">
        <v>3.e-002</v>
      </c>
      <c r="L336" s="1264" t="s">
        <v>860</v>
      </c>
      <c r="M336" s="1269" t="s">
        <v>1135</v>
      </c>
      <c r="N336" s="1276" t="str">
        <f t="shared" si="5"/>
        <v>神奈川県箱根町</v>
      </c>
      <c r="O336" s="1228">
        <v>10.210000000000001</v>
      </c>
      <c r="P336" s="1269">
        <v>10.17</v>
      </c>
      <c r="Q336" s="1279">
        <v>10.14</v>
      </c>
      <c r="T336" s="879"/>
      <c r="U336" s="879"/>
      <c r="V336" s="879"/>
      <c r="W336" s="879"/>
      <c r="X336" s="879"/>
    </row>
    <row r="337" spans="5:24">
      <c r="E337" s="474"/>
      <c r="G337" s="1243" t="s">
        <v>451</v>
      </c>
      <c r="H337" s="1243" t="s">
        <v>1776</v>
      </c>
      <c r="J337" s="1247" t="s">
        <v>1674</v>
      </c>
      <c r="K337" s="1253">
        <v>3.e-002</v>
      </c>
      <c r="L337" s="1264" t="s">
        <v>680</v>
      </c>
      <c r="M337" s="1269" t="s">
        <v>199</v>
      </c>
      <c r="N337" s="1276" t="str">
        <f t="shared" si="5"/>
        <v>新潟県新潟市</v>
      </c>
      <c r="O337" s="1228">
        <v>10.210000000000001</v>
      </c>
      <c r="P337" s="1269">
        <v>10.17</v>
      </c>
      <c r="Q337" s="1279">
        <v>10.14</v>
      </c>
      <c r="T337" s="879"/>
      <c r="U337" s="879"/>
      <c r="V337" s="879"/>
      <c r="W337" s="879"/>
      <c r="X337" s="879"/>
    </row>
    <row r="338" spans="5:24">
      <c r="E338" s="474"/>
      <c r="G338" s="1243" t="s">
        <v>451</v>
      </c>
      <c r="H338" s="1243" t="s">
        <v>1780</v>
      </c>
      <c r="J338" s="1247" t="s">
        <v>1674</v>
      </c>
      <c r="K338" s="1253">
        <v>3.e-002</v>
      </c>
      <c r="L338" s="1264" t="s">
        <v>1144</v>
      </c>
      <c r="M338" s="1269" t="s">
        <v>1766</v>
      </c>
      <c r="N338" s="1276" t="str">
        <f t="shared" si="5"/>
        <v>富山県富山市</v>
      </c>
      <c r="O338" s="1228">
        <v>10.210000000000001</v>
      </c>
      <c r="P338" s="1269">
        <v>10.17</v>
      </c>
      <c r="Q338" s="1279">
        <v>10.14</v>
      </c>
      <c r="T338" s="879"/>
      <c r="U338" s="879"/>
      <c r="V338" s="879"/>
      <c r="W338" s="879"/>
      <c r="X338" s="879"/>
    </row>
    <row r="339" spans="5:24">
      <c r="E339" s="474"/>
      <c r="G339" s="1243" t="s">
        <v>451</v>
      </c>
      <c r="H339" s="1243" t="s">
        <v>1587</v>
      </c>
      <c r="J339" s="1247" t="s">
        <v>1674</v>
      </c>
      <c r="K339" s="1253">
        <v>3.e-002</v>
      </c>
      <c r="L339" s="1264" t="s">
        <v>1150</v>
      </c>
      <c r="M339" s="1269" t="s">
        <v>1767</v>
      </c>
      <c r="N339" s="1276" t="str">
        <f t="shared" si="5"/>
        <v>石川県金沢市</v>
      </c>
      <c r="O339" s="1228">
        <v>10.210000000000001</v>
      </c>
      <c r="P339" s="1269">
        <v>10.17</v>
      </c>
      <c r="Q339" s="1279">
        <v>10.14</v>
      </c>
      <c r="T339" s="879"/>
      <c r="U339" s="879"/>
      <c r="V339" s="879"/>
      <c r="W339" s="879"/>
      <c r="X339" s="879"/>
    </row>
    <row r="340" spans="5:24">
      <c r="E340" s="474"/>
      <c r="G340" s="1243" t="s">
        <v>451</v>
      </c>
      <c r="H340" s="1243" t="s">
        <v>1785</v>
      </c>
      <c r="J340" s="1247" t="s">
        <v>1674</v>
      </c>
      <c r="K340" s="1253">
        <v>3.e-002</v>
      </c>
      <c r="L340" s="1264" t="s">
        <v>1150</v>
      </c>
      <c r="M340" s="1269" t="s">
        <v>1664</v>
      </c>
      <c r="N340" s="1276" t="str">
        <f t="shared" si="5"/>
        <v>石川県内灘町</v>
      </c>
      <c r="O340" s="1228">
        <v>10.210000000000001</v>
      </c>
      <c r="P340" s="1269">
        <v>10.17</v>
      </c>
      <c r="Q340" s="1279">
        <v>10.14</v>
      </c>
      <c r="T340" s="879"/>
      <c r="U340" s="879"/>
      <c r="V340" s="879"/>
      <c r="W340" s="879"/>
      <c r="X340" s="879"/>
    </row>
    <row r="341" spans="5:24">
      <c r="E341" s="474"/>
      <c r="G341" s="1243" t="s">
        <v>451</v>
      </c>
      <c r="H341" s="1243" t="s">
        <v>810</v>
      </c>
      <c r="J341" s="1247" t="s">
        <v>1674</v>
      </c>
      <c r="K341" s="1253">
        <v>3.e-002</v>
      </c>
      <c r="L341" s="1264" t="s">
        <v>1154</v>
      </c>
      <c r="M341" s="1269" t="s">
        <v>1772</v>
      </c>
      <c r="N341" s="1276" t="str">
        <f t="shared" si="5"/>
        <v>福井県福井市</v>
      </c>
      <c r="O341" s="1228">
        <v>10.210000000000001</v>
      </c>
      <c r="P341" s="1269">
        <v>10.17</v>
      </c>
      <c r="Q341" s="1279">
        <v>10.14</v>
      </c>
      <c r="T341" s="879"/>
      <c r="U341" s="879"/>
      <c r="V341" s="879"/>
      <c r="W341" s="879"/>
      <c r="X341" s="879"/>
    </row>
    <row r="342" spans="5:24">
      <c r="E342" s="474"/>
      <c r="G342" s="1243" t="s">
        <v>451</v>
      </c>
      <c r="H342" s="1243" t="s">
        <v>1788</v>
      </c>
      <c r="J342" s="1247" t="s">
        <v>1674</v>
      </c>
      <c r="K342" s="1253">
        <v>3.e-002</v>
      </c>
      <c r="L342" s="1264" t="s">
        <v>1164</v>
      </c>
      <c r="M342" s="1269" t="s">
        <v>1423</v>
      </c>
      <c r="N342" s="1276" t="str">
        <f t="shared" si="5"/>
        <v>山梨県甲府市</v>
      </c>
      <c r="O342" s="1228">
        <v>10.210000000000001</v>
      </c>
      <c r="P342" s="1269">
        <v>10.17</v>
      </c>
      <c r="Q342" s="1279">
        <v>10.14</v>
      </c>
      <c r="T342" s="879"/>
      <c r="U342" s="879"/>
      <c r="V342" s="879"/>
      <c r="W342" s="879"/>
      <c r="X342" s="879"/>
    </row>
    <row r="343" spans="5:24">
      <c r="E343" s="474"/>
      <c r="G343" s="1243" t="s">
        <v>451</v>
      </c>
      <c r="H343" s="1243" t="s">
        <v>754</v>
      </c>
      <c r="J343" s="1247" t="s">
        <v>1674</v>
      </c>
      <c r="K343" s="1253">
        <v>3.e-002</v>
      </c>
      <c r="L343" s="1264" t="s">
        <v>1164</v>
      </c>
      <c r="M343" s="1269" t="s">
        <v>2507</v>
      </c>
      <c r="N343" s="1276" t="str">
        <f t="shared" si="5"/>
        <v>山梨県南アルプス市</v>
      </c>
      <c r="O343" s="1228">
        <v>10.210000000000001</v>
      </c>
      <c r="P343" s="1269">
        <v>10.17</v>
      </c>
      <c r="Q343" s="1279">
        <v>10.14</v>
      </c>
      <c r="T343" s="879"/>
      <c r="U343" s="879"/>
      <c r="V343" s="879"/>
      <c r="W343" s="879"/>
      <c r="X343" s="879"/>
    </row>
    <row r="344" spans="5:24">
      <c r="E344" s="474"/>
      <c r="G344" s="1243" t="s">
        <v>451</v>
      </c>
      <c r="H344" s="1243" t="s">
        <v>1789</v>
      </c>
      <c r="J344" s="1247" t="s">
        <v>1674</v>
      </c>
      <c r="K344" s="1253">
        <v>3.e-002</v>
      </c>
      <c r="L344" s="1264" t="s">
        <v>1164</v>
      </c>
      <c r="M344" s="1269" t="s">
        <v>2588</v>
      </c>
      <c r="N344" s="1276" t="str">
        <f t="shared" si="5"/>
        <v>山梨県南部町</v>
      </c>
      <c r="O344" s="1228">
        <v>10.210000000000001</v>
      </c>
      <c r="P344" s="1269">
        <v>10.17</v>
      </c>
      <c r="Q344" s="1279">
        <v>10.14</v>
      </c>
      <c r="T344" s="879"/>
      <c r="U344" s="879"/>
      <c r="V344" s="879"/>
      <c r="W344" s="879"/>
      <c r="X344" s="879"/>
    </row>
    <row r="345" spans="5:24">
      <c r="E345" s="474"/>
      <c r="G345" s="1243" t="s">
        <v>451</v>
      </c>
      <c r="H345" s="1243" t="s">
        <v>1793</v>
      </c>
      <c r="J345" s="1247" t="s">
        <v>1674</v>
      </c>
      <c r="K345" s="1253">
        <v>3.e-002</v>
      </c>
      <c r="L345" s="1264" t="s">
        <v>196</v>
      </c>
      <c r="M345" s="1269" t="s">
        <v>1557</v>
      </c>
      <c r="N345" s="1276" t="str">
        <f t="shared" si="5"/>
        <v>長野県長野市</v>
      </c>
      <c r="O345" s="1228">
        <v>10.210000000000001</v>
      </c>
      <c r="P345" s="1269">
        <v>10.17</v>
      </c>
      <c r="Q345" s="1279">
        <v>10.14</v>
      </c>
      <c r="T345" s="879"/>
      <c r="U345" s="879"/>
      <c r="V345" s="879"/>
      <c r="W345" s="879"/>
      <c r="X345" s="879"/>
    </row>
    <row r="346" spans="5:24">
      <c r="E346" s="474"/>
      <c r="G346" s="1243" t="s">
        <v>451</v>
      </c>
      <c r="H346" s="1243" t="s">
        <v>1794</v>
      </c>
      <c r="J346" s="1247" t="s">
        <v>1674</v>
      </c>
      <c r="K346" s="1253">
        <v>3.e-002</v>
      </c>
      <c r="L346" s="1264" t="s">
        <v>196</v>
      </c>
      <c r="M346" s="1269" t="s">
        <v>1753</v>
      </c>
      <c r="N346" s="1276" t="str">
        <f t="shared" si="5"/>
        <v>長野県松本市</v>
      </c>
      <c r="O346" s="1228">
        <v>10.210000000000001</v>
      </c>
      <c r="P346" s="1269">
        <v>10.17</v>
      </c>
      <c r="Q346" s="1279">
        <v>10.14</v>
      </c>
      <c r="T346" s="879"/>
      <c r="U346" s="879"/>
      <c r="V346" s="879"/>
      <c r="W346" s="879"/>
      <c r="X346" s="879"/>
    </row>
    <row r="347" spans="5:24">
      <c r="E347" s="474"/>
      <c r="G347" s="1243" t="s">
        <v>451</v>
      </c>
      <c r="H347" s="1243" t="s">
        <v>475</v>
      </c>
      <c r="J347" s="1247" t="s">
        <v>1674</v>
      </c>
      <c r="K347" s="1253">
        <v>3.e-002</v>
      </c>
      <c r="L347" s="1264" t="s">
        <v>196</v>
      </c>
      <c r="M347" s="1269" t="s">
        <v>73</v>
      </c>
      <c r="N347" s="1276" t="str">
        <f t="shared" si="5"/>
        <v>長野県塩尻市</v>
      </c>
      <c r="O347" s="1228">
        <v>10.210000000000001</v>
      </c>
      <c r="P347" s="1269">
        <v>10.17</v>
      </c>
      <c r="Q347" s="1279">
        <v>10.14</v>
      </c>
      <c r="T347" s="879"/>
      <c r="U347" s="879"/>
      <c r="V347" s="879"/>
      <c r="W347" s="879"/>
      <c r="X347" s="879"/>
    </row>
    <row r="348" spans="5:24">
      <c r="E348" s="474"/>
      <c r="G348" s="1243" t="s">
        <v>451</v>
      </c>
      <c r="H348" s="1243" t="s">
        <v>572</v>
      </c>
      <c r="J348" s="1247" t="s">
        <v>1674</v>
      </c>
      <c r="K348" s="1253">
        <v>3.e-002</v>
      </c>
      <c r="L348" s="1264" t="s">
        <v>1173</v>
      </c>
      <c r="M348" s="1269" t="s">
        <v>1321</v>
      </c>
      <c r="N348" s="1276" t="str">
        <f t="shared" si="5"/>
        <v>岐阜県大垣市</v>
      </c>
      <c r="O348" s="1228">
        <v>10.210000000000001</v>
      </c>
      <c r="P348" s="1269">
        <v>10.17</v>
      </c>
      <c r="Q348" s="1279">
        <v>10.14</v>
      </c>
      <c r="T348" s="879"/>
      <c r="U348" s="879"/>
      <c r="V348" s="879"/>
      <c r="W348" s="879"/>
      <c r="X348" s="879"/>
    </row>
    <row r="349" spans="5:24">
      <c r="E349" s="474"/>
      <c r="G349" s="1243" t="s">
        <v>451</v>
      </c>
      <c r="H349" s="1243" t="s">
        <v>1012</v>
      </c>
      <c r="J349" s="1247" t="s">
        <v>1674</v>
      </c>
      <c r="K349" s="1253">
        <v>3.e-002</v>
      </c>
      <c r="L349" s="1264" t="s">
        <v>1173</v>
      </c>
      <c r="M349" s="1269" t="s">
        <v>1778</v>
      </c>
      <c r="N349" s="1276" t="str">
        <f t="shared" si="5"/>
        <v>岐阜県多治見市</v>
      </c>
      <c r="O349" s="1228">
        <v>10.210000000000001</v>
      </c>
      <c r="P349" s="1269">
        <v>10.17</v>
      </c>
      <c r="Q349" s="1279">
        <v>10.14</v>
      </c>
      <c r="T349" s="879"/>
      <c r="U349" s="879"/>
      <c r="V349" s="879"/>
      <c r="W349" s="879"/>
      <c r="X349" s="879"/>
    </row>
    <row r="350" spans="5:24">
      <c r="E350" s="474"/>
      <c r="G350" s="1243" t="s">
        <v>451</v>
      </c>
      <c r="H350" s="1243" t="s">
        <v>1800</v>
      </c>
      <c r="J350" s="1247" t="s">
        <v>1674</v>
      </c>
      <c r="K350" s="1253">
        <v>3.e-002</v>
      </c>
      <c r="L350" s="1264" t="s">
        <v>1173</v>
      </c>
      <c r="M350" s="1269" t="s">
        <v>491</v>
      </c>
      <c r="N350" s="1276" t="str">
        <f t="shared" si="5"/>
        <v>岐阜県美濃加茂市</v>
      </c>
      <c r="O350" s="1228">
        <v>10.210000000000001</v>
      </c>
      <c r="P350" s="1269">
        <v>10.17</v>
      </c>
      <c r="Q350" s="1279">
        <v>10.14</v>
      </c>
      <c r="T350" s="879"/>
      <c r="U350" s="879"/>
      <c r="V350" s="879"/>
      <c r="W350" s="879"/>
      <c r="X350" s="879"/>
    </row>
    <row r="351" spans="5:24">
      <c r="E351" s="474"/>
      <c r="G351" s="1243" t="s">
        <v>451</v>
      </c>
      <c r="H351" s="1243" t="s">
        <v>1801</v>
      </c>
      <c r="J351" s="1247" t="s">
        <v>1674</v>
      </c>
      <c r="K351" s="1253">
        <v>3.e-002</v>
      </c>
      <c r="L351" s="1264" t="s">
        <v>1173</v>
      </c>
      <c r="M351" s="1269" t="s">
        <v>1782</v>
      </c>
      <c r="N351" s="1276" t="str">
        <f t="shared" si="5"/>
        <v>岐阜県各務原市</v>
      </c>
      <c r="O351" s="1228">
        <v>10.210000000000001</v>
      </c>
      <c r="P351" s="1269">
        <v>10.17</v>
      </c>
      <c r="Q351" s="1279">
        <v>10.14</v>
      </c>
      <c r="T351" s="879"/>
      <c r="U351" s="879"/>
      <c r="V351" s="879"/>
      <c r="W351" s="879"/>
      <c r="X351" s="879"/>
    </row>
    <row r="352" spans="5:24">
      <c r="E352" s="474"/>
      <c r="G352" s="1243" t="s">
        <v>451</v>
      </c>
      <c r="H352" s="1243" t="s">
        <v>1639</v>
      </c>
      <c r="J352" s="1247" t="s">
        <v>1674</v>
      </c>
      <c r="K352" s="1253">
        <v>3.e-002</v>
      </c>
      <c r="L352" s="1264" t="s">
        <v>1173</v>
      </c>
      <c r="M352" s="1269" t="s">
        <v>1783</v>
      </c>
      <c r="N352" s="1276" t="str">
        <f t="shared" si="5"/>
        <v>岐阜県可児市</v>
      </c>
      <c r="O352" s="1228">
        <v>10.210000000000001</v>
      </c>
      <c r="P352" s="1269">
        <v>10.17</v>
      </c>
      <c r="Q352" s="1279">
        <v>10.14</v>
      </c>
      <c r="T352" s="879"/>
      <c r="U352" s="879"/>
      <c r="V352" s="879"/>
      <c r="W352" s="879"/>
      <c r="X352" s="879"/>
    </row>
    <row r="353" spans="5:24">
      <c r="E353" s="474"/>
      <c r="G353" s="1243" t="s">
        <v>451</v>
      </c>
      <c r="H353" s="1243" t="s">
        <v>1521</v>
      </c>
      <c r="J353" s="1247" t="s">
        <v>1674</v>
      </c>
      <c r="K353" s="1253">
        <v>3.e-002</v>
      </c>
      <c r="L353" s="1264" t="s">
        <v>98</v>
      </c>
      <c r="M353" s="1269" t="s">
        <v>736</v>
      </c>
      <c r="N353" s="1276" t="str">
        <f t="shared" si="5"/>
        <v>静岡県浜松市</v>
      </c>
      <c r="O353" s="1228">
        <v>10.210000000000001</v>
      </c>
      <c r="P353" s="1269">
        <v>10.17</v>
      </c>
      <c r="Q353" s="1279">
        <v>10.14</v>
      </c>
      <c r="T353" s="879"/>
      <c r="U353" s="879"/>
      <c r="V353" s="879"/>
      <c r="W353" s="879"/>
      <c r="X353" s="879"/>
    </row>
    <row r="354" spans="5:24">
      <c r="E354" s="474"/>
      <c r="G354" s="1243" t="s">
        <v>451</v>
      </c>
      <c r="H354" s="1243" t="s">
        <v>776</v>
      </c>
      <c r="J354" s="1247" t="s">
        <v>1674</v>
      </c>
      <c r="K354" s="1253">
        <v>3.e-002</v>
      </c>
      <c r="L354" s="1264" t="s">
        <v>98</v>
      </c>
      <c r="M354" s="1269" t="s">
        <v>1786</v>
      </c>
      <c r="N354" s="1276" t="str">
        <f t="shared" si="5"/>
        <v>静岡県沼津市</v>
      </c>
      <c r="O354" s="1228">
        <v>10.210000000000001</v>
      </c>
      <c r="P354" s="1269">
        <v>10.17</v>
      </c>
      <c r="Q354" s="1279">
        <v>10.14</v>
      </c>
      <c r="T354" s="879"/>
      <c r="U354" s="879"/>
      <c r="V354" s="879"/>
      <c r="W354" s="879"/>
      <c r="X354" s="879"/>
    </row>
    <row r="355" spans="5:24">
      <c r="E355" s="474"/>
      <c r="G355" s="1243" t="s">
        <v>451</v>
      </c>
      <c r="H355" s="1243" t="s">
        <v>1802</v>
      </c>
      <c r="J355" s="1247" t="s">
        <v>1674</v>
      </c>
      <c r="K355" s="1253">
        <v>3.e-002</v>
      </c>
      <c r="L355" s="1264" t="s">
        <v>98</v>
      </c>
      <c r="M355" s="1269" t="s">
        <v>1703</v>
      </c>
      <c r="N355" s="1276" t="str">
        <f t="shared" si="5"/>
        <v>静岡県三島市</v>
      </c>
      <c r="O355" s="1228">
        <v>10.210000000000001</v>
      </c>
      <c r="P355" s="1269">
        <v>10.17</v>
      </c>
      <c r="Q355" s="1279">
        <v>10.14</v>
      </c>
      <c r="T355" s="879"/>
      <c r="U355" s="879"/>
      <c r="V355" s="879"/>
      <c r="W355" s="879"/>
      <c r="X355" s="879"/>
    </row>
    <row r="356" spans="5:24">
      <c r="E356" s="474"/>
      <c r="G356" s="1243" t="s">
        <v>246</v>
      </c>
      <c r="H356" s="1243" t="s">
        <v>1804</v>
      </c>
      <c r="J356" s="1247" t="s">
        <v>1674</v>
      </c>
      <c r="K356" s="1253">
        <v>3.e-002</v>
      </c>
      <c r="L356" s="1264" t="s">
        <v>98</v>
      </c>
      <c r="M356" s="1269" t="s">
        <v>926</v>
      </c>
      <c r="N356" s="1276" t="str">
        <f t="shared" si="5"/>
        <v>静岡県富士宮市</v>
      </c>
      <c r="O356" s="1228">
        <v>10.210000000000001</v>
      </c>
      <c r="P356" s="1269">
        <v>10.17</v>
      </c>
      <c r="Q356" s="1279">
        <v>10.14</v>
      </c>
      <c r="T356" s="879"/>
      <c r="U356" s="879"/>
      <c r="V356" s="879"/>
      <c r="W356" s="879"/>
      <c r="X356" s="879"/>
    </row>
    <row r="357" spans="5:24">
      <c r="E357" s="474"/>
      <c r="G357" s="1243" t="s">
        <v>246</v>
      </c>
      <c r="H357" s="1243" t="s">
        <v>1052</v>
      </c>
      <c r="J357" s="1247" t="s">
        <v>1674</v>
      </c>
      <c r="K357" s="1253">
        <v>3.e-002</v>
      </c>
      <c r="L357" s="1264" t="s">
        <v>98</v>
      </c>
      <c r="M357" s="1269" t="s">
        <v>1790</v>
      </c>
      <c r="N357" s="1276" t="str">
        <f t="shared" si="5"/>
        <v>静岡県島田市</v>
      </c>
      <c r="O357" s="1228">
        <v>10.210000000000001</v>
      </c>
      <c r="P357" s="1269">
        <v>10.17</v>
      </c>
      <c r="Q357" s="1279">
        <v>10.14</v>
      </c>
      <c r="T357" s="879"/>
      <c r="U357" s="879"/>
      <c r="V357" s="879"/>
      <c r="W357" s="879"/>
      <c r="X357" s="879"/>
    </row>
    <row r="358" spans="5:24">
      <c r="E358" s="474"/>
      <c r="G358" s="1243" t="s">
        <v>246</v>
      </c>
      <c r="H358" s="1243" t="s">
        <v>1808</v>
      </c>
      <c r="J358" s="1247" t="s">
        <v>1674</v>
      </c>
      <c r="K358" s="1253">
        <v>3.e-002</v>
      </c>
      <c r="L358" s="1264" t="s">
        <v>98</v>
      </c>
      <c r="M358" s="1269" t="s">
        <v>1548</v>
      </c>
      <c r="N358" s="1276" t="str">
        <f t="shared" si="5"/>
        <v>静岡県富士市</v>
      </c>
      <c r="O358" s="1228">
        <v>10.210000000000001</v>
      </c>
      <c r="P358" s="1269">
        <v>10.17</v>
      </c>
      <c r="Q358" s="1279">
        <v>10.14</v>
      </c>
      <c r="T358" s="879"/>
      <c r="U358" s="879"/>
      <c r="V358" s="879"/>
      <c r="W358" s="879"/>
      <c r="X358" s="879"/>
    </row>
    <row r="359" spans="5:24">
      <c r="E359" s="474"/>
      <c r="G359" s="1243" t="s">
        <v>246</v>
      </c>
      <c r="H359" s="1243" t="s">
        <v>1809</v>
      </c>
      <c r="J359" s="1247" t="s">
        <v>1674</v>
      </c>
      <c r="K359" s="1253">
        <v>3.e-002</v>
      </c>
      <c r="L359" s="1264" t="s">
        <v>98</v>
      </c>
      <c r="M359" s="1269" t="s">
        <v>1796</v>
      </c>
      <c r="N359" s="1276" t="str">
        <f t="shared" si="5"/>
        <v>静岡県磐田市</v>
      </c>
      <c r="O359" s="1228">
        <v>10.210000000000001</v>
      </c>
      <c r="P359" s="1269">
        <v>10.17</v>
      </c>
      <c r="Q359" s="1279">
        <v>10.14</v>
      </c>
      <c r="T359" s="879"/>
      <c r="U359" s="879"/>
      <c r="V359" s="879"/>
      <c r="W359" s="879"/>
      <c r="X359" s="879"/>
    </row>
    <row r="360" spans="5:24">
      <c r="E360" s="474"/>
      <c r="G360" s="1243" t="s">
        <v>246</v>
      </c>
      <c r="H360" s="1243" t="s">
        <v>1811</v>
      </c>
      <c r="J360" s="1247" t="s">
        <v>1674</v>
      </c>
      <c r="K360" s="1253">
        <v>3.e-002</v>
      </c>
      <c r="L360" s="1264" t="s">
        <v>98</v>
      </c>
      <c r="M360" s="1269" t="s">
        <v>1797</v>
      </c>
      <c r="N360" s="1276" t="str">
        <f t="shared" si="5"/>
        <v>静岡県焼津市</v>
      </c>
      <c r="O360" s="1228">
        <v>10.210000000000001</v>
      </c>
      <c r="P360" s="1269">
        <v>10.17</v>
      </c>
      <c r="Q360" s="1279">
        <v>10.14</v>
      </c>
      <c r="T360" s="879"/>
      <c r="U360" s="879"/>
      <c r="V360" s="879"/>
      <c r="W360" s="879"/>
      <c r="X360" s="879"/>
    </row>
    <row r="361" spans="5:24">
      <c r="E361" s="474"/>
      <c r="G361" s="1243" t="s">
        <v>246</v>
      </c>
      <c r="H361" s="1243" t="s">
        <v>1556</v>
      </c>
      <c r="J361" s="1247" t="s">
        <v>1674</v>
      </c>
      <c r="K361" s="1253">
        <v>3.e-002</v>
      </c>
      <c r="L361" s="1264" t="s">
        <v>98</v>
      </c>
      <c r="M361" s="1269" t="s">
        <v>1798</v>
      </c>
      <c r="N361" s="1276" t="str">
        <f t="shared" si="5"/>
        <v>静岡県掛川市</v>
      </c>
      <c r="O361" s="1228">
        <v>10.210000000000001</v>
      </c>
      <c r="P361" s="1269">
        <v>10.17</v>
      </c>
      <c r="Q361" s="1279">
        <v>10.14</v>
      </c>
      <c r="T361" s="879"/>
      <c r="U361" s="879"/>
      <c r="V361" s="879"/>
      <c r="W361" s="879"/>
      <c r="X361" s="879"/>
    </row>
    <row r="362" spans="5:24">
      <c r="E362" s="474"/>
      <c r="G362" s="1243" t="s">
        <v>246</v>
      </c>
      <c r="H362" s="1243" t="s">
        <v>1813</v>
      </c>
      <c r="J362" s="1247" t="s">
        <v>1674</v>
      </c>
      <c r="K362" s="1253">
        <v>3.e-002</v>
      </c>
      <c r="L362" s="1264" t="s">
        <v>98</v>
      </c>
      <c r="M362" s="1269" t="s">
        <v>1799</v>
      </c>
      <c r="N362" s="1276" t="str">
        <f t="shared" si="5"/>
        <v>静岡県藤枝市</v>
      </c>
      <c r="O362" s="1228">
        <v>10.210000000000001</v>
      </c>
      <c r="P362" s="1269">
        <v>10.17</v>
      </c>
      <c r="Q362" s="1279">
        <v>10.14</v>
      </c>
      <c r="T362" s="879"/>
      <c r="U362" s="879"/>
      <c r="V362" s="879"/>
      <c r="W362" s="879"/>
      <c r="X362" s="879"/>
    </row>
    <row r="363" spans="5:24">
      <c r="E363" s="474"/>
      <c r="G363" s="1243" t="s">
        <v>246</v>
      </c>
      <c r="H363" s="1243" t="s">
        <v>197</v>
      </c>
      <c r="J363" s="1247" t="s">
        <v>1674</v>
      </c>
      <c r="K363" s="1253">
        <v>3.e-002</v>
      </c>
      <c r="L363" s="1264" t="s">
        <v>98</v>
      </c>
      <c r="M363" s="1269" t="s">
        <v>1151</v>
      </c>
      <c r="N363" s="1276" t="str">
        <f t="shared" si="5"/>
        <v>静岡県御殿場市</v>
      </c>
      <c r="O363" s="1228">
        <v>10.210000000000001</v>
      </c>
      <c r="P363" s="1269">
        <v>10.17</v>
      </c>
      <c r="Q363" s="1279">
        <v>10.14</v>
      </c>
      <c r="T363" s="879"/>
      <c r="U363" s="879"/>
      <c r="V363" s="879"/>
      <c r="W363" s="879"/>
      <c r="X363" s="879"/>
    </row>
    <row r="364" spans="5:24">
      <c r="E364" s="474"/>
      <c r="G364" s="1243" t="s">
        <v>246</v>
      </c>
      <c r="H364" s="1243" t="s">
        <v>1817</v>
      </c>
      <c r="J364" s="1247" t="s">
        <v>1674</v>
      </c>
      <c r="K364" s="1253">
        <v>3.e-002</v>
      </c>
      <c r="L364" s="1264" t="s">
        <v>98</v>
      </c>
      <c r="M364" s="1269" t="s">
        <v>761</v>
      </c>
      <c r="N364" s="1276" t="str">
        <f t="shared" si="5"/>
        <v>静岡県袋井市</v>
      </c>
      <c r="O364" s="1228">
        <v>10.210000000000001</v>
      </c>
      <c r="P364" s="1269">
        <v>10.17</v>
      </c>
      <c r="Q364" s="1279">
        <v>10.14</v>
      </c>
      <c r="T364" s="879"/>
      <c r="U364" s="879"/>
      <c r="V364" s="879"/>
      <c r="W364" s="879"/>
      <c r="X364" s="879"/>
    </row>
    <row r="365" spans="5:24">
      <c r="E365" s="474"/>
      <c r="G365" s="1243" t="s">
        <v>246</v>
      </c>
      <c r="H365" s="1243" t="s">
        <v>1820</v>
      </c>
      <c r="J365" s="1247" t="s">
        <v>1674</v>
      </c>
      <c r="K365" s="1253">
        <v>3.e-002</v>
      </c>
      <c r="L365" s="1264" t="s">
        <v>98</v>
      </c>
      <c r="M365" s="1269" t="s">
        <v>1615</v>
      </c>
      <c r="N365" s="1276" t="str">
        <f t="shared" si="5"/>
        <v>静岡県裾野市</v>
      </c>
      <c r="O365" s="1228">
        <v>10.210000000000001</v>
      </c>
      <c r="P365" s="1269">
        <v>10.17</v>
      </c>
      <c r="Q365" s="1279">
        <v>10.14</v>
      </c>
      <c r="T365" s="879"/>
      <c r="U365" s="879"/>
      <c r="V365" s="879"/>
      <c r="W365" s="879"/>
      <c r="X365" s="879"/>
    </row>
    <row r="366" spans="5:24">
      <c r="E366" s="474"/>
      <c r="G366" s="1243" t="s">
        <v>246</v>
      </c>
      <c r="H366" s="1243" t="s">
        <v>889</v>
      </c>
      <c r="J366" s="1247" t="s">
        <v>1674</v>
      </c>
      <c r="K366" s="1253">
        <v>3.e-002</v>
      </c>
      <c r="L366" s="1264" t="s">
        <v>98</v>
      </c>
      <c r="M366" s="1269" t="s">
        <v>1220</v>
      </c>
      <c r="N366" s="1276" t="str">
        <f t="shared" si="5"/>
        <v>静岡県函南町</v>
      </c>
      <c r="O366" s="1228">
        <v>10.210000000000001</v>
      </c>
      <c r="P366" s="1269">
        <v>10.17</v>
      </c>
      <c r="Q366" s="1279">
        <v>10.14</v>
      </c>
      <c r="T366" s="879"/>
      <c r="U366" s="879"/>
      <c r="V366" s="879"/>
      <c r="W366" s="879"/>
      <c r="X366" s="879"/>
    </row>
    <row r="367" spans="5:24">
      <c r="E367" s="474"/>
      <c r="G367" s="1243" t="s">
        <v>246</v>
      </c>
      <c r="H367" s="1243" t="s">
        <v>331</v>
      </c>
      <c r="J367" s="1247" t="s">
        <v>1674</v>
      </c>
      <c r="K367" s="1253">
        <v>3.e-002</v>
      </c>
      <c r="L367" s="1264" t="s">
        <v>98</v>
      </c>
      <c r="M367" s="1269" t="s">
        <v>596</v>
      </c>
      <c r="N367" s="1276" t="str">
        <f t="shared" si="5"/>
        <v>静岡県清水町</v>
      </c>
      <c r="O367" s="1228">
        <v>10.210000000000001</v>
      </c>
      <c r="P367" s="1269">
        <v>10.17</v>
      </c>
      <c r="Q367" s="1279">
        <v>10.14</v>
      </c>
      <c r="T367" s="879"/>
      <c r="U367" s="879"/>
      <c r="V367" s="879"/>
      <c r="W367" s="879"/>
      <c r="X367" s="879"/>
    </row>
    <row r="368" spans="5:24">
      <c r="E368" s="474"/>
      <c r="G368" s="1243" t="s">
        <v>246</v>
      </c>
      <c r="H368" s="1243" t="s">
        <v>1828</v>
      </c>
      <c r="J368" s="1247" t="s">
        <v>1674</v>
      </c>
      <c r="K368" s="1253">
        <v>3.e-002</v>
      </c>
      <c r="L368" s="1264" t="s">
        <v>98</v>
      </c>
      <c r="M368" s="1269" t="s">
        <v>452</v>
      </c>
      <c r="N368" s="1276" t="str">
        <f t="shared" si="5"/>
        <v>静岡県長泉町</v>
      </c>
      <c r="O368" s="1228">
        <v>10.210000000000001</v>
      </c>
      <c r="P368" s="1269">
        <v>10.17</v>
      </c>
      <c r="Q368" s="1279">
        <v>10.14</v>
      </c>
      <c r="T368" s="879"/>
      <c r="U368" s="879"/>
      <c r="V368" s="879"/>
      <c r="W368" s="879"/>
      <c r="X368" s="879"/>
    </row>
    <row r="369" spans="5:24">
      <c r="E369" s="474"/>
      <c r="G369" s="1243" t="s">
        <v>246</v>
      </c>
      <c r="H369" s="1243" t="s">
        <v>1580</v>
      </c>
      <c r="J369" s="1247" t="s">
        <v>1674</v>
      </c>
      <c r="K369" s="1253">
        <v>3.e-002</v>
      </c>
      <c r="L369" s="1264" t="s">
        <v>98</v>
      </c>
      <c r="M369" s="1269" t="s">
        <v>1805</v>
      </c>
      <c r="N369" s="1276" t="str">
        <f t="shared" si="5"/>
        <v>静岡県小山町</v>
      </c>
      <c r="O369" s="1228">
        <v>10.210000000000001</v>
      </c>
      <c r="P369" s="1269">
        <v>10.17</v>
      </c>
      <c r="Q369" s="1279">
        <v>10.14</v>
      </c>
      <c r="T369" s="879"/>
      <c r="U369" s="879"/>
      <c r="V369" s="879"/>
      <c r="W369" s="879"/>
      <c r="X369" s="879"/>
    </row>
    <row r="370" spans="5:24">
      <c r="E370" s="474"/>
      <c r="G370" s="1243" t="s">
        <v>246</v>
      </c>
      <c r="H370" s="1243" t="s">
        <v>472</v>
      </c>
      <c r="J370" s="1247" t="s">
        <v>1674</v>
      </c>
      <c r="K370" s="1253">
        <v>3.e-002</v>
      </c>
      <c r="L370" s="1264" t="s">
        <v>98</v>
      </c>
      <c r="M370" s="1269" t="s">
        <v>1806</v>
      </c>
      <c r="N370" s="1276" t="str">
        <f t="shared" si="5"/>
        <v>静岡県川根本町</v>
      </c>
      <c r="O370" s="1228">
        <v>10.210000000000001</v>
      </c>
      <c r="P370" s="1269">
        <v>10.17</v>
      </c>
      <c r="Q370" s="1279">
        <v>10.14</v>
      </c>
      <c r="T370" s="879"/>
      <c r="U370" s="879"/>
      <c r="V370" s="879"/>
      <c r="W370" s="879"/>
      <c r="X370" s="879"/>
    </row>
    <row r="371" spans="5:24">
      <c r="E371" s="474"/>
      <c r="G371" s="1243" t="s">
        <v>246</v>
      </c>
      <c r="H371" s="1243" t="s">
        <v>977</v>
      </c>
      <c r="J371" s="1247" t="s">
        <v>1674</v>
      </c>
      <c r="K371" s="1253">
        <v>3.e-002</v>
      </c>
      <c r="L371" s="1264" t="s">
        <v>98</v>
      </c>
      <c r="M371" s="1269" t="s">
        <v>1279</v>
      </c>
      <c r="N371" s="1276" t="str">
        <f t="shared" si="5"/>
        <v>静岡県森町</v>
      </c>
      <c r="O371" s="1228">
        <v>10.210000000000001</v>
      </c>
      <c r="P371" s="1269">
        <v>10.17</v>
      </c>
      <c r="Q371" s="1279">
        <v>10.14</v>
      </c>
      <c r="T371" s="879"/>
      <c r="U371" s="879"/>
      <c r="V371" s="879"/>
      <c r="W371" s="879"/>
      <c r="X371" s="879"/>
    </row>
    <row r="372" spans="5:24">
      <c r="E372" s="474"/>
      <c r="G372" s="1243" t="s">
        <v>246</v>
      </c>
      <c r="H372" s="1243" t="s">
        <v>1731</v>
      </c>
      <c r="J372" s="1247" t="s">
        <v>1674</v>
      </c>
      <c r="K372" s="1253">
        <v>3.e-002</v>
      </c>
      <c r="L372" s="1264" t="s">
        <v>288</v>
      </c>
      <c r="M372" s="1269" t="s">
        <v>294</v>
      </c>
      <c r="N372" s="1276" t="str">
        <f t="shared" si="5"/>
        <v>愛知県豊橋市</v>
      </c>
      <c r="O372" s="1228">
        <v>10.210000000000001</v>
      </c>
      <c r="P372" s="1269">
        <v>10.17</v>
      </c>
      <c r="Q372" s="1279">
        <v>10.14</v>
      </c>
      <c r="T372" s="879"/>
      <c r="U372" s="879"/>
      <c r="V372" s="879"/>
      <c r="W372" s="879"/>
      <c r="X372" s="879"/>
    </row>
    <row r="373" spans="5:24">
      <c r="E373" s="474"/>
      <c r="G373" s="1243" t="s">
        <v>246</v>
      </c>
      <c r="H373" s="1243" t="s">
        <v>675</v>
      </c>
      <c r="J373" s="1247" t="s">
        <v>1674</v>
      </c>
      <c r="K373" s="1253">
        <v>3.e-002</v>
      </c>
      <c r="L373" s="1264" t="s">
        <v>288</v>
      </c>
      <c r="M373" s="1269" t="s">
        <v>285</v>
      </c>
      <c r="N373" s="1276" t="str">
        <f t="shared" si="5"/>
        <v>愛知県半田市</v>
      </c>
      <c r="O373" s="1228">
        <v>10.210000000000001</v>
      </c>
      <c r="P373" s="1269">
        <v>10.17</v>
      </c>
      <c r="Q373" s="1279">
        <v>10.14</v>
      </c>
      <c r="T373" s="879"/>
      <c r="U373" s="879"/>
      <c r="V373" s="879"/>
      <c r="W373" s="879"/>
      <c r="X373" s="879"/>
    </row>
    <row r="374" spans="5:24">
      <c r="E374" s="474"/>
      <c r="G374" s="1243" t="s">
        <v>246</v>
      </c>
      <c r="H374" s="1243" t="s">
        <v>1404</v>
      </c>
      <c r="J374" s="1247" t="s">
        <v>1674</v>
      </c>
      <c r="K374" s="1253">
        <v>3.e-002</v>
      </c>
      <c r="L374" s="1264" t="s">
        <v>288</v>
      </c>
      <c r="M374" s="1269" t="s">
        <v>1815</v>
      </c>
      <c r="N374" s="1276" t="str">
        <f t="shared" si="5"/>
        <v>愛知県豊川市</v>
      </c>
      <c r="O374" s="1228">
        <v>10.210000000000001</v>
      </c>
      <c r="P374" s="1269">
        <v>10.17</v>
      </c>
      <c r="Q374" s="1279">
        <v>10.14</v>
      </c>
      <c r="T374" s="879"/>
      <c r="U374" s="879"/>
      <c r="V374" s="879"/>
      <c r="W374" s="879"/>
      <c r="X374" s="879"/>
    </row>
    <row r="375" spans="5:24">
      <c r="E375" s="474"/>
      <c r="G375" s="1243" t="s">
        <v>246</v>
      </c>
      <c r="H375" s="1243" t="s">
        <v>1833</v>
      </c>
      <c r="J375" s="1247" t="s">
        <v>1674</v>
      </c>
      <c r="K375" s="1253">
        <v>3.e-002</v>
      </c>
      <c r="L375" s="1264" t="s">
        <v>288</v>
      </c>
      <c r="M375" s="1269" t="s">
        <v>1816</v>
      </c>
      <c r="N375" s="1276" t="str">
        <f t="shared" si="5"/>
        <v>愛知県蒲郡市</v>
      </c>
      <c r="O375" s="1228">
        <v>10.210000000000001</v>
      </c>
      <c r="P375" s="1269">
        <v>10.17</v>
      </c>
      <c r="Q375" s="1279">
        <v>10.14</v>
      </c>
      <c r="T375" s="879"/>
      <c r="U375" s="879"/>
      <c r="V375" s="879"/>
      <c r="W375" s="879"/>
      <c r="X375" s="879"/>
    </row>
    <row r="376" spans="5:24">
      <c r="E376" s="474"/>
      <c r="G376" s="1243" t="s">
        <v>246</v>
      </c>
      <c r="H376" s="1243" t="s">
        <v>1835</v>
      </c>
      <c r="J376" s="1247" t="s">
        <v>1674</v>
      </c>
      <c r="K376" s="1253">
        <v>3.e-002</v>
      </c>
      <c r="L376" s="1264" t="s">
        <v>288</v>
      </c>
      <c r="M376" s="1269" t="s">
        <v>1822</v>
      </c>
      <c r="N376" s="1276" t="str">
        <f t="shared" si="5"/>
        <v>愛知県常滑市</v>
      </c>
      <c r="O376" s="1228">
        <v>10.210000000000001</v>
      </c>
      <c r="P376" s="1269">
        <v>10.17</v>
      </c>
      <c r="Q376" s="1279">
        <v>10.14</v>
      </c>
      <c r="T376" s="879"/>
      <c r="U376" s="879"/>
      <c r="V376" s="879"/>
      <c r="W376" s="879"/>
      <c r="X376" s="879"/>
    </row>
    <row r="377" spans="5:24">
      <c r="E377" s="474"/>
      <c r="G377" s="1243" t="s">
        <v>246</v>
      </c>
      <c r="H377" s="1243" t="s">
        <v>1836</v>
      </c>
      <c r="J377" s="1247" t="s">
        <v>1674</v>
      </c>
      <c r="K377" s="1253">
        <v>3.e-002</v>
      </c>
      <c r="L377" s="1264" t="s">
        <v>288</v>
      </c>
      <c r="M377" s="1269" t="s">
        <v>1826</v>
      </c>
      <c r="N377" s="1276" t="str">
        <f t="shared" si="5"/>
        <v>愛知県小牧市</v>
      </c>
      <c r="O377" s="1228">
        <v>10.210000000000001</v>
      </c>
      <c r="P377" s="1269">
        <v>10.17</v>
      </c>
      <c r="Q377" s="1279">
        <v>10.14</v>
      </c>
      <c r="T377" s="879"/>
      <c r="U377" s="879"/>
      <c r="V377" s="879"/>
      <c r="W377" s="879"/>
      <c r="X377" s="879"/>
    </row>
    <row r="378" spans="5:24">
      <c r="E378" s="474"/>
      <c r="G378" s="1243" t="s">
        <v>246</v>
      </c>
      <c r="H378" s="1243" t="s">
        <v>847</v>
      </c>
      <c r="J378" s="1247" t="s">
        <v>1674</v>
      </c>
      <c r="K378" s="1253">
        <v>3.e-002</v>
      </c>
      <c r="L378" s="1264" t="s">
        <v>288</v>
      </c>
      <c r="M378" s="1269" t="s">
        <v>1222</v>
      </c>
      <c r="N378" s="1276" t="str">
        <f t="shared" si="5"/>
        <v>愛知県新城市</v>
      </c>
      <c r="O378" s="1228">
        <v>10.210000000000001</v>
      </c>
      <c r="P378" s="1269">
        <v>10.17</v>
      </c>
      <c r="Q378" s="1279">
        <v>10.14</v>
      </c>
      <c r="T378" s="879"/>
      <c r="U378" s="879"/>
      <c r="V378" s="879"/>
      <c r="W378" s="879"/>
      <c r="X378" s="879"/>
    </row>
    <row r="379" spans="5:24">
      <c r="E379" s="474"/>
      <c r="G379" s="1243" t="s">
        <v>246</v>
      </c>
      <c r="H379" s="1243" t="s">
        <v>807</v>
      </c>
      <c r="J379" s="1247" t="s">
        <v>1674</v>
      </c>
      <c r="K379" s="1253">
        <v>3.e-002</v>
      </c>
      <c r="L379" s="1264" t="s">
        <v>288</v>
      </c>
      <c r="M379" s="1269" t="s">
        <v>1372</v>
      </c>
      <c r="N379" s="1276" t="str">
        <f t="shared" si="5"/>
        <v>愛知県東海市</v>
      </c>
      <c r="O379" s="1228">
        <v>10.210000000000001</v>
      </c>
      <c r="P379" s="1269">
        <v>10.17</v>
      </c>
      <c r="Q379" s="1279">
        <v>10.14</v>
      </c>
      <c r="T379" s="879"/>
      <c r="U379" s="879"/>
      <c r="V379" s="879"/>
      <c r="W379" s="879"/>
      <c r="X379" s="879"/>
    </row>
    <row r="380" spans="5:24">
      <c r="E380" s="474"/>
      <c r="G380" s="1243" t="s">
        <v>246</v>
      </c>
      <c r="H380" s="1243" t="s">
        <v>1061</v>
      </c>
      <c r="J380" s="1247" t="s">
        <v>1674</v>
      </c>
      <c r="K380" s="1253">
        <v>3.e-002</v>
      </c>
      <c r="L380" s="1264" t="s">
        <v>288</v>
      </c>
      <c r="M380" s="1269" t="s">
        <v>1829</v>
      </c>
      <c r="N380" s="1276" t="str">
        <f t="shared" si="5"/>
        <v>愛知県大府市</v>
      </c>
      <c r="O380" s="1228">
        <v>10.210000000000001</v>
      </c>
      <c r="P380" s="1269">
        <v>10.17</v>
      </c>
      <c r="Q380" s="1279">
        <v>10.14</v>
      </c>
      <c r="T380" s="879"/>
      <c r="U380" s="879"/>
      <c r="V380" s="879"/>
      <c r="W380" s="879"/>
      <c r="X380" s="879"/>
    </row>
    <row r="381" spans="5:24">
      <c r="E381" s="474"/>
      <c r="G381" s="1243" t="s">
        <v>246</v>
      </c>
      <c r="H381" s="1243" t="s">
        <v>1839</v>
      </c>
      <c r="J381" s="1247" t="s">
        <v>1674</v>
      </c>
      <c r="K381" s="1253">
        <v>3.e-002</v>
      </c>
      <c r="L381" s="1264" t="s">
        <v>288</v>
      </c>
      <c r="M381" s="1269" t="s">
        <v>1508</v>
      </c>
      <c r="N381" s="1276" t="str">
        <f t="shared" si="5"/>
        <v>愛知県知多市</v>
      </c>
      <c r="O381" s="1228">
        <v>10.210000000000001</v>
      </c>
      <c r="P381" s="1269">
        <v>10.17</v>
      </c>
      <c r="Q381" s="1279">
        <v>10.14</v>
      </c>
      <c r="T381" s="879"/>
      <c r="U381" s="879"/>
      <c r="V381" s="879"/>
      <c r="W381" s="879"/>
      <c r="X381" s="879"/>
    </row>
    <row r="382" spans="5:24">
      <c r="E382" s="474"/>
      <c r="G382" s="1243" t="s">
        <v>246</v>
      </c>
      <c r="H382" s="1243" t="s">
        <v>1844</v>
      </c>
      <c r="J382" s="1247" t="s">
        <v>1674</v>
      </c>
      <c r="K382" s="1253">
        <v>3.e-002</v>
      </c>
      <c r="L382" s="1264" t="s">
        <v>288</v>
      </c>
      <c r="M382" s="1269" t="s">
        <v>1831</v>
      </c>
      <c r="N382" s="1276" t="str">
        <f t="shared" si="5"/>
        <v>愛知県高浜市</v>
      </c>
      <c r="O382" s="1228">
        <v>10.210000000000001</v>
      </c>
      <c r="P382" s="1269">
        <v>10.17</v>
      </c>
      <c r="Q382" s="1279">
        <v>10.14</v>
      </c>
      <c r="T382" s="879"/>
      <c r="U382" s="879"/>
      <c r="V382" s="879"/>
      <c r="W382" s="879"/>
      <c r="X382" s="879"/>
    </row>
    <row r="383" spans="5:24">
      <c r="E383" s="474"/>
      <c r="G383" s="1243" t="s">
        <v>246</v>
      </c>
      <c r="H383" s="1243" t="s">
        <v>1846</v>
      </c>
      <c r="J383" s="1247" t="s">
        <v>1674</v>
      </c>
      <c r="K383" s="1253">
        <v>3.e-002</v>
      </c>
      <c r="L383" s="1264" t="s">
        <v>288</v>
      </c>
      <c r="M383" s="1269" t="s">
        <v>1834</v>
      </c>
      <c r="N383" s="1276" t="str">
        <f t="shared" si="5"/>
        <v>愛知県田原市</v>
      </c>
      <c r="O383" s="1228">
        <v>10.210000000000001</v>
      </c>
      <c r="P383" s="1269">
        <v>10.17</v>
      </c>
      <c r="Q383" s="1279">
        <v>10.14</v>
      </c>
      <c r="T383" s="879"/>
      <c r="U383" s="879"/>
      <c r="V383" s="879"/>
      <c r="W383" s="879"/>
      <c r="X383" s="879"/>
    </row>
    <row r="384" spans="5:24">
      <c r="E384" s="474"/>
      <c r="G384" s="1243" t="s">
        <v>246</v>
      </c>
      <c r="H384" s="1243" t="s">
        <v>1847</v>
      </c>
      <c r="J384" s="1247" t="s">
        <v>1674</v>
      </c>
      <c r="K384" s="1253">
        <v>3.e-002</v>
      </c>
      <c r="L384" s="1264" t="s">
        <v>288</v>
      </c>
      <c r="M384" s="1269" t="s">
        <v>258</v>
      </c>
      <c r="N384" s="1276" t="str">
        <f t="shared" si="5"/>
        <v>愛知県大口町</v>
      </c>
      <c r="O384" s="1228">
        <v>10.210000000000001</v>
      </c>
      <c r="P384" s="1269">
        <v>10.17</v>
      </c>
      <c r="Q384" s="1279">
        <v>10.14</v>
      </c>
      <c r="T384" s="879"/>
      <c r="U384" s="879"/>
      <c r="V384" s="879"/>
      <c r="W384" s="879"/>
      <c r="X384" s="879"/>
    </row>
    <row r="385" spans="5:24">
      <c r="E385" s="474"/>
      <c r="G385" s="1243" t="s">
        <v>246</v>
      </c>
      <c r="H385" s="1243" t="s">
        <v>1821</v>
      </c>
      <c r="J385" s="1247" t="s">
        <v>1674</v>
      </c>
      <c r="K385" s="1253">
        <v>3.e-002</v>
      </c>
      <c r="L385" s="1264" t="s">
        <v>288</v>
      </c>
      <c r="M385" s="1269" t="s">
        <v>1837</v>
      </c>
      <c r="N385" s="1276" t="str">
        <f t="shared" si="5"/>
        <v>愛知県扶桑町</v>
      </c>
      <c r="O385" s="1228">
        <v>10.210000000000001</v>
      </c>
      <c r="P385" s="1269">
        <v>10.17</v>
      </c>
      <c r="Q385" s="1279">
        <v>10.14</v>
      </c>
      <c r="T385" s="879"/>
      <c r="U385" s="879"/>
      <c r="V385" s="879"/>
      <c r="W385" s="879"/>
      <c r="X385" s="879"/>
    </row>
    <row r="386" spans="5:24">
      <c r="E386" s="474"/>
      <c r="G386" s="1243" t="s">
        <v>246</v>
      </c>
      <c r="H386" s="1243" t="s">
        <v>1852</v>
      </c>
      <c r="J386" s="1247" t="s">
        <v>1674</v>
      </c>
      <c r="K386" s="1253">
        <v>3.e-002</v>
      </c>
      <c r="L386" s="1264" t="s">
        <v>288</v>
      </c>
      <c r="M386" s="1269" t="s">
        <v>1838</v>
      </c>
      <c r="N386" s="1276" t="str">
        <f t="shared" si="5"/>
        <v>愛知県阿久比町</v>
      </c>
      <c r="O386" s="1228">
        <v>10.210000000000001</v>
      </c>
      <c r="P386" s="1269">
        <v>10.17</v>
      </c>
      <c r="Q386" s="1279">
        <v>10.14</v>
      </c>
      <c r="T386" s="879"/>
      <c r="U386" s="879"/>
      <c r="V386" s="879"/>
      <c r="W386" s="879"/>
      <c r="X386" s="879"/>
    </row>
    <row r="387" spans="5:24">
      <c r="E387" s="474"/>
      <c r="G387" s="1243" t="s">
        <v>246</v>
      </c>
      <c r="H387" s="1243" t="s">
        <v>810</v>
      </c>
      <c r="J387" s="1247" t="s">
        <v>1674</v>
      </c>
      <c r="K387" s="1253">
        <v>3.e-002</v>
      </c>
      <c r="L387" s="1264" t="s">
        <v>288</v>
      </c>
      <c r="M387" s="1269" t="s">
        <v>75</v>
      </c>
      <c r="N387" s="1276" t="str">
        <f t="shared" ref="N387:N450" si="6">L387&amp;M387</f>
        <v>愛知県東浦町</v>
      </c>
      <c r="O387" s="1228">
        <v>10.210000000000001</v>
      </c>
      <c r="P387" s="1269">
        <v>10.17</v>
      </c>
      <c r="Q387" s="1279">
        <v>10.14</v>
      </c>
      <c r="T387" s="879"/>
      <c r="U387" s="879"/>
      <c r="V387" s="879"/>
      <c r="W387" s="879"/>
      <c r="X387" s="879"/>
    </row>
    <row r="388" spans="5:24">
      <c r="E388" s="474"/>
      <c r="G388" s="1243" t="s">
        <v>246</v>
      </c>
      <c r="H388" s="1243" t="s">
        <v>1652</v>
      </c>
      <c r="J388" s="1247" t="s">
        <v>1674</v>
      </c>
      <c r="K388" s="1253">
        <v>3.e-002</v>
      </c>
      <c r="L388" s="1264" t="s">
        <v>288</v>
      </c>
      <c r="M388" s="1269" t="s">
        <v>665</v>
      </c>
      <c r="N388" s="1276" t="str">
        <f t="shared" si="6"/>
        <v>愛知県武豊町</v>
      </c>
      <c r="O388" s="1228">
        <v>10.210000000000001</v>
      </c>
      <c r="P388" s="1269">
        <v>10.17</v>
      </c>
      <c r="Q388" s="1279">
        <v>10.14</v>
      </c>
      <c r="T388" s="879"/>
      <c r="U388" s="879"/>
      <c r="V388" s="879"/>
      <c r="W388" s="879"/>
      <c r="X388" s="879"/>
    </row>
    <row r="389" spans="5:24">
      <c r="E389" s="474"/>
      <c r="G389" s="1243" t="s">
        <v>246</v>
      </c>
      <c r="H389" s="1243" t="s">
        <v>1537</v>
      </c>
      <c r="J389" s="1247" t="s">
        <v>1674</v>
      </c>
      <c r="K389" s="1253">
        <v>3.e-002</v>
      </c>
      <c r="L389" s="1264" t="s">
        <v>288</v>
      </c>
      <c r="M389" s="1269" t="s">
        <v>419</v>
      </c>
      <c r="N389" s="1276" t="str">
        <f t="shared" si="6"/>
        <v>愛知県幸田町</v>
      </c>
      <c r="O389" s="1228">
        <v>10.210000000000001</v>
      </c>
      <c r="P389" s="1269">
        <v>10.17</v>
      </c>
      <c r="Q389" s="1279">
        <v>10.14</v>
      </c>
      <c r="T389" s="879"/>
      <c r="U389" s="879"/>
      <c r="V389" s="879"/>
      <c r="W389" s="879"/>
      <c r="X389" s="879"/>
    </row>
    <row r="390" spans="5:24">
      <c r="E390" s="474"/>
      <c r="G390" s="1243" t="s">
        <v>246</v>
      </c>
      <c r="H390" s="1243" t="s">
        <v>335</v>
      </c>
      <c r="J390" s="1247" t="s">
        <v>1674</v>
      </c>
      <c r="K390" s="1253">
        <v>3.e-002</v>
      </c>
      <c r="L390" s="1264" t="s">
        <v>288</v>
      </c>
      <c r="M390" s="1269" t="s">
        <v>1840</v>
      </c>
      <c r="N390" s="1276" t="str">
        <f t="shared" si="6"/>
        <v>愛知県設楽町</v>
      </c>
      <c r="O390" s="1228">
        <v>10.210000000000001</v>
      </c>
      <c r="P390" s="1269">
        <v>10.17</v>
      </c>
      <c r="Q390" s="1279">
        <v>10.14</v>
      </c>
      <c r="T390" s="879"/>
      <c r="U390" s="879"/>
      <c r="V390" s="879"/>
      <c r="W390" s="879"/>
      <c r="X390" s="879"/>
    </row>
    <row r="391" spans="5:24">
      <c r="E391" s="474"/>
      <c r="G391" s="1243" t="s">
        <v>246</v>
      </c>
      <c r="H391" s="1243" t="s">
        <v>70</v>
      </c>
      <c r="J391" s="1247" t="s">
        <v>1674</v>
      </c>
      <c r="K391" s="1253">
        <v>3.e-002</v>
      </c>
      <c r="L391" s="1264" t="s">
        <v>288</v>
      </c>
      <c r="M391" s="1269" t="s">
        <v>1689</v>
      </c>
      <c r="N391" s="1276" t="str">
        <f t="shared" si="6"/>
        <v>愛知県東栄町</v>
      </c>
      <c r="O391" s="1228">
        <v>10.210000000000001</v>
      </c>
      <c r="P391" s="1269">
        <v>10.17</v>
      </c>
      <c r="Q391" s="1279">
        <v>10.14</v>
      </c>
      <c r="T391" s="879"/>
      <c r="U391" s="879"/>
      <c r="V391" s="879"/>
      <c r="W391" s="879"/>
      <c r="X391" s="879"/>
    </row>
    <row r="392" spans="5:24">
      <c r="E392" s="474"/>
      <c r="G392" s="1243" t="s">
        <v>246</v>
      </c>
      <c r="H392" s="1243" t="s">
        <v>743</v>
      </c>
      <c r="J392" s="1247" t="s">
        <v>1674</v>
      </c>
      <c r="K392" s="1253">
        <v>3.e-002</v>
      </c>
      <c r="L392" s="1264" t="s">
        <v>288</v>
      </c>
      <c r="M392" s="1269" t="s">
        <v>689</v>
      </c>
      <c r="N392" s="1276" t="str">
        <f t="shared" si="6"/>
        <v>愛知県豊根村</v>
      </c>
      <c r="O392" s="1228">
        <v>10.210000000000001</v>
      </c>
      <c r="P392" s="1269">
        <v>10.17</v>
      </c>
      <c r="Q392" s="1279">
        <v>10.14</v>
      </c>
      <c r="T392" s="879"/>
      <c r="U392" s="879"/>
      <c r="V392" s="879"/>
      <c r="W392" s="879"/>
      <c r="X392" s="879"/>
    </row>
    <row r="393" spans="5:24">
      <c r="E393" s="474"/>
      <c r="G393" s="1243" t="s">
        <v>246</v>
      </c>
      <c r="H393" s="1243" t="s">
        <v>1858</v>
      </c>
      <c r="J393" s="1247" t="s">
        <v>1674</v>
      </c>
      <c r="K393" s="1253">
        <v>3.e-002</v>
      </c>
      <c r="L393" s="1264" t="s">
        <v>944</v>
      </c>
      <c r="M393" s="1269" t="s">
        <v>1850</v>
      </c>
      <c r="N393" s="1276" t="str">
        <f t="shared" si="6"/>
        <v>三重県名張市</v>
      </c>
      <c r="O393" s="1228">
        <v>10.210000000000001</v>
      </c>
      <c r="P393" s="1269">
        <v>10.17</v>
      </c>
      <c r="Q393" s="1279">
        <v>10.14</v>
      </c>
      <c r="T393" s="879"/>
      <c r="U393" s="879"/>
      <c r="V393" s="879"/>
      <c r="W393" s="879"/>
      <c r="X393" s="879"/>
    </row>
    <row r="394" spans="5:24">
      <c r="E394" s="474"/>
      <c r="G394" s="1243" t="s">
        <v>246</v>
      </c>
      <c r="H394" s="1243" t="s">
        <v>442</v>
      </c>
      <c r="J394" s="1247" t="s">
        <v>1674</v>
      </c>
      <c r="K394" s="1253">
        <v>3.e-002</v>
      </c>
      <c r="L394" s="1264" t="s">
        <v>944</v>
      </c>
      <c r="M394" s="1269" t="s">
        <v>1851</v>
      </c>
      <c r="N394" s="1276" t="str">
        <f t="shared" si="6"/>
        <v>三重県いなべ市</v>
      </c>
      <c r="O394" s="1228">
        <v>10.210000000000001</v>
      </c>
      <c r="P394" s="1269">
        <v>10.17</v>
      </c>
      <c r="Q394" s="1279">
        <v>10.14</v>
      </c>
      <c r="T394" s="879"/>
      <c r="U394" s="879"/>
      <c r="V394" s="879"/>
      <c r="W394" s="879"/>
      <c r="X394" s="879"/>
    </row>
    <row r="395" spans="5:24">
      <c r="E395" s="474"/>
      <c r="G395" s="1243" t="s">
        <v>246</v>
      </c>
      <c r="H395" s="1243" t="s">
        <v>390</v>
      </c>
      <c r="J395" s="1247" t="s">
        <v>1674</v>
      </c>
      <c r="K395" s="1253">
        <v>3.e-002</v>
      </c>
      <c r="L395" s="1264" t="s">
        <v>944</v>
      </c>
      <c r="M395" s="1269" t="s">
        <v>1853</v>
      </c>
      <c r="N395" s="1276" t="str">
        <f t="shared" si="6"/>
        <v>三重県伊賀市</v>
      </c>
      <c r="O395" s="1228">
        <v>10.210000000000001</v>
      </c>
      <c r="P395" s="1269">
        <v>10.17</v>
      </c>
      <c r="Q395" s="1279">
        <v>10.14</v>
      </c>
      <c r="T395" s="879"/>
      <c r="U395" s="879"/>
      <c r="V395" s="879"/>
      <c r="W395" s="879"/>
      <c r="X395" s="879"/>
    </row>
    <row r="396" spans="5:24">
      <c r="E396" s="474"/>
      <c r="G396" s="1243" t="s">
        <v>246</v>
      </c>
      <c r="H396" s="1243" t="s">
        <v>1784</v>
      </c>
      <c r="J396" s="1247" t="s">
        <v>1674</v>
      </c>
      <c r="K396" s="1253">
        <v>3.e-002</v>
      </c>
      <c r="L396" s="1264" t="s">
        <v>944</v>
      </c>
      <c r="M396" s="1269" t="s">
        <v>1854</v>
      </c>
      <c r="N396" s="1276" t="str">
        <f t="shared" si="6"/>
        <v>三重県木曽岬町</v>
      </c>
      <c r="O396" s="1228">
        <v>10.210000000000001</v>
      </c>
      <c r="P396" s="1269">
        <v>10.17</v>
      </c>
      <c r="Q396" s="1279">
        <v>10.14</v>
      </c>
      <c r="T396" s="879"/>
      <c r="U396" s="879"/>
      <c r="V396" s="879"/>
      <c r="W396" s="879"/>
      <c r="X396" s="879"/>
    </row>
    <row r="397" spans="5:24">
      <c r="E397" s="474"/>
      <c r="G397" s="1243" t="s">
        <v>246</v>
      </c>
      <c r="H397" s="1243" t="s">
        <v>1866</v>
      </c>
      <c r="J397" s="1247" t="s">
        <v>1674</v>
      </c>
      <c r="K397" s="1253">
        <v>3.e-002</v>
      </c>
      <c r="L397" s="1264" t="s">
        <v>944</v>
      </c>
      <c r="M397" s="1269" t="s">
        <v>473</v>
      </c>
      <c r="N397" s="1276" t="str">
        <f t="shared" si="6"/>
        <v>三重県東員町</v>
      </c>
      <c r="O397" s="1228">
        <v>10.210000000000001</v>
      </c>
      <c r="P397" s="1269">
        <v>10.17</v>
      </c>
      <c r="Q397" s="1279">
        <v>10.14</v>
      </c>
      <c r="T397" s="879"/>
      <c r="U397" s="879"/>
      <c r="V397" s="879"/>
      <c r="W397" s="879"/>
      <c r="X397" s="879"/>
    </row>
    <row r="398" spans="5:24">
      <c r="E398" s="474"/>
      <c r="G398" s="1243" t="s">
        <v>246</v>
      </c>
      <c r="H398" s="1243" t="s">
        <v>1338</v>
      </c>
      <c r="J398" s="1247" t="s">
        <v>1674</v>
      </c>
      <c r="K398" s="1253">
        <v>3.e-002</v>
      </c>
      <c r="L398" s="1264" t="s">
        <v>944</v>
      </c>
      <c r="M398" s="1269" t="s">
        <v>1645</v>
      </c>
      <c r="N398" s="1276" t="str">
        <f t="shared" si="6"/>
        <v>三重県菰野町</v>
      </c>
      <c r="O398" s="1228">
        <v>10.210000000000001</v>
      </c>
      <c r="P398" s="1269">
        <v>10.17</v>
      </c>
      <c r="Q398" s="1279">
        <v>10.14</v>
      </c>
      <c r="T398" s="879"/>
      <c r="U398" s="879"/>
      <c r="V398" s="879"/>
      <c r="W398" s="879"/>
      <c r="X398" s="879"/>
    </row>
    <row r="399" spans="5:24">
      <c r="E399" s="474"/>
      <c r="G399" s="1243" t="s">
        <v>246</v>
      </c>
      <c r="H399" s="1243" t="s">
        <v>1870</v>
      </c>
      <c r="J399" s="1247" t="s">
        <v>1674</v>
      </c>
      <c r="K399" s="1253">
        <v>3.e-002</v>
      </c>
      <c r="L399" s="1264" t="s">
        <v>944</v>
      </c>
      <c r="M399" s="1269" t="s">
        <v>1780</v>
      </c>
      <c r="N399" s="1276" t="str">
        <f t="shared" si="6"/>
        <v>三重県朝日町</v>
      </c>
      <c r="O399" s="1228">
        <v>10.210000000000001</v>
      </c>
      <c r="P399" s="1269">
        <v>10.17</v>
      </c>
      <c r="Q399" s="1279">
        <v>10.14</v>
      </c>
      <c r="T399" s="879"/>
      <c r="U399" s="879"/>
      <c r="V399" s="879"/>
      <c r="W399" s="879"/>
      <c r="X399" s="879"/>
    </row>
    <row r="400" spans="5:24">
      <c r="E400" s="474"/>
      <c r="G400" s="1243" t="s">
        <v>246</v>
      </c>
      <c r="H400" s="1243" t="s">
        <v>1872</v>
      </c>
      <c r="J400" s="1247" t="s">
        <v>1674</v>
      </c>
      <c r="K400" s="1253">
        <v>3.e-002</v>
      </c>
      <c r="L400" s="1264" t="s">
        <v>944</v>
      </c>
      <c r="M400" s="1269" t="s">
        <v>1856</v>
      </c>
      <c r="N400" s="1276" t="str">
        <f t="shared" si="6"/>
        <v>三重県川越町</v>
      </c>
      <c r="O400" s="1228">
        <v>10.210000000000001</v>
      </c>
      <c r="P400" s="1269">
        <v>10.17</v>
      </c>
      <c r="Q400" s="1279">
        <v>10.14</v>
      </c>
      <c r="T400" s="879"/>
      <c r="U400" s="879"/>
      <c r="V400" s="879"/>
      <c r="W400" s="879"/>
      <c r="X400" s="879"/>
    </row>
    <row r="401" spans="5:24">
      <c r="E401" s="474"/>
      <c r="G401" s="1243" t="s">
        <v>246</v>
      </c>
      <c r="H401" s="1243" t="s">
        <v>1035</v>
      </c>
      <c r="J401" s="1247" t="s">
        <v>1674</v>
      </c>
      <c r="K401" s="1253">
        <v>3.e-002</v>
      </c>
      <c r="L401" s="1264" t="s">
        <v>1187</v>
      </c>
      <c r="M401" s="1269" t="s">
        <v>1682</v>
      </c>
      <c r="N401" s="1276" t="str">
        <f t="shared" si="6"/>
        <v>滋賀県長浜市</v>
      </c>
      <c r="O401" s="1228">
        <v>10.210000000000001</v>
      </c>
      <c r="P401" s="1269">
        <v>10.17</v>
      </c>
      <c r="Q401" s="1279">
        <v>10.14</v>
      </c>
      <c r="T401" s="879"/>
      <c r="U401" s="879"/>
      <c r="V401" s="879"/>
      <c r="W401" s="879"/>
      <c r="X401" s="879"/>
    </row>
    <row r="402" spans="5:24">
      <c r="E402" s="474"/>
      <c r="G402" s="1243" t="s">
        <v>246</v>
      </c>
      <c r="H402" s="1243" t="s">
        <v>1874</v>
      </c>
      <c r="J402" s="1247" t="s">
        <v>1674</v>
      </c>
      <c r="K402" s="1253">
        <v>3.e-002</v>
      </c>
      <c r="L402" s="1264" t="s">
        <v>1187</v>
      </c>
      <c r="M402" s="1269" t="s">
        <v>367</v>
      </c>
      <c r="N402" s="1276" t="str">
        <f t="shared" si="6"/>
        <v>滋賀県近江八幡市</v>
      </c>
      <c r="O402" s="1228">
        <v>10.210000000000001</v>
      </c>
      <c r="P402" s="1269">
        <v>10.17</v>
      </c>
      <c r="Q402" s="1279">
        <v>10.14</v>
      </c>
      <c r="T402" s="879"/>
      <c r="U402" s="879"/>
      <c r="V402" s="879"/>
      <c r="W402" s="879"/>
      <c r="X402" s="879"/>
    </row>
    <row r="403" spans="5:24">
      <c r="E403" s="474"/>
      <c r="G403" s="1243" t="s">
        <v>246</v>
      </c>
      <c r="H403" s="1243" t="s">
        <v>732</v>
      </c>
      <c r="J403" s="1247" t="s">
        <v>1674</v>
      </c>
      <c r="K403" s="1253">
        <v>3.e-002</v>
      </c>
      <c r="L403" s="1264" t="s">
        <v>1187</v>
      </c>
      <c r="M403" s="1269" t="s">
        <v>1859</v>
      </c>
      <c r="N403" s="1276" t="str">
        <f t="shared" si="6"/>
        <v>滋賀県野洲市</v>
      </c>
      <c r="O403" s="1228">
        <v>10.210000000000001</v>
      </c>
      <c r="P403" s="1269">
        <v>10.17</v>
      </c>
      <c r="Q403" s="1279">
        <v>10.14</v>
      </c>
      <c r="T403" s="879"/>
      <c r="U403" s="879"/>
      <c r="V403" s="879"/>
      <c r="W403" s="879"/>
      <c r="X403" s="879"/>
    </row>
    <row r="404" spans="5:24">
      <c r="E404" s="474"/>
      <c r="G404" s="1243" t="s">
        <v>246</v>
      </c>
      <c r="H404" s="1243" t="s">
        <v>1827</v>
      </c>
      <c r="J404" s="1247" t="s">
        <v>1674</v>
      </c>
      <c r="K404" s="1253">
        <v>3.e-002</v>
      </c>
      <c r="L404" s="1264" t="s">
        <v>1187</v>
      </c>
      <c r="M404" s="1269" t="s">
        <v>1861</v>
      </c>
      <c r="N404" s="1276" t="str">
        <f t="shared" si="6"/>
        <v>滋賀県湖南市</v>
      </c>
      <c r="O404" s="1228">
        <v>10.210000000000001</v>
      </c>
      <c r="P404" s="1269">
        <v>10.17</v>
      </c>
      <c r="Q404" s="1279">
        <v>10.14</v>
      </c>
      <c r="T404" s="879"/>
      <c r="U404" s="879"/>
      <c r="V404" s="879"/>
      <c r="W404" s="879"/>
      <c r="X404" s="879"/>
    </row>
    <row r="405" spans="5:24">
      <c r="E405" s="474"/>
      <c r="G405" s="1243" t="s">
        <v>246</v>
      </c>
      <c r="H405" s="1243" t="s">
        <v>906</v>
      </c>
      <c r="J405" s="1247" t="s">
        <v>1674</v>
      </c>
      <c r="K405" s="1253">
        <v>3.e-002</v>
      </c>
      <c r="L405" s="1264" t="s">
        <v>1187</v>
      </c>
      <c r="M405" s="1269" t="s">
        <v>2511</v>
      </c>
      <c r="N405" s="1276" t="str">
        <f t="shared" si="6"/>
        <v>滋賀県高島市</v>
      </c>
      <c r="O405" s="1228">
        <v>10.210000000000001</v>
      </c>
      <c r="P405" s="1269">
        <v>10.17</v>
      </c>
      <c r="Q405" s="1279">
        <v>10.14</v>
      </c>
      <c r="T405" s="879"/>
      <c r="U405" s="879"/>
      <c r="V405" s="879"/>
      <c r="W405" s="879"/>
      <c r="X405" s="879"/>
    </row>
    <row r="406" spans="5:24">
      <c r="E406" s="474"/>
      <c r="G406" s="1243" t="s">
        <v>246</v>
      </c>
      <c r="H406" s="1243" t="s">
        <v>1764</v>
      </c>
      <c r="J406" s="1247" t="s">
        <v>1674</v>
      </c>
      <c r="K406" s="1253">
        <v>3.e-002</v>
      </c>
      <c r="L406" s="1264" t="s">
        <v>1187</v>
      </c>
      <c r="M406" s="1269" t="s">
        <v>1862</v>
      </c>
      <c r="N406" s="1276" t="str">
        <f t="shared" si="6"/>
        <v>滋賀県東近江市</v>
      </c>
      <c r="O406" s="1228">
        <v>10.210000000000001</v>
      </c>
      <c r="P406" s="1269">
        <v>10.17</v>
      </c>
      <c r="Q406" s="1279">
        <v>10.14</v>
      </c>
      <c r="T406" s="879"/>
      <c r="U406" s="879"/>
      <c r="V406" s="879"/>
      <c r="W406" s="879"/>
      <c r="X406" s="879"/>
    </row>
    <row r="407" spans="5:24">
      <c r="E407" s="474"/>
      <c r="G407" s="1243" t="s">
        <v>246</v>
      </c>
      <c r="H407" s="1243" t="s">
        <v>1623</v>
      </c>
      <c r="J407" s="1247" t="s">
        <v>1674</v>
      </c>
      <c r="K407" s="1253">
        <v>3.e-002</v>
      </c>
      <c r="L407" s="1264" t="s">
        <v>1187</v>
      </c>
      <c r="M407" s="1269" t="s">
        <v>2002</v>
      </c>
      <c r="N407" s="1276" t="str">
        <f t="shared" si="6"/>
        <v>滋賀県日野町</v>
      </c>
      <c r="O407" s="1228">
        <v>10.210000000000001</v>
      </c>
      <c r="P407" s="1269">
        <v>10.17</v>
      </c>
      <c r="Q407" s="1279">
        <v>10.14</v>
      </c>
      <c r="T407" s="879"/>
      <c r="U407" s="879"/>
      <c r="V407" s="879"/>
      <c r="W407" s="879"/>
      <c r="X407" s="879"/>
    </row>
    <row r="408" spans="5:24">
      <c r="E408" s="474"/>
      <c r="G408" s="1243" t="s">
        <v>246</v>
      </c>
      <c r="H408" s="1243" t="s">
        <v>611</v>
      </c>
      <c r="J408" s="1247" t="s">
        <v>1674</v>
      </c>
      <c r="K408" s="1253">
        <v>3.e-002</v>
      </c>
      <c r="L408" s="1264" t="s">
        <v>1187</v>
      </c>
      <c r="M408" s="1269" t="s">
        <v>2512</v>
      </c>
      <c r="N408" s="1276" t="str">
        <f t="shared" si="6"/>
        <v>滋賀県竜王町</v>
      </c>
      <c r="O408" s="1228">
        <v>10.210000000000001</v>
      </c>
      <c r="P408" s="1269">
        <v>10.17</v>
      </c>
      <c r="Q408" s="1279">
        <v>10.14</v>
      </c>
      <c r="T408" s="879"/>
      <c r="U408" s="879"/>
      <c r="V408" s="879"/>
      <c r="W408" s="879"/>
      <c r="X408" s="879"/>
    </row>
    <row r="409" spans="5:24">
      <c r="E409" s="474"/>
      <c r="G409" s="1243" t="s">
        <v>246</v>
      </c>
      <c r="H409" s="1243" t="s">
        <v>1879</v>
      </c>
      <c r="J409" s="1247" t="s">
        <v>1674</v>
      </c>
      <c r="K409" s="1253">
        <v>3.e-002</v>
      </c>
      <c r="L409" s="1264" t="s">
        <v>1195</v>
      </c>
      <c r="M409" s="1269" t="s">
        <v>168</v>
      </c>
      <c r="N409" s="1276" t="str">
        <f t="shared" si="6"/>
        <v>京都府久御山町</v>
      </c>
      <c r="O409" s="1228">
        <v>10.210000000000001</v>
      </c>
      <c r="P409" s="1269">
        <v>10.17</v>
      </c>
      <c r="Q409" s="1279">
        <v>10.14</v>
      </c>
      <c r="T409" s="879"/>
      <c r="U409" s="879"/>
      <c r="V409" s="879"/>
      <c r="W409" s="879"/>
      <c r="X409" s="879"/>
    </row>
    <row r="410" spans="5:24">
      <c r="E410" s="474"/>
      <c r="G410" s="1243" t="s">
        <v>246</v>
      </c>
      <c r="H410" s="1243" t="s">
        <v>1881</v>
      </c>
      <c r="J410" s="1247" t="s">
        <v>1674</v>
      </c>
      <c r="K410" s="1253">
        <v>3.e-002</v>
      </c>
      <c r="L410" s="1264" t="s">
        <v>1215</v>
      </c>
      <c r="M410" s="1269" t="s">
        <v>174</v>
      </c>
      <c r="N410" s="1276" t="str">
        <f t="shared" si="6"/>
        <v>兵庫県姫路市</v>
      </c>
      <c r="O410" s="1228">
        <v>10.210000000000001</v>
      </c>
      <c r="P410" s="1269">
        <v>10.17</v>
      </c>
      <c r="Q410" s="1279">
        <v>10.14</v>
      </c>
      <c r="T410" s="879"/>
      <c r="U410" s="879"/>
      <c r="V410" s="879"/>
      <c r="W410" s="879"/>
      <c r="X410" s="879"/>
    </row>
    <row r="411" spans="5:24">
      <c r="E411" s="474"/>
      <c r="G411" s="1243" t="s">
        <v>246</v>
      </c>
      <c r="H411" s="1243" t="s">
        <v>1857</v>
      </c>
      <c r="J411" s="1247" t="s">
        <v>1674</v>
      </c>
      <c r="K411" s="1253">
        <v>3.e-002</v>
      </c>
      <c r="L411" s="1264" t="s">
        <v>1215</v>
      </c>
      <c r="M411" s="1269" t="s">
        <v>1876</v>
      </c>
      <c r="N411" s="1276" t="str">
        <f t="shared" si="6"/>
        <v>兵庫県加古川市</v>
      </c>
      <c r="O411" s="1228">
        <v>10.210000000000001</v>
      </c>
      <c r="P411" s="1269">
        <v>10.17</v>
      </c>
      <c r="Q411" s="1279">
        <v>10.14</v>
      </c>
      <c r="T411" s="879"/>
      <c r="U411" s="879"/>
      <c r="V411" s="879"/>
      <c r="W411" s="879"/>
      <c r="X411" s="879"/>
    </row>
    <row r="412" spans="5:24">
      <c r="E412" s="474"/>
      <c r="G412" s="1243" t="s">
        <v>246</v>
      </c>
      <c r="H412" s="1243" t="s">
        <v>1882</v>
      </c>
      <c r="J412" s="1247" t="s">
        <v>1674</v>
      </c>
      <c r="K412" s="1253">
        <v>3.e-002</v>
      </c>
      <c r="L412" s="1264" t="s">
        <v>1215</v>
      </c>
      <c r="M412" s="1269" t="s">
        <v>1500</v>
      </c>
      <c r="N412" s="1276" t="str">
        <f t="shared" si="6"/>
        <v>兵庫県三木市</v>
      </c>
      <c r="O412" s="1228">
        <v>10.210000000000001</v>
      </c>
      <c r="P412" s="1269">
        <v>10.17</v>
      </c>
      <c r="Q412" s="1279">
        <v>10.14</v>
      </c>
      <c r="T412" s="879"/>
      <c r="U412" s="879"/>
      <c r="V412" s="879"/>
      <c r="W412" s="879"/>
      <c r="X412" s="879"/>
    </row>
    <row r="413" spans="5:24">
      <c r="E413" s="474"/>
      <c r="G413" s="1243" t="s">
        <v>246</v>
      </c>
      <c r="H413" s="1243" t="s">
        <v>537</v>
      </c>
      <c r="J413" s="1247" t="s">
        <v>1674</v>
      </c>
      <c r="K413" s="1253">
        <v>3.e-002</v>
      </c>
      <c r="L413" s="1264" t="s">
        <v>1215</v>
      </c>
      <c r="M413" s="1269" t="s">
        <v>1230</v>
      </c>
      <c r="N413" s="1276" t="str">
        <f t="shared" si="6"/>
        <v>兵庫県高砂市</v>
      </c>
      <c r="O413" s="1228">
        <v>10.210000000000001</v>
      </c>
      <c r="P413" s="1269">
        <v>10.17</v>
      </c>
      <c r="Q413" s="1279">
        <v>10.14</v>
      </c>
      <c r="T413" s="879"/>
      <c r="U413" s="879"/>
      <c r="V413" s="879"/>
      <c r="W413" s="879"/>
      <c r="X413" s="879"/>
    </row>
    <row r="414" spans="5:24">
      <c r="E414" s="474"/>
      <c r="G414" s="1243" t="s">
        <v>246</v>
      </c>
      <c r="H414" s="1243" t="s">
        <v>1683</v>
      </c>
      <c r="J414" s="1247" t="s">
        <v>1674</v>
      </c>
      <c r="K414" s="1253">
        <v>3.e-002</v>
      </c>
      <c r="L414" s="1264" t="s">
        <v>1215</v>
      </c>
      <c r="M414" s="1269" t="s">
        <v>857</v>
      </c>
      <c r="N414" s="1276" t="str">
        <f t="shared" si="6"/>
        <v>兵庫県稲美町</v>
      </c>
      <c r="O414" s="1228">
        <v>10.210000000000001</v>
      </c>
      <c r="P414" s="1269">
        <v>10.17</v>
      </c>
      <c r="Q414" s="1279">
        <v>10.14</v>
      </c>
      <c r="T414" s="879"/>
      <c r="U414" s="879"/>
      <c r="V414" s="879"/>
      <c r="W414" s="879"/>
      <c r="X414" s="879"/>
    </row>
    <row r="415" spans="5:24">
      <c r="E415" s="474"/>
      <c r="G415" s="1243" t="s">
        <v>907</v>
      </c>
      <c r="H415" s="1243" t="s">
        <v>919</v>
      </c>
      <c r="J415" s="1247" t="s">
        <v>1674</v>
      </c>
      <c r="K415" s="1253">
        <v>3.e-002</v>
      </c>
      <c r="L415" s="1264" t="s">
        <v>1215</v>
      </c>
      <c r="M415" s="1269" t="s">
        <v>483</v>
      </c>
      <c r="N415" s="1276" t="str">
        <f t="shared" si="6"/>
        <v>兵庫県播磨町</v>
      </c>
      <c r="O415" s="1228">
        <v>10.210000000000001</v>
      </c>
      <c r="P415" s="1269">
        <v>10.17</v>
      </c>
      <c r="Q415" s="1279">
        <v>10.14</v>
      </c>
      <c r="T415" s="879"/>
      <c r="U415" s="879"/>
      <c r="V415" s="879"/>
      <c r="W415" s="879"/>
      <c r="X415" s="879"/>
    </row>
    <row r="416" spans="5:24">
      <c r="E416" s="474"/>
      <c r="G416" s="1243" t="s">
        <v>907</v>
      </c>
      <c r="H416" s="1243" t="s">
        <v>550</v>
      </c>
      <c r="J416" s="1247" t="s">
        <v>1674</v>
      </c>
      <c r="K416" s="1253">
        <v>3.e-002</v>
      </c>
      <c r="L416" s="1264" t="s">
        <v>742</v>
      </c>
      <c r="M416" s="1269" t="s">
        <v>1649</v>
      </c>
      <c r="N416" s="1276" t="str">
        <f t="shared" si="6"/>
        <v>奈良県大和高田市</v>
      </c>
      <c r="O416" s="1228">
        <v>10.210000000000001</v>
      </c>
      <c r="P416" s="1269">
        <v>10.17</v>
      </c>
      <c r="Q416" s="1279">
        <v>10.14</v>
      </c>
      <c r="T416" s="879"/>
      <c r="U416" s="879"/>
      <c r="V416" s="879"/>
      <c r="W416" s="879"/>
      <c r="X416" s="879"/>
    </row>
    <row r="417" spans="5:24">
      <c r="E417" s="474"/>
      <c r="G417" s="1243" t="s">
        <v>907</v>
      </c>
      <c r="H417" s="1243" t="s">
        <v>158</v>
      </c>
      <c r="J417" s="1247" t="s">
        <v>1674</v>
      </c>
      <c r="K417" s="1253">
        <v>3.e-002</v>
      </c>
      <c r="L417" s="1264" t="s">
        <v>742</v>
      </c>
      <c r="M417" s="1269" t="s">
        <v>992</v>
      </c>
      <c r="N417" s="1276" t="str">
        <f t="shared" si="6"/>
        <v>奈良県天理市</v>
      </c>
      <c r="O417" s="1228">
        <v>10.210000000000001</v>
      </c>
      <c r="P417" s="1269">
        <v>10.17</v>
      </c>
      <c r="Q417" s="1279">
        <v>10.14</v>
      </c>
      <c r="T417" s="879"/>
      <c r="U417" s="879"/>
      <c r="V417" s="879"/>
      <c r="W417" s="879"/>
      <c r="X417" s="879"/>
    </row>
    <row r="418" spans="5:24">
      <c r="E418" s="474"/>
      <c r="G418" s="1243" t="s">
        <v>907</v>
      </c>
      <c r="H418" s="1243" t="s">
        <v>934</v>
      </c>
      <c r="J418" s="1247" t="s">
        <v>1674</v>
      </c>
      <c r="K418" s="1253">
        <v>3.e-002</v>
      </c>
      <c r="L418" s="1264" t="s">
        <v>742</v>
      </c>
      <c r="M418" s="1269" t="s">
        <v>1878</v>
      </c>
      <c r="N418" s="1276" t="str">
        <f t="shared" si="6"/>
        <v>奈良県橿原市</v>
      </c>
      <c r="O418" s="1228">
        <v>10.210000000000001</v>
      </c>
      <c r="P418" s="1269">
        <v>10.17</v>
      </c>
      <c r="Q418" s="1279">
        <v>10.14</v>
      </c>
      <c r="T418" s="879"/>
      <c r="U418" s="879"/>
      <c r="V418" s="879"/>
      <c r="W418" s="879"/>
      <c r="X418" s="879"/>
    </row>
    <row r="419" spans="5:24">
      <c r="E419" s="474"/>
      <c r="G419" s="1243" t="s">
        <v>907</v>
      </c>
      <c r="H419" s="1243" t="s">
        <v>1884</v>
      </c>
      <c r="J419" s="1247" t="s">
        <v>1674</v>
      </c>
      <c r="K419" s="1253">
        <v>3.e-002</v>
      </c>
      <c r="L419" s="1264" t="s">
        <v>742</v>
      </c>
      <c r="M419" s="1269" t="s">
        <v>603</v>
      </c>
      <c r="N419" s="1276" t="str">
        <f t="shared" si="6"/>
        <v>奈良県桜井市</v>
      </c>
      <c r="O419" s="1228">
        <v>10.210000000000001</v>
      </c>
      <c r="P419" s="1269">
        <v>10.17</v>
      </c>
      <c r="Q419" s="1279">
        <v>10.14</v>
      </c>
      <c r="T419" s="879"/>
      <c r="U419" s="879"/>
      <c r="V419" s="879"/>
      <c r="W419" s="879"/>
      <c r="X419" s="879"/>
    </row>
    <row r="420" spans="5:24">
      <c r="E420" s="474"/>
      <c r="G420" s="1243" t="s">
        <v>907</v>
      </c>
      <c r="H420" s="1243" t="s">
        <v>1676</v>
      </c>
      <c r="J420" s="1247" t="s">
        <v>1674</v>
      </c>
      <c r="K420" s="1253">
        <v>3.e-002</v>
      </c>
      <c r="L420" s="1264" t="s">
        <v>742</v>
      </c>
      <c r="M420" s="1269" t="s">
        <v>1020</v>
      </c>
      <c r="N420" s="1276" t="str">
        <f t="shared" si="6"/>
        <v>奈良県御所市</v>
      </c>
      <c r="O420" s="1228">
        <v>10.210000000000001</v>
      </c>
      <c r="P420" s="1269">
        <v>10.17</v>
      </c>
      <c r="Q420" s="1279">
        <v>10.14</v>
      </c>
      <c r="T420" s="879"/>
      <c r="U420" s="879"/>
      <c r="V420" s="879"/>
      <c r="W420" s="879"/>
      <c r="X420" s="879"/>
    </row>
    <row r="421" spans="5:24">
      <c r="E421" s="474"/>
      <c r="G421" s="1243" t="s">
        <v>907</v>
      </c>
      <c r="H421" s="1243" t="s">
        <v>1370</v>
      </c>
      <c r="J421" s="1247" t="s">
        <v>1674</v>
      </c>
      <c r="K421" s="1253">
        <v>3.e-002</v>
      </c>
      <c r="L421" s="1264" t="s">
        <v>742</v>
      </c>
      <c r="M421" s="1269" t="s">
        <v>831</v>
      </c>
      <c r="N421" s="1276" t="str">
        <f t="shared" si="6"/>
        <v>奈良県香芝市</v>
      </c>
      <c r="O421" s="1228">
        <v>10.210000000000001</v>
      </c>
      <c r="P421" s="1269">
        <v>10.17</v>
      </c>
      <c r="Q421" s="1279">
        <v>10.14</v>
      </c>
      <c r="T421" s="879"/>
      <c r="U421" s="879"/>
      <c r="V421" s="879"/>
      <c r="W421" s="879"/>
      <c r="X421" s="879"/>
    </row>
    <row r="422" spans="5:24">
      <c r="E422" s="474"/>
      <c r="G422" s="1243" t="s">
        <v>907</v>
      </c>
      <c r="H422" s="1243" t="s">
        <v>1120</v>
      </c>
      <c r="J422" s="1247" t="s">
        <v>1674</v>
      </c>
      <c r="K422" s="1253">
        <v>3.e-002</v>
      </c>
      <c r="L422" s="1264" t="s">
        <v>742</v>
      </c>
      <c r="M422" s="1269" t="s">
        <v>700</v>
      </c>
      <c r="N422" s="1276" t="str">
        <f t="shared" si="6"/>
        <v>奈良県葛城市</v>
      </c>
      <c r="O422" s="1228">
        <v>10.210000000000001</v>
      </c>
      <c r="P422" s="1269">
        <v>10.17</v>
      </c>
      <c r="Q422" s="1279">
        <v>10.14</v>
      </c>
      <c r="T422" s="879"/>
      <c r="U422" s="879"/>
      <c r="V422" s="879"/>
      <c r="W422" s="879"/>
      <c r="X422" s="879"/>
    </row>
    <row r="423" spans="5:24">
      <c r="E423" s="474"/>
      <c r="G423" s="1243" t="s">
        <v>907</v>
      </c>
      <c r="H423" s="1243" t="s">
        <v>1678</v>
      </c>
      <c r="J423" s="1247" t="s">
        <v>1674</v>
      </c>
      <c r="K423" s="1253">
        <v>3.e-002</v>
      </c>
      <c r="L423" s="1264" t="s">
        <v>742</v>
      </c>
      <c r="M423" s="1269" t="s">
        <v>1883</v>
      </c>
      <c r="N423" s="1276" t="str">
        <f t="shared" si="6"/>
        <v>奈良県宇陀市</v>
      </c>
      <c r="O423" s="1228">
        <v>10.210000000000001</v>
      </c>
      <c r="P423" s="1269">
        <v>10.17</v>
      </c>
      <c r="Q423" s="1279">
        <v>10.14</v>
      </c>
      <c r="T423" s="879"/>
      <c r="U423" s="879"/>
      <c r="V423" s="879"/>
      <c r="W423" s="879"/>
      <c r="X423" s="879"/>
    </row>
    <row r="424" spans="5:24">
      <c r="E424" s="474"/>
      <c r="G424" s="1243" t="s">
        <v>907</v>
      </c>
      <c r="H424" s="1243" t="s">
        <v>1191</v>
      </c>
      <c r="J424" s="1247" t="s">
        <v>1674</v>
      </c>
      <c r="K424" s="1253">
        <v>3.e-002</v>
      </c>
      <c r="L424" s="1264" t="s">
        <v>742</v>
      </c>
      <c r="M424" s="1269" t="s">
        <v>31</v>
      </c>
      <c r="N424" s="1276" t="str">
        <f t="shared" si="6"/>
        <v>奈良県山添村</v>
      </c>
      <c r="O424" s="1228">
        <v>10.210000000000001</v>
      </c>
      <c r="P424" s="1269">
        <v>10.17</v>
      </c>
      <c r="Q424" s="1279">
        <v>10.14</v>
      </c>
      <c r="T424" s="879"/>
      <c r="U424" s="879"/>
      <c r="V424" s="879"/>
      <c r="W424" s="879"/>
      <c r="X424" s="879"/>
    </row>
    <row r="425" spans="5:24">
      <c r="E425" s="474"/>
      <c r="G425" s="1243" t="s">
        <v>907</v>
      </c>
      <c r="H425" s="1243" t="s">
        <v>1889</v>
      </c>
      <c r="J425" s="1247" t="s">
        <v>1674</v>
      </c>
      <c r="K425" s="1253">
        <v>3.e-002</v>
      </c>
      <c r="L425" s="1264" t="s">
        <v>742</v>
      </c>
      <c r="M425" s="1269" t="s">
        <v>1283</v>
      </c>
      <c r="N425" s="1276" t="str">
        <f t="shared" si="6"/>
        <v>奈良県平群町</v>
      </c>
      <c r="O425" s="1228">
        <v>10.210000000000001</v>
      </c>
      <c r="P425" s="1269">
        <v>10.17</v>
      </c>
      <c r="Q425" s="1279">
        <v>10.14</v>
      </c>
      <c r="T425" s="879"/>
      <c r="U425" s="879"/>
      <c r="V425" s="879"/>
      <c r="W425" s="879"/>
      <c r="X425" s="879"/>
    </row>
    <row r="426" spans="5:24">
      <c r="E426" s="474"/>
      <c r="G426" s="1243" t="s">
        <v>907</v>
      </c>
      <c r="H426" s="1243" t="s">
        <v>1893</v>
      </c>
      <c r="J426" s="1247" t="s">
        <v>1674</v>
      </c>
      <c r="K426" s="1253">
        <v>3.e-002</v>
      </c>
      <c r="L426" s="1264" t="s">
        <v>742</v>
      </c>
      <c r="M426" s="1269" t="s">
        <v>655</v>
      </c>
      <c r="N426" s="1276" t="str">
        <f t="shared" si="6"/>
        <v>奈良県三郷町</v>
      </c>
      <c r="O426" s="1228">
        <v>10.210000000000001</v>
      </c>
      <c r="P426" s="1269">
        <v>10.17</v>
      </c>
      <c r="Q426" s="1279">
        <v>10.14</v>
      </c>
      <c r="T426" s="879"/>
      <c r="U426" s="879"/>
      <c r="V426" s="879"/>
      <c r="W426" s="879"/>
      <c r="X426" s="879"/>
    </row>
    <row r="427" spans="5:24">
      <c r="E427" s="474"/>
      <c r="G427" s="1243" t="s">
        <v>907</v>
      </c>
      <c r="H427" s="1243" t="s">
        <v>1681</v>
      </c>
      <c r="J427" s="1247" t="s">
        <v>1674</v>
      </c>
      <c r="K427" s="1253">
        <v>3.e-002</v>
      </c>
      <c r="L427" s="1264" t="s">
        <v>742</v>
      </c>
      <c r="M427" s="1269" t="s">
        <v>1182</v>
      </c>
      <c r="N427" s="1276" t="str">
        <f t="shared" si="6"/>
        <v>奈良県斑鳩町</v>
      </c>
      <c r="O427" s="1228">
        <v>10.210000000000001</v>
      </c>
      <c r="P427" s="1269">
        <v>10.17</v>
      </c>
      <c r="Q427" s="1279">
        <v>10.14</v>
      </c>
      <c r="T427" s="879"/>
      <c r="U427" s="879"/>
      <c r="V427" s="879"/>
      <c r="W427" s="879"/>
      <c r="X427" s="879"/>
    </row>
    <row r="428" spans="5:24">
      <c r="E428" s="474"/>
      <c r="G428" s="1243" t="s">
        <v>907</v>
      </c>
      <c r="H428" s="1243" t="s">
        <v>1373</v>
      </c>
      <c r="J428" s="1247" t="s">
        <v>1674</v>
      </c>
      <c r="K428" s="1253">
        <v>3.e-002</v>
      </c>
      <c r="L428" s="1264" t="s">
        <v>742</v>
      </c>
      <c r="M428" s="1269" t="s">
        <v>559</v>
      </c>
      <c r="N428" s="1276" t="str">
        <f t="shared" si="6"/>
        <v>奈良県安堵町</v>
      </c>
      <c r="O428" s="1228">
        <v>10.210000000000001</v>
      </c>
      <c r="P428" s="1269">
        <v>10.17</v>
      </c>
      <c r="Q428" s="1279">
        <v>10.14</v>
      </c>
      <c r="T428" s="879"/>
      <c r="U428" s="879"/>
      <c r="V428" s="879"/>
      <c r="W428" s="879"/>
      <c r="X428" s="879"/>
    </row>
    <row r="429" spans="5:24">
      <c r="E429" s="474"/>
      <c r="G429" s="1243" t="s">
        <v>907</v>
      </c>
      <c r="H429" s="1243" t="s">
        <v>1313</v>
      </c>
      <c r="J429" s="1247" t="s">
        <v>1674</v>
      </c>
      <c r="K429" s="1253">
        <v>3.e-002</v>
      </c>
      <c r="L429" s="1264" t="s">
        <v>742</v>
      </c>
      <c r="M429" s="1269" t="s">
        <v>1012</v>
      </c>
      <c r="N429" s="1276" t="str">
        <f t="shared" si="6"/>
        <v>奈良県川西町</v>
      </c>
      <c r="O429" s="1228">
        <v>10.210000000000001</v>
      </c>
      <c r="P429" s="1269">
        <v>10.17</v>
      </c>
      <c r="Q429" s="1279">
        <v>10.14</v>
      </c>
      <c r="T429" s="879"/>
      <c r="U429" s="879"/>
      <c r="V429" s="879"/>
      <c r="W429" s="879"/>
      <c r="X429" s="879"/>
    </row>
    <row r="430" spans="5:24">
      <c r="E430" s="474"/>
      <c r="G430" s="1243" t="s">
        <v>907</v>
      </c>
      <c r="H430" s="1243" t="s">
        <v>1374</v>
      </c>
      <c r="J430" s="1247" t="s">
        <v>1674</v>
      </c>
      <c r="K430" s="1253">
        <v>3.e-002</v>
      </c>
      <c r="L430" s="1264" t="s">
        <v>742</v>
      </c>
      <c r="M430" s="1269" t="s">
        <v>613</v>
      </c>
      <c r="N430" s="1276" t="str">
        <f t="shared" si="6"/>
        <v>奈良県三宅町</v>
      </c>
      <c r="O430" s="1228">
        <v>10.210000000000001</v>
      </c>
      <c r="P430" s="1269">
        <v>10.17</v>
      </c>
      <c r="Q430" s="1279">
        <v>10.14</v>
      </c>
      <c r="T430" s="879"/>
      <c r="U430" s="879"/>
      <c r="V430" s="879"/>
      <c r="W430" s="879"/>
      <c r="X430" s="879"/>
    </row>
    <row r="431" spans="5:24">
      <c r="E431" s="474"/>
      <c r="G431" s="1243" t="s">
        <v>907</v>
      </c>
      <c r="H431" s="1243" t="s">
        <v>1687</v>
      </c>
      <c r="J431" s="1247" t="s">
        <v>1674</v>
      </c>
      <c r="K431" s="1253">
        <v>3.e-002</v>
      </c>
      <c r="L431" s="1264" t="s">
        <v>742</v>
      </c>
      <c r="M431" s="1269" t="s">
        <v>1036</v>
      </c>
      <c r="N431" s="1276" t="str">
        <f t="shared" si="6"/>
        <v>奈良県田原本町</v>
      </c>
      <c r="O431" s="1228">
        <v>10.210000000000001</v>
      </c>
      <c r="P431" s="1269">
        <v>10.17</v>
      </c>
      <c r="Q431" s="1279">
        <v>10.14</v>
      </c>
      <c r="T431" s="879"/>
      <c r="U431" s="879"/>
      <c r="V431" s="879"/>
      <c r="W431" s="879"/>
      <c r="X431" s="879"/>
    </row>
    <row r="432" spans="5:24">
      <c r="E432" s="474"/>
      <c r="G432" s="1243" t="s">
        <v>907</v>
      </c>
      <c r="H432" s="1243" t="s">
        <v>1849</v>
      </c>
      <c r="J432" s="1247" t="s">
        <v>1674</v>
      </c>
      <c r="K432" s="1253">
        <v>3.e-002</v>
      </c>
      <c r="L432" s="1264" t="s">
        <v>742</v>
      </c>
      <c r="M432" s="1269" t="s">
        <v>343</v>
      </c>
      <c r="N432" s="1276" t="str">
        <f t="shared" si="6"/>
        <v>奈良県曽爾村</v>
      </c>
      <c r="O432" s="1228">
        <v>10.210000000000001</v>
      </c>
      <c r="P432" s="1269">
        <v>10.17</v>
      </c>
      <c r="Q432" s="1279">
        <v>10.14</v>
      </c>
      <c r="T432" s="879"/>
      <c r="U432" s="879"/>
      <c r="V432" s="879"/>
      <c r="W432" s="879"/>
      <c r="X432" s="879"/>
    </row>
    <row r="433" spans="5:24">
      <c r="E433" s="474"/>
      <c r="G433" s="1243" t="s">
        <v>907</v>
      </c>
      <c r="H433" s="1243" t="s">
        <v>1898</v>
      </c>
      <c r="J433" s="1247" t="s">
        <v>1674</v>
      </c>
      <c r="K433" s="1253">
        <v>3.e-002</v>
      </c>
      <c r="L433" s="1264" t="s">
        <v>742</v>
      </c>
      <c r="M433" s="1269" t="s">
        <v>1886</v>
      </c>
      <c r="N433" s="1276" t="str">
        <f t="shared" si="6"/>
        <v>奈良県明日香村</v>
      </c>
      <c r="O433" s="1228">
        <v>10.210000000000001</v>
      </c>
      <c r="P433" s="1269">
        <v>10.17</v>
      </c>
      <c r="Q433" s="1279">
        <v>10.14</v>
      </c>
      <c r="T433" s="879"/>
      <c r="U433" s="879"/>
      <c r="V433" s="879"/>
      <c r="W433" s="879"/>
      <c r="X433" s="879"/>
    </row>
    <row r="434" spans="5:24">
      <c r="E434" s="474"/>
      <c r="G434" s="1243" t="s">
        <v>907</v>
      </c>
      <c r="H434" s="1243" t="s">
        <v>1089</v>
      </c>
      <c r="J434" s="1247" t="s">
        <v>1674</v>
      </c>
      <c r="K434" s="1253">
        <v>3.e-002</v>
      </c>
      <c r="L434" s="1264" t="s">
        <v>742</v>
      </c>
      <c r="M434" s="1269" t="s">
        <v>1241</v>
      </c>
      <c r="N434" s="1276" t="str">
        <f t="shared" si="6"/>
        <v>奈良県上牧町</v>
      </c>
      <c r="O434" s="1228">
        <v>10.210000000000001</v>
      </c>
      <c r="P434" s="1269">
        <v>10.17</v>
      </c>
      <c r="Q434" s="1279">
        <v>10.14</v>
      </c>
      <c r="T434" s="879"/>
      <c r="U434" s="879"/>
      <c r="V434" s="879"/>
      <c r="W434" s="879"/>
      <c r="X434" s="879"/>
    </row>
    <row r="435" spans="5:24">
      <c r="E435" s="474"/>
      <c r="G435" s="1243" t="s">
        <v>907</v>
      </c>
      <c r="H435" s="1243" t="s">
        <v>1903</v>
      </c>
      <c r="J435" s="1247" t="s">
        <v>1674</v>
      </c>
      <c r="K435" s="1253">
        <v>3.e-002</v>
      </c>
      <c r="L435" s="1264" t="s">
        <v>742</v>
      </c>
      <c r="M435" s="1269" t="s">
        <v>1445</v>
      </c>
      <c r="N435" s="1276" t="str">
        <f t="shared" si="6"/>
        <v>奈良県王寺町</v>
      </c>
      <c r="O435" s="1228">
        <v>10.210000000000001</v>
      </c>
      <c r="P435" s="1269">
        <v>10.17</v>
      </c>
      <c r="Q435" s="1279">
        <v>10.14</v>
      </c>
      <c r="T435" s="879"/>
      <c r="U435" s="879"/>
      <c r="V435" s="879"/>
      <c r="W435" s="879"/>
      <c r="X435" s="879"/>
    </row>
    <row r="436" spans="5:24">
      <c r="E436" s="474"/>
      <c r="G436" s="1243" t="s">
        <v>907</v>
      </c>
      <c r="H436" s="1243" t="s">
        <v>1688</v>
      </c>
      <c r="J436" s="1247" t="s">
        <v>1674</v>
      </c>
      <c r="K436" s="1253">
        <v>3.e-002</v>
      </c>
      <c r="L436" s="1264" t="s">
        <v>742</v>
      </c>
      <c r="M436" s="1269" t="s">
        <v>1777</v>
      </c>
      <c r="N436" s="1276" t="str">
        <f t="shared" si="6"/>
        <v>奈良県広陵町</v>
      </c>
      <c r="O436" s="1228">
        <v>10.210000000000001</v>
      </c>
      <c r="P436" s="1269">
        <v>10.17</v>
      </c>
      <c r="Q436" s="1279">
        <v>10.14</v>
      </c>
      <c r="T436" s="879"/>
      <c r="U436" s="879"/>
      <c r="V436" s="879"/>
      <c r="W436" s="879"/>
      <c r="X436" s="879"/>
    </row>
    <row r="437" spans="5:24">
      <c r="E437" s="474"/>
      <c r="G437" s="1243" t="s">
        <v>907</v>
      </c>
      <c r="H437" s="1243" t="s">
        <v>923</v>
      </c>
      <c r="J437" s="1247" t="s">
        <v>1674</v>
      </c>
      <c r="K437" s="1253">
        <v>3.e-002</v>
      </c>
      <c r="L437" s="1264" t="s">
        <v>742</v>
      </c>
      <c r="M437" s="1269" t="s">
        <v>1895</v>
      </c>
      <c r="N437" s="1276" t="str">
        <f t="shared" si="6"/>
        <v>奈良県河合町</v>
      </c>
      <c r="O437" s="1228">
        <v>10.210000000000001</v>
      </c>
      <c r="P437" s="1269">
        <v>10.17</v>
      </c>
      <c r="Q437" s="1279">
        <v>10.14</v>
      </c>
      <c r="T437" s="879"/>
      <c r="U437" s="879"/>
      <c r="V437" s="879"/>
      <c r="W437" s="879"/>
      <c r="X437" s="879"/>
    </row>
    <row r="438" spans="5:24">
      <c r="E438" s="474"/>
      <c r="G438" s="1243" t="s">
        <v>907</v>
      </c>
      <c r="H438" s="1243" t="s">
        <v>1690</v>
      </c>
      <c r="J438" s="1247" t="s">
        <v>1674</v>
      </c>
      <c r="K438" s="1253">
        <v>3.e-002</v>
      </c>
      <c r="L438" s="1264" t="s">
        <v>1244</v>
      </c>
      <c r="M438" s="1269" t="s">
        <v>1075</v>
      </c>
      <c r="N438" s="1276" t="str">
        <f t="shared" si="6"/>
        <v>岡山県岡山市</v>
      </c>
      <c r="O438" s="1228">
        <v>10.210000000000001</v>
      </c>
      <c r="P438" s="1269">
        <v>10.17</v>
      </c>
      <c r="Q438" s="1279">
        <v>10.14</v>
      </c>
      <c r="T438" s="879"/>
      <c r="U438" s="879"/>
      <c r="V438" s="879"/>
      <c r="W438" s="879"/>
      <c r="X438" s="879"/>
    </row>
    <row r="439" spans="5:24">
      <c r="E439" s="474"/>
      <c r="G439" s="1243" t="s">
        <v>907</v>
      </c>
      <c r="H439" s="1243" t="s">
        <v>261</v>
      </c>
      <c r="J439" s="1247" t="s">
        <v>1674</v>
      </c>
      <c r="K439" s="1253">
        <v>3.e-002</v>
      </c>
      <c r="L439" s="1264" t="s">
        <v>1250</v>
      </c>
      <c r="M439" s="1269" t="s">
        <v>1896</v>
      </c>
      <c r="N439" s="1276" t="str">
        <f t="shared" si="6"/>
        <v>広島県東広島市</v>
      </c>
      <c r="O439" s="1228">
        <v>10.210000000000001</v>
      </c>
      <c r="P439" s="1269">
        <v>10.17</v>
      </c>
      <c r="Q439" s="1279">
        <v>10.14</v>
      </c>
      <c r="T439" s="879"/>
      <c r="U439" s="879"/>
      <c r="V439" s="879"/>
      <c r="W439" s="879"/>
      <c r="X439" s="879"/>
    </row>
    <row r="440" spans="5:24">
      <c r="E440" s="474"/>
      <c r="G440" s="1243" t="s">
        <v>907</v>
      </c>
      <c r="H440" s="1243" t="s">
        <v>1446</v>
      </c>
      <c r="J440" s="1247" t="s">
        <v>1674</v>
      </c>
      <c r="K440" s="1253">
        <v>3.e-002</v>
      </c>
      <c r="L440" s="1264" t="s">
        <v>1250</v>
      </c>
      <c r="M440" s="1269" t="s">
        <v>1669</v>
      </c>
      <c r="N440" s="1276" t="str">
        <f t="shared" si="6"/>
        <v>広島県廿日市市</v>
      </c>
      <c r="O440" s="1228">
        <v>10.210000000000001</v>
      </c>
      <c r="P440" s="1269">
        <v>10.17</v>
      </c>
      <c r="Q440" s="1279">
        <v>10.14</v>
      </c>
      <c r="T440" s="879"/>
      <c r="U440" s="879"/>
      <c r="V440" s="879"/>
      <c r="W440" s="879"/>
      <c r="X440" s="879"/>
    </row>
    <row r="441" spans="5:24">
      <c r="E441" s="474"/>
      <c r="G441" s="1243" t="s">
        <v>907</v>
      </c>
      <c r="H441" s="1243" t="s">
        <v>775</v>
      </c>
      <c r="J441" s="1247" t="s">
        <v>1674</v>
      </c>
      <c r="K441" s="1253">
        <v>3.e-002</v>
      </c>
      <c r="L441" s="1264" t="s">
        <v>1250</v>
      </c>
      <c r="M441" s="1269" t="s">
        <v>915</v>
      </c>
      <c r="N441" s="1276" t="str">
        <f t="shared" si="6"/>
        <v>広島県海田町</v>
      </c>
      <c r="O441" s="1228">
        <v>10.210000000000001</v>
      </c>
      <c r="P441" s="1269">
        <v>10.17</v>
      </c>
      <c r="Q441" s="1279">
        <v>10.14</v>
      </c>
      <c r="T441" s="879"/>
      <c r="U441" s="879"/>
      <c r="V441" s="879"/>
      <c r="W441" s="879"/>
      <c r="X441" s="879"/>
    </row>
    <row r="442" spans="5:24">
      <c r="E442" s="474"/>
      <c r="G442" s="1243" t="s">
        <v>907</v>
      </c>
      <c r="H442" s="1243" t="s">
        <v>822</v>
      </c>
      <c r="J442" s="1247" t="s">
        <v>1674</v>
      </c>
      <c r="K442" s="1253">
        <v>3.e-002</v>
      </c>
      <c r="L442" s="1264" t="s">
        <v>1250</v>
      </c>
      <c r="M442" s="1269" t="s">
        <v>2513</v>
      </c>
      <c r="N442" s="1276" t="str">
        <f t="shared" si="6"/>
        <v>広島県熊野町</v>
      </c>
      <c r="O442" s="1228">
        <v>10.210000000000001</v>
      </c>
      <c r="P442" s="1269">
        <v>10.17</v>
      </c>
      <c r="Q442" s="1279">
        <v>10.14</v>
      </c>
      <c r="T442" s="879"/>
      <c r="U442" s="879"/>
      <c r="V442" s="879"/>
      <c r="W442" s="879"/>
      <c r="X442" s="879"/>
    </row>
    <row r="443" spans="5:24">
      <c r="E443" s="474"/>
      <c r="G443" s="1243" t="s">
        <v>907</v>
      </c>
      <c r="H443" s="1243" t="s">
        <v>1908</v>
      </c>
      <c r="J443" s="1247" t="s">
        <v>1674</v>
      </c>
      <c r="K443" s="1253">
        <v>3.e-002</v>
      </c>
      <c r="L443" s="1264" t="s">
        <v>1250</v>
      </c>
      <c r="M443" s="1269" t="s">
        <v>1897</v>
      </c>
      <c r="N443" s="1276" t="str">
        <f t="shared" si="6"/>
        <v>広島県坂町</v>
      </c>
      <c r="O443" s="1228">
        <v>10.210000000000001</v>
      </c>
      <c r="P443" s="1269">
        <v>10.17</v>
      </c>
      <c r="Q443" s="1279">
        <v>10.14</v>
      </c>
      <c r="T443" s="879"/>
      <c r="U443" s="879"/>
      <c r="V443" s="879"/>
      <c r="W443" s="879"/>
      <c r="X443" s="879"/>
    </row>
    <row r="444" spans="5:24">
      <c r="E444" s="474"/>
      <c r="G444" s="1243" t="s">
        <v>907</v>
      </c>
      <c r="H444" s="1243" t="s">
        <v>1354</v>
      </c>
      <c r="J444" s="1247" t="s">
        <v>1674</v>
      </c>
      <c r="K444" s="1253">
        <v>3.e-002</v>
      </c>
      <c r="L444" s="1264" t="s">
        <v>1007</v>
      </c>
      <c r="M444" s="1269" t="s">
        <v>1901</v>
      </c>
      <c r="N444" s="1276" t="str">
        <f t="shared" si="6"/>
        <v>山口県周南市</v>
      </c>
      <c r="O444" s="1228">
        <v>10.210000000000001</v>
      </c>
      <c r="P444" s="1269">
        <v>10.17</v>
      </c>
      <c r="Q444" s="1279">
        <v>10.14</v>
      </c>
      <c r="T444" s="879"/>
      <c r="U444" s="879"/>
      <c r="V444" s="879"/>
      <c r="W444" s="879"/>
      <c r="X444" s="879"/>
    </row>
    <row r="445" spans="5:24">
      <c r="E445" s="474"/>
      <c r="G445" s="1243" t="s">
        <v>907</v>
      </c>
      <c r="H445" s="1243" t="s">
        <v>1694</v>
      </c>
      <c r="J445" s="1247" t="s">
        <v>1674</v>
      </c>
      <c r="K445" s="1253">
        <v>3.e-002</v>
      </c>
      <c r="L445" s="1264" t="s">
        <v>281</v>
      </c>
      <c r="M445" s="1269" t="s">
        <v>874</v>
      </c>
      <c r="N445" s="1276" t="str">
        <f t="shared" si="6"/>
        <v>徳島県徳島市</v>
      </c>
      <c r="O445" s="1228">
        <v>10.210000000000001</v>
      </c>
      <c r="P445" s="1269">
        <v>10.17</v>
      </c>
      <c r="Q445" s="1279">
        <v>10.14</v>
      </c>
      <c r="T445" s="879"/>
      <c r="U445" s="879"/>
      <c r="V445" s="879"/>
      <c r="W445" s="879"/>
      <c r="X445" s="879"/>
    </row>
    <row r="446" spans="5:24">
      <c r="E446" s="474"/>
      <c r="G446" s="1243" t="s">
        <v>907</v>
      </c>
      <c r="H446" s="1243" t="s">
        <v>1909</v>
      </c>
      <c r="J446" s="1247" t="s">
        <v>1674</v>
      </c>
      <c r="K446" s="1253">
        <v>3.e-002</v>
      </c>
      <c r="L446" s="1264" t="s">
        <v>1243</v>
      </c>
      <c r="M446" s="1269" t="s">
        <v>1905</v>
      </c>
      <c r="N446" s="1276" t="str">
        <f t="shared" si="6"/>
        <v>香川県高松市</v>
      </c>
      <c r="O446" s="1228">
        <v>10.210000000000001</v>
      </c>
      <c r="P446" s="1269">
        <v>10.17</v>
      </c>
      <c r="Q446" s="1279">
        <v>10.14</v>
      </c>
      <c r="T446" s="879"/>
      <c r="U446" s="879"/>
      <c r="V446" s="879"/>
      <c r="W446" s="879"/>
      <c r="X446" s="879"/>
    </row>
    <row r="447" spans="5:24">
      <c r="E447" s="474"/>
      <c r="G447" s="1243" t="s">
        <v>907</v>
      </c>
      <c r="H447" s="1243" t="s">
        <v>434</v>
      </c>
      <c r="J447" s="1247" t="s">
        <v>1674</v>
      </c>
      <c r="K447" s="1253">
        <v>3.e-002</v>
      </c>
      <c r="L447" s="1264" t="s">
        <v>769</v>
      </c>
      <c r="M447" s="1269" t="s">
        <v>0</v>
      </c>
      <c r="N447" s="1276" t="str">
        <f t="shared" si="6"/>
        <v>福岡県北九州市</v>
      </c>
      <c r="O447" s="1228">
        <v>10.210000000000001</v>
      </c>
      <c r="P447" s="1269">
        <v>10.17</v>
      </c>
      <c r="Q447" s="1279">
        <v>10.14</v>
      </c>
      <c r="T447" s="879"/>
      <c r="U447" s="879"/>
      <c r="V447" s="879"/>
      <c r="W447" s="879"/>
      <c r="X447" s="879"/>
    </row>
    <row r="448" spans="5:24">
      <c r="E448" s="474"/>
      <c r="G448" s="1243" t="s">
        <v>907</v>
      </c>
      <c r="H448" s="1243" t="s">
        <v>1700</v>
      </c>
      <c r="J448" s="1247" t="s">
        <v>1674</v>
      </c>
      <c r="K448" s="1253">
        <v>3.e-002</v>
      </c>
      <c r="L448" s="1264" t="s">
        <v>769</v>
      </c>
      <c r="M448" s="1269" t="s">
        <v>1906</v>
      </c>
      <c r="N448" s="1276" t="str">
        <f t="shared" si="6"/>
        <v>福岡県飯塚市</v>
      </c>
      <c r="O448" s="1228">
        <v>10.210000000000001</v>
      </c>
      <c r="P448" s="1269">
        <v>10.17</v>
      </c>
      <c r="Q448" s="1279">
        <v>10.14</v>
      </c>
      <c r="T448" s="879"/>
      <c r="U448" s="879"/>
      <c r="V448" s="879"/>
      <c r="W448" s="879"/>
      <c r="X448" s="879"/>
    </row>
    <row r="449" spans="5:24">
      <c r="E449" s="474"/>
      <c r="G449" s="1243" t="s">
        <v>907</v>
      </c>
      <c r="H449" s="1243" t="s">
        <v>1910</v>
      </c>
      <c r="J449" s="1247" t="s">
        <v>1674</v>
      </c>
      <c r="K449" s="1253">
        <v>3.e-002</v>
      </c>
      <c r="L449" s="1264" t="s">
        <v>769</v>
      </c>
      <c r="M449" s="1269" t="s">
        <v>1357</v>
      </c>
      <c r="N449" s="1276" t="str">
        <f t="shared" si="6"/>
        <v>福岡県筑紫野市</v>
      </c>
      <c r="O449" s="1228">
        <v>10.210000000000001</v>
      </c>
      <c r="P449" s="1269">
        <v>10.17</v>
      </c>
      <c r="Q449" s="1279">
        <v>10.14</v>
      </c>
      <c r="T449" s="879"/>
      <c r="U449" s="879"/>
      <c r="V449" s="879"/>
      <c r="W449" s="879"/>
      <c r="X449" s="879"/>
    </row>
    <row r="450" spans="5:24">
      <c r="E450" s="474"/>
      <c r="G450" s="1243" t="s">
        <v>907</v>
      </c>
      <c r="H450" s="1243" t="s">
        <v>1268</v>
      </c>
      <c r="J450" s="1247" t="s">
        <v>1674</v>
      </c>
      <c r="K450" s="1253">
        <v>3.e-002</v>
      </c>
      <c r="L450" s="1264" t="s">
        <v>769</v>
      </c>
      <c r="M450" s="1269" t="s">
        <v>1775</v>
      </c>
      <c r="N450" s="1276" t="str">
        <f t="shared" si="6"/>
        <v>福岡県古賀市</v>
      </c>
      <c r="O450" s="1228">
        <v>10.210000000000001</v>
      </c>
      <c r="P450" s="1269">
        <v>10.17</v>
      </c>
      <c r="Q450" s="1279">
        <v>10.14</v>
      </c>
      <c r="T450" s="879"/>
      <c r="U450" s="879"/>
      <c r="V450" s="879"/>
      <c r="W450" s="879"/>
      <c r="X450" s="879"/>
    </row>
    <row r="451" spans="5:24" ht="14.25">
      <c r="E451" s="474"/>
      <c r="G451" s="1243" t="s">
        <v>907</v>
      </c>
      <c r="H451" s="1243" t="s">
        <v>1911</v>
      </c>
      <c r="J451" s="1248" t="s">
        <v>1674</v>
      </c>
      <c r="K451" s="1254">
        <v>3.e-002</v>
      </c>
      <c r="L451" s="1265" t="s">
        <v>1270</v>
      </c>
      <c r="M451" s="1270" t="s">
        <v>796</v>
      </c>
      <c r="N451" s="1277" t="str">
        <f>L451&amp;M451</f>
        <v>長崎県長崎市</v>
      </c>
      <c r="O451" s="1230">
        <v>10.210000000000001</v>
      </c>
      <c r="P451" s="1270">
        <v>10.17</v>
      </c>
      <c r="Q451" s="1282">
        <v>10.14</v>
      </c>
      <c r="T451" s="879"/>
      <c r="U451" s="879"/>
      <c r="V451" s="879"/>
      <c r="W451" s="879"/>
      <c r="X451" s="879"/>
    </row>
    <row r="452" spans="5:24" ht="14.25">
      <c r="E452" s="474"/>
      <c r="G452" s="1243" t="s">
        <v>907</v>
      </c>
      <c r="H452" s="1243" t="s">
        <v>1807</v>
      </c>
      <c r="J452" s="1245" t="s">
        <v>739</v>
      </c>
      <c r="K452" s="1257">
        <v>0</v>
      </c>
      <c r="L452" s="1266"/>
      <c r="M452" s="1273"/>
      <c r="N452" s="1274" t="str">
        <f>L452&amp;M452</f>
        <v/>
      </c>
      <c r="O452" s="1245" t="str">
        <f>L452&amp;M452</f>
        <v/>
      </c>
      <c r="P452" s="1294"/>
      <c r="Q452" s="1299"/>
      <c r="T452" s="879"/>
      <c r="U452" s="879"/>
      <c r="V452" s="879"/>
      <c r="W452" s="879"/>
      <c r="X452" s="879"/>
    </row>
    <row r="453" spans="5:24">
      <c r="E453" s="474"/>
      <c r="G453" s="1243" t="s">
        <v>907</v>
      </c>
      <c r="H453" s="1243" t="s">
        <v>1705</v>
      </c>
      <c r="J453" s="1225"/>
      <c r="K453" s="1225"/>
      <c r="T453" s="879"/>
      <c r="U453" s="879"/>
      <c r="V453" s="879"/>
      <c r="W453" s="879"/>
      <c r="X453" s="879"/>
    </row>
    <row r="454" spans="5:24">
      <c r="E454" s="474"/>
      <c r="G454" s="1243" t="s">
        <v>907</v>
      </c>
      <c r="H454" s="1243" t="s">
        <v>364</v>
      </c>
      <c r="J454" s="1225"/>
      <c r="K454" s="1225"/>
      <c r="T454" s="879"/>
      <c r="U454" s="879"/>
      <c r="V454" s="879"/>
      <c r="W454" s="879"/>
      <c r="X454" s="879"/>
    </row>
    <row r="455" spans="5:24">
      <c r="E455" s="474"/>
      <c r="G455" s="1243" t="s">
        <v>907</v>
      </c>
      <c r="H455" s="1243" t="s">
        <v>1707</v>
      </c>
      <c r="J455" s="1225"/>
      <c r="K455" s="1225"/>
      <c r="T455" s="879"/>
      <c r="U455" s="879"/>
      <c r="V455" s="879"/>
      <c r="W455" s="879"/>
      <c r="X455" s="879"/>
    </row>
    <row r="456" spans="5:24">
      <c r="E456" s="474"/>
      <c r="G456" s="1243" t="s">
        <v>907</v>
      </c>
      <c r="H456" s="1243" t="s">
        <v>1708</v>
      </c>
      <c r="J456" s="1225"/>
      <c r="K456" s="1225"/>
      <c r="T456" s="879"/>
      <c r="U456" s="879"/>
      <c r="V456" s="879"/>
      <c r="W456" s="879"/>
      <c r="X456" s="879"/>
    </row>
    <row r="457" spans="5:24">
      <c r="E457" s="474"/>
      <c r="G457" s="1243" t="s">
        <v>907</v>
      </c>
      <c r="H457" s="1243" t="s">
        <v>1710</v>
      </c>
      <c r="J457" s="1225"/>
      <c r="K457" s="1225"/>
      <c r="T457" s="879"/>
      <c r="U457" s="879"/>
      <c r="V457" s="879"/>
      <c r="W457" s="879"/>
      <c r="X457" s="879"/>
    </row>
    <row r="458" spans="5:24">
      <c r="E458" s="474"/>
      <c r="G458" s="1243" t="s">
        <v>907</v>
      </c>
      <c r="H458" s="1243" t="s">
        <v>1103</v>
      </c>
      <c r="J458" s="1225"/>
      <c r="K458" s="1225"/>
      <c r="T458" s="879"/>
      <c r="U458" s="879"/>
      <c r="V458" s="879"/>
      <c r="W458" s="879"/>
      <c r="X458" s="879"/>
    </row>
    <row r="459" spans="5:24">
      <c r="E459" s="474"/>
      <c r="G459" s="1243" t="s">
        <v>304</v>
      </c>
      <c r="H459" s="1243" t="s">
        <v>171</v>
      </c>
      <c r="J459" s="1225"/>
      <c r="K459" s="1225"/>
      <c r="T459" s="879"/>
      <c r="U459" s="879"/>
      <c r="V459" s="879"/>
      <c r="W459" s="879"/>
      <c r="X459" s="879"/>
    </row>
    <row r="460" spans="5:24">
      <c r="E460" s="474"/>
      <c r="G460" s="1243" t="s">
        <v>304</v>
      </c>
      <c r="H460" s="1243" t="s">
        <v>1606</v>
      </c>
      <c r="J460" s="1225"/>
      <c r="K460" s="1225"/>
      <c r="T460" s="879"/>
      <c r="U460" s="879"/>
      <c r="V460" s="879"/>
      <c r="W460" s="879"/>
      <c r="X460" s="879"/>
    </row>
    <row r="461" spans="5:24">
      <c r="E461" s="474"/>
      <c r="G461" s="1243" t="s">
        <v>304</v>
      </c>
      <c r="H461" s="1243" t="s">
        <v>1711</v>
      </c>
      <c r="J461" s="1225"/>
      <c r="K461" s="1225"/>
      <c r="T461" s="879"/>
      <c r="U461" s="879"/>
      <c r="V461" s="879"/>
      <c r="W461" s="879"/>
      <c r="X461" s="879"/>
    </row>
    <row r="462" spans="5:24">
      <c r="E462" s="474"/>
      <c r="G462" s="1243" t="s">
        <v>304</v>
      </c>
      <c r="H462" s="1243" t="s">
        <v>1912</v>
      </c>
      <c r="J462" s="1225"/>
      <c r="K462" s="1225"/>
      <c r="T462" s="879"/>
      <c r="U462" s="879"/>
      <c r="V462" s="879"/>
      <c r="W462" s="879"/>
      <c r="X462" s="879"/>
    </row>
    <row r="463" spans="5:24">
      <c r="E463" s="474"/>
      <c r="G463" s="1243" t="s">
        <v>304</v>
      </c>
      <c r="H463" s="1243" t="s">
        <v>1714</v>
      </c>
      <c r="J463" s="1225"/>
      <c r="K463" s="1225"/>
      <c r="T463" s="879"/>
      <c r="U463" s="879"/>
      <c r="V463" s="879"/>
      <c r="W463" s="879"/>
      <c r="X463" s="879"/>
    </row>
    <row r="464" spans="5:24">
      <c r="E464" s="474"/>
      <c r="G464" s="1243" t="s">
        <v>304</v>
      </c>
      <c r="H464" s="1243" t="s">
        <v>1160</v>
      </c>
      <c r="J464" s="1225"/>
      <c r="K464" s="1225"/>
      <c r="T464" s="879"/>
      <c r="U464" s="879"/>
      <c r="V464" s="879"/>
      <c r="W464" s="879"/>
      <c r="X464" s="879"/>
    </row>
    <row r="465" spans="5:24">
      <c r="E465" s="474"/>
      <c r="G465" s="1243" t="s">
        <v>304</v>
      </c>
      <c r="H465" s="1243" t="s">
        <v>19</v>
      </c>
      <c r="J465" s="1225"/>
      <c r="K465" s="1225"/>
      <c r="T465" s="879"/>
      <c r="U465" s="879"/>
      <c r="V465" s="879"/>
      <c r="W465" s="879"/>
      <c r="X465" s="879"/>
    </row>
    <row r="466" spans="5:24">
      <c r="E466" s="474"/>
      <c r="G466" s="1243" t="s">
        <v>304</v>
      </c>
      <c r="H466" s="1243" t="s">
        <v>110</v>
      </c>
      <c r="J466" s="1225"/>
      <c r="K466" s="1225"/>
      <c r="T466" s="879"/>
      <c r="U466" s="879"/>
      <c r="V466" s="879"/>
      <c r="W466" s="879"/>
      <c r="X466" s="879"/>
    </row>
    <row r="467" spans="5:24">
      <c r="E467" s="474"/>
      <c r="G467" s="1243" t="s">
        <v>304</v>
      </c>
      <c r="H467" s="1243" t="s">
        <v>707</v>
      </c>
      <c r="J467" s="1225"/>
      <c r="K467" s="1225"/>
      <c r="T467" s="879"/>
      <c r="U467" s="879"/>
      <c r="V467" s="879"/>
      <c r="W467" s="879"/>
      <c r="X467" s="879"/>
    </row>
    <row r="468" spans="5:24">
      <c r="E468" s="474"/>
      <c r="G468" s="1243" t="s">
        <v>304</v>
      </c>
      <c r="H468" s="1243" t="s">
        <v>1913</v>
      </c>
      <c r="J468" s="1225"/>
      <c r="K468" s="1225"/>
      <c r="T468" s="879"/>
      <c r="U468" s="879"/>
      <c r="V468" s="879"/>
      <c r="W468" s="879"/>
      <c r="X468" s="879"/>
    </row>
    <row r="469" spans="5:24">
      <c r="E469" s="474"/>
      <c r="G469" s="1243" t="s">
        <v>304</v>
      </c>
      <c r="H469" s="1243" t="s">
        <v>1915</v>
      </c>
      <c r="J469" s="1225"/>
      <c r="K469" s="1225"/>
      <c r="T469" s="879"/>
      <c r="U469" s="879"/>
      <c r="V469" s="879"/>
      <c r="W469" s="879"/>
      <c r="X469" s="879"/>
    </row>
    <row r="470" spans="5:24">
      <c r="E470" s="474"/>
      <c r="G470" s="1243" t="s">
        <v>304</v>
      </c>
      <c r="H470" s="1243" t="s">
        <v>1719</v>
      </c>
      <c r="J470" s="1225"/>
      <c r="K470" s="1225"/>
      <c r="T470" s="879"/>
      <c r="U470" s="879"/>
      <c r="V470" s="879"/>
      <c r="W470" s="879"/>
      <c r="X470" s="879"/>
    </row>
    <row r="471" spans="5:24">
      <c r="E471" s="474"/>
      <c r="G471" s="1243" t="s">
        <v>304</v>
      </c>
      <c r="H471" s="1243" t="s">
        <v>1916</v>
      </c>
      <c r="J471" s="1225"/>
      <c r="K471" s="1225"/>
      <c r="T471" s="879"/>
      <c r="U471" s="879"/>
      <c r="V471" s="879"/>
      <c r="W471" s="879"/>
      <c r="X471" s="879"/>
    </row>
    <row r="472" spans="5:24">
      <c r="E472" s="474"/>
      <c r="G472" s="1243" t="s">
        <v>304</v>
      </c>
      <c r="H472" s="1243" t="s">
        <v>821</v>
      </c>
      <c r="J472" s="1225"/>
      <c r="K472" s="1225"/>
      <c r="T472" s="879"/>
      <c r="U472" s="879"/>
      <c r="V472" s="879"/>
      <c r="W472" s="879"/>
      <c r="X472" s="879"/>
    </row>
    <row r="473" spans="5:24">
      <c r="E473" s="474"/>
      <c r="G473" s="1243" t="s">
        <v>304</v>
      </c>
      <c r="H473" s="1243" t="s">
        <v>1918</v>
      </c>
      <c r="J473" s="1225"/>
      <c r="K473" s="1225"/>
      <c r="T473" s="879"/>
      <c r="U473" s="879"/>
      <c r="V473" s="879"/>
      <c r="W473" s="879"/>
      <c r="X473" s="879"/>
    </row>
    <row r="474" spans="5:24">
      <c r="E474" s="474"/>
      <c r="G474" s="1243" t="s">
        <v>304</v>
      </c>
      <c r="H474" s="1243" t="s">
        <v>1255</v>
      </c>
      <c r="J474" s="1225"/>
      <c r="K474" s="1225"/>
      <c r="T474" s="879"/>
      <c r="U474" s="879"/>
      <c r="V474" s="879"/>
      <c r="W474" s="879"/>
      <c r="X474" s="879"/>
    </row>
    <row r="475" spans="5:24">
      <c r="E475" s="474"/>
      <c r="G475" s="1243" t="s">
        <v>304</v>
      </c>
      <c r="H475" s="1243" t="s">
        <v>1919</v>
      </c>
      <c r="J475" s="1225"/>
      <c r="K475" s="1225"/>
      <c r="T475" s="879"/>
      <c r="U475" s="879"/>
      <c r="V475" s="879"/>
      <c r="W475" s="879"/>
      <c r="X475" s="879"/>
    </row>
    <row r="476" spans="5:24">
      <c r="E476" s="474"/>
      <c r="G476" s="1243" t="s">
        <v>304</v>
      </c>
      <c r="H476" s="1243" t="s">
        <v>1920</v>
      </c>
      <c r="J476" s="1225"/>
      <c r="K476" s="1225"/>
      <c r="T476" s="879"/>
      <c r="U476" s="879"/>
      <c r="V476" s="879"/>
      <c r="W476" s="879"/>
      <c r="X476" s="879"/>
    </row>
    <row r="477" spans="5:24">
      <c r="E477" s="474"/>
      <c r="G477" s="1243" t="s">
        <v>304</v>
      </c>
      <c r="H477" s="1243" t="s">
        <v>1347</v>
      </c>
      <c r="J477" s="1225"/>
      <c r="K477" s="1225"/>
      <c r="T477" s="879"/>
      <c r="U477" s="879"/>
      <c r="V477" s="879"/>
      <c r="W477" s="879"/>
      <c r="X477" s="879"/>
    </row>
    <row r="478" spans="5:24">
      <c r="E478" s="474"/>
      <c r="G478" s="1243" t="s">
        <v>304</v>
      </c>
      <c r="H478" s="1243" t="s">
        <v>1721</v>
      </c>
      <c r="J478" s="1225"/>
      <c r="K478" s="1225"/>
      <c r="T478" s="879"/>
      <c r="U478" s="879"/>
      <c r="V478" s="879"/>
      <c r="W478" s="879"/>
      <c r="X478" s="879"/>
    </row>
    <row r="479" spans="5:24">
      <c r="E479" s="474"/>
      <c r="G479" s="1243" t="s">
        <v>304</v>
      </c>
      <c r="H479" s="1243" t="s">
        <v>1453</v>
      </c>
      <c r="J479" s="1225"/>
      <c r="K479" s="1225"/>
      <c r="T479" s="879"/>
      <c r="U479" s="879"/>
      <c r="V479" s="879"/>
      <c r="W479" s="879"/>
      <c r="X479" s="879"/>
    </row>
    <row r="480" spans="5:24">
      <c r="E480" s="474"/>
      <c r="G480" s="1243" t="s">
        <v>304</v>
      </c>
      <c r="H480" s="1243" t="s">
        <v>1921</v>
      </c>
      <c r="J480" s="1225"/>
      <c r="K480" s="1225"/>
      <c r="T480" s="879"/>
      <c r="U480" s="879"/>
      <c r="V480" s="879"/>
      <c r="W480" s="879"/>
      <c r="X480" s="879"/>
    </row>
    <row r="481" spans="5:24">
      <c r="E481" s="474"/>
      <c r="G481" s="1243" t="s">
        <v>304</v>
      </c>
      <c r="H481" s="1243" t="s">
        <v>1924</v>
      </c>
      <c r="J481" s="1225"/>
      <c r="K481" s="1225"/>
      <c r="T481" s="879"/>
      <c r="U481" s="879"/>
      <c r="V481" s="879"/>
      <c r="W481" s="879"/>
      <c r="X481" s="879"/>
    </row>
    <row r="482" spans="5:24">
      <c r="E482" s="474"/>
      <c r="G482" s="1243" t="s">
        <v>304</v>
      </c>
      <c r="H482" s="1243" t="s">
        <v>1926</v>
      </c>
      <c r="J482" s="1225"/>
      <c r="K482" s="1225"/>
      <c r="T482" s="879"/>
      <c r="U482" s="879"/>
      <c r="V482" s="879"/>
      <c r="W482" s="879"/>
      <c r="X482" s="879"/>
    </row>
    <row r="483" spans="5:24">
      <c r="E483" s="474"/>
      <c r="G483" s="1243" t="s">
        <v>304</v>
      </c>
      <c r="H483" s="1243" t="s">
        <v>394</v>
      </c>
      <c r="J483" s="1225"/>
      <c r="K483" s="1225"/>
      <c r="T483" s="879"/>
      <c r="U483" s="879"/>
      <c r="V483" s="879"/>
      <c r="W483" s="879"/>
      <c r="X483" s="879"/>
    </row>
    <row r="484" spans="5:24">
      <c r="E484" s="474"/>
      <c r="G484" s="1243" t="s">
        <v>1110</v>
      </c>
      <c r="H484" s="1243" t="s">
        <v>305</v>
      </c>
      <c r="J484" s="1225"/>
      <c r="K484" s="1225"/>
      <c r="T484" s="879"/>
      <c r="U484" s="879"/>
      <c r="V484" s="879"/>
      <c r="W484" s="879"/>
      <c r="X484" s="879"/>
    </row>
    <row r="485" spans="5:24">
      <c r="E485" s="474"/>
      <c r="G485" s="1243" t="s">
        <v>1110</v>
      </c>
      <c r="H485" s="1243" t="s">
        <v>389</v>
      </c>
      <c r="J485" s="1225"/>
      <c r="K485" s="1225"/>
      <c r="T485" s="879"/>
      <c r="U485" s="879"/>
      <c r="V485" s="879"/>
      <c r="W485" s="879"/>
      <c r="X485" s="879"/>
    </row>
    <row r="486" spans="5:24">
      <c r="E486" s="474"/>
      <c r="G486" s="1243" t="s">
        <v>1110</v>
      </c>
      <c r="H486" s="1243" t="s">
        <v>1684</v>
      </c>
      <c r="J486" s="1225"/>
      <c r="K486" s="1225"/>
      <c r="T486" s="879"/>
      <c r="U486" s="879"/>
      <c r="V486" s="879"/>
      <c r="W486" s="879"/>
      <c r="X486" s="879"/>
    </row>
    <row r="487" spans="5:24">
      <c r="E487" s="474"/>
      <c r="G487" s="1243" t="s">
        <v>1110</v>
      </c>
      <c r="H487" s="1243" t="s">
        <v>1723</v>
      </c>
      <c r="J487" s="1225"/>
      <c r="K487" s="1225"/>
      <c r="T487" s="879"/>
      <c r="U487" s="879"/>
      <c r="V487" s="879"/>
      <c r="W487" s="879"/>
      <c r="X487" s="879"/>
    </row>
    <row r="488" spans="5:24">
      <c r="E488" s="474"/>
      <c r="G488" s="1243" t="s">
        <v>1110</v>
      </c>
      <c r="H488" s="1243" t="s">
        <v>1499</v>
      </c>
      <c r="J488" s="1225"/>
      <c r="K488" s="1225"/>
      <c r="T488" s="879"/>
      <c r="U488" s="879"/>
      <c r="V488" s="879"/>
      <c r="W488" s="879"/>
      <c r="X488" s="879"/>
    </row>
    <row r="489" spans="5:24">
      <c r="E489" s="474"/>
      <c r="G489" s="1243" t="s">
        <v>1110</v>
      </c>
      <c r="H489" s="1243" t="s">
        <v>1927</v>
      </c>
      <c r="J489" s="1225"/>
      <c r="K489" s="1225"/>
      <c r="T489" s="879"/>
      <c r="U489" s="879"/>
      <c r="V489" s="879"/>
      <c r="W489" s="879"/>
      <c r="X489" s="879"/>
    </row>
    <row r="490" spans="5:24">
      <c r="E490" s="474"/>
      <c r="G490" s="1243" t="s">
        <v>1110</v>
      </c>
      <c r="H490" s="1243" t="s">
        <v>1010</v>
      </c>
      <c r="J490" s="1225"/>
      <c r="K490" s="1225"/>
      <c r="T490" s="879"/>
      <c r="U490" s="879"/>
      <c r="V490" s="879"/>
      <c r="W490" s="879"/>
      <c r="X490" s="879"/>
    </row>
    <row r="491" spans="5:24">
      <c r="E491" s="474"/>
      <c r="G491" s="1243" t="s">
        <v>1110</v>
      </c>
      <c r="H491" s="1243" t="s">
        <v>1727</v>
      </c>
      <c r="J491" s="1225"/>
      <c r="K491" s="1225"/>
      <c r="T491" s="879"/>
      <c r="U491" s="879"/>
      <c r="V491" s="879"/>
      <c r="W491" s="879"/>
      <c r="X491" s="879"/>
    </row>
    <row r="492" spans="5:24">
      <c r="E492" s="474"/>
      <c r="G492" s="1243" t="s">
        <v>1110</v>
      </c>
      <c r="H492" s="1243" t="s">
        <v>1928</v>
      </c>
      <c r="J492" s="1225"/>
      <c r="K492" s="1225"/>
      <c r="T492" s="879"/>
      <c r="U492" s="879"/>
      <c r="V492" s="879"/>
      <c r="W492" s="879"/>
      <c r="X492" s="879"/>
    </row>
    <row r="493" spans="5:24">
      <c r="E493" s="474"/>
      <c r="G493" s="1243" t="s">
        <v>1110</v>
      </c>
      <c r="H493" s="1243" t="s">
        <v>1930</v>
      </c>
      <c r="J493" s="1225"/>
      <c r="K493" s="1225"/>
      <c r="T493" s="879"/>
      <c r="U493" s="879"/>
      <c r="V493" s="879"/>
      <c r="W493" s="879"/>
      <c r="X493" s="879"/>
    </row>
    <row r="494" spans="5:24">
      <c r="E494" s="474"/>
      <c r="G494" s="1243" t="s">
        <v>1110</v>
      </c>
      <c r="H494" s="1243" t="s">
        <v>1887</v>
      </c>
      <c r="J494" s="1225"/>
      <c r="K494" s="1225"/>
      <c r="T494" s="879"/>
      <c r="U494" s="879"/>
      <c r="V494" s="879"/>
      <c r="W494" s="879"/>
      <c r="X494" s="879"/>
    </row>
    <row r="495" spans="5:24">
      <c r="E495" s="474"/>
      <c r="G495" s="1243" t="s">
        <v>1110</v>
      </c>
      <c r="H495" s="1243" t="s">
        <v>1459</v>
      </c>
      <c r="J495" s="1225"/>
      <c r="K495" s="1225"/>
      <c r="T495" s="879"/>
      <c r="U495" s="879"/>
      <c r="V495" s="879"/>
      <c r="W495" s="879"/>
      <c r="X495" s="879"/>
    </row>
    <row r="496" spans="5:24">
      <c r="E496" s="474"/>
      <c r="G496" s="1243" t="s">
        <v>1110</v>
      </c>
      <c r="H496" s="1243" t="s">
        <v>1480</v>
      </c>
      <c r="J496" s="1225"/>
      <c r="K496" s="1225"/>
      <c r="T496" s="879"/>
      <c r="U496" s="879"/>
      <c r="V496" s="879"/>
      <c r="W496" s="879"/>
      <c r="X496" s="879"/>
    </row>
    <row r="497" spans="5:24">
      <c r="E497" s="474"/>
      <c r="G497" s="1243" t="s">
        <v>1110</v>
      </c>
      <c r="H497" s="1243" t="s">
        <v>1416</v>
      </c>
      <c r="J497" s="1225"/>
      <c r="K497" s="1225"/>
      <c r="T497" s="879"/>
      <c r="U497" s="879"/>
      <c r="V497" s="879"/>
      <c r="W497" s="879"/>
      <c r="X497" s="879"/>
    </row>
    <row r="498" spans="5:24">
      <c r="E498" s="474"/>
      <c r="G498" s="1243" t="s">
        <v>1110</v>
      </c>
      <c r="H498" s="1243" t="s">
        <v>1931</v>
      </c>
      <c r="J498" s="1225"/>
      <c r="K498" s="1225"/>
      <c r="T498" s="879"/>
      <c r="U498" s="879"/>
      <c r="V498" s="879"/>
      <c r="W498" s="879"/>
      <c r="X498" s="879"/>
    </row>
    <row r="499" spans="5:24">
      <c r="E499" s="474"/>
      <c r="G499" s="1243" t="s">
        <v>1110</v>
      </c>
      <c r="H499" s="1243" t="s">
        <v>1314</v>
      </c>
      <c r="J499" s="1225"/>
      <c r="K499" s="1225"/>
      <c r="T499" s="879"/>
      <c r="U499" s="879"/>
      <c r="V499" s="879"/>
      <c r="W499" s="879"/>
      <c r="X499" s="879"/>
    </row>
    <row r="500" spans="5:24">
      <c r="E500" s="474"/>
      <c r="G500" s="1243" t="s">
        <v>1110</v>
      </c>
      <c r="H500" s="1243" t="s">
        <v>1935</v>
      </c>
      <c r="J500" s="1225"/>
      <c r="K500" s="1225"/>
      <c r="T500" s="879"/>
      <c r="U500" s="879"/>
      <c r="V500" s="879"/>
      <c r="W500" s="879"/>
      <c r="X500" s="879"/>
    </row>
    <row r="501" spans="5:24">
      <c r="E501" s="474"/>
      <c r="G501" s="1243" t="s">
        <v>1110</v>
      </c>
      <c r="H501" s="1243" t="s">
        <v>1936</v>
      </c>
      <c r="J501" s="1225"/>
      <c r="K501" s="1225"/>
      <c r="T501" s="879"/>
      <c r="U501" s="879"/>
      <c r="V501" s="879"/>
      <c r="W501" s="879"/>
      <c r="X501" s="879"/>
    </row>
    <row r="502" spans="5:24">
      <c r="E502" s="474"/>
      <c r="G502" s="1243" t="s">
        <v>1110</v>
      </c>
      <c r="H502" s="1243" t="s">
        <v>644</v>
      </c>
      <c r="J502" s="1225"/>
      <c r="K502" s="1225"/>
      <c r="T502" s="879"/>
      <c r="U502" s="879"/>
      <c r="V502" s="879"/>
      <c r="W502" s="879"/>
      <c r="X502" s="879"/>
    </row>
    <row r="503" spans="5:24">
      <c r="E503" s="474"/>
      <c r="G503" s="1243" t="s">
        <v>1110</v>
      </c>
      <c r="H503" s="1243" t="s">
        <v>1877</v>
      </c>
      <c r="J503" s="1225"/>
      <c r="K503" s="1225"/>
      <c r="T503" s="879"/>
      <c r="U503" s="879"/>
      <c r="V503" s="879"/>
      <c r="W503" s="879"/>
      <c r="X503" s="879"/>
    </row>
    <row r="504" spans="5:24">
      <c r="E504" s="474"/>
      <c r="G504" s="1243" t="s">
        <v>1110</v>
      </c>
      <c r="H504" s="1243" t="s">
        <v>1939</v>
      </c>
      <c r="J504" s="1225"/>
      <c r="K504" s="1225"/>
      <c r="T504" s="879"/>
      <c r="U504" s="879"/>
      <c r="V504" s="879"/>
      <c r="W504" s="879"/>
      <c r="X504" s="879"/>
    </row>
    <row r="505" spans="5:24">
      <c r="E505" s="474"/>
      <c r="G505" s="1243" t="s">
        <v>1110</v>
      </c>
      <c r="H505" s="1243" t="s">
        <v>299</v>
      </c>
      <c r="J505" s="1225"/>
      <c r="K505" s="1225"/>
      <c r="T505" s="879"/>
      <c r="U505" s="879"/>
      <c r="V505" s="879"/>
      <c r="W505" s="879"/>
      <c r="X505" s="879"/>
    </row>
    <row r="506" spans="5:24">
      <c r="E506" s="474"/>
      <c r="G506" s="1243" t="s">
        <v>1110</v>
      </c>
      <c r="H506" s="1243" t="s">
        <v>1940</v>
      </c>
      <c r="J506" s="1225"/>
      <c r="K506" s="1225"/>
      <c r="T506" s="879"/>
      <c r="U506" s="879"/>
      <c r="V506" s="879"/>
      <c r="W506" s="879"/>
      <c r="X506" s="879"/>
    </row>
    <row r="507" spans="5:24">
      <c r="E507" s="474"/>
      <c r="G507" s="1243" t="s">
        <v>1110</v>
      </c>
      <c r="H507" s="1243" t="s">
        <v>241</v>
      </c>
      <c r="J507" s="1225"/>
      <c r="K507" s="1225"/>
      <c r="T507" s="879"/>
      <c r="U507" s="879"/>
      <c r="V507" s="879"/>
      <c r="W507" s="879"/>
      <c r="X507" s="879"/>
    </row>
    <row r="508" spans="5:24">
      <c r="E508" s="474"/>
      <c r="G508" s="1243" t="s">
        <v>1110</v>
      </c>
      <c r="H508" s="1243" t="s">
        <v>1941</v>
      </c>
      <c r="J508" s="1225"/>
      <c r="K508" s="1225"/>
      <c r="T508" s="879"/>
      <c r="U508" s="879"/>
      <c r="V508" s="879"/>
      <c r="W508" s="879"/>
      <c r="X508" s="879"/>
    </row>
    <row r="509" spans="5:24">
      <c r="E509" s="474"/>
      <c r="G509" s="1243" t="s">
        <v>1110</v>
      </c>
      <c r="H509" s="1243" t="s">
        <v>1943</v>
      </c>
      <c r="J509" s="1225"/>
      <c r="K509" s="1225"/>
      <c r="T509" s="879"/>
      <c r="U509" s="879"/>
      <c r="V509" s="879"/>
      <c r="W509" s="879"/>
      <c r="X509" s="879"/>
    </row>
    <row r="510" spans="5:24">
      <c r="E510" s="474"/>
      <c r="G510" s="1243" t="s">
        <v>1110</v>
      </c>
      <c r="H510" s="1243" t="s">
        <v>1575</v>
      </c>
      <c r="J510" s="1225"/>
      <c r="K510" s="1225"/>
      <c r="T510" s="879"/>
      <c r="U510" s="879"/>
      <c r="V510" s="879"/>
      <c r="W510" s="879"/>
      <c r="X510" s="879"/>
    </row>
    <row r="511" spans="5:24">
      <c r="E511" s="474"/>
      <c r="G511" s="1243" t="s">
        <v>1110</v>
      </c>
      <c r="H511" s="1243" t="s">
        <v>1652</v>
      </c>
      <c r="J511" s="1225"/>
      <c r="K511" s="1225"/>
      <c r="T511" s="879"/>
      <c r="U511" s="879"/>
      <c r="V511" s="879"/>
      <c r="W511" s="879"/>
      <c r="X511" s="879"/>
    </row>
    <row r="512" spans="5:24">
      <c r="E512" s="474"/>
      <c r="G512" s="1243" t="s">
        <v>1110</v>
      </c>
      <c r="H512" s="1243" t="s">
        <v>1163</v>
      </c>
      <c r="J512" s="1225"/>
      <c r="K512" s="1225"/>
      <c r="T512" s="879"/>
      <c r="U512" s="879"/>
      <c r="V512" s="879"/>
      <c r="W512" s="879"/>
      <c r="X512" s="879"/>
    </row>
    <row r="513" spans="5:24">
      <c r="E513" s="474"/>
      <c r="G513" s="1243" t="s">
        <v>1110</v>
      </c>
      <c r="H513" s="1243" t="s">
        <v>1730</v>
      </c>
      <c r="J513" s="1225"/>
      <c r="K513" s="1225"/>
      <c r="T513" s="879"/>
      <c r="U513" s="879"/>
      <c r="V513" s="879"/>
      <c r="W513" s="879"/>
      <c r="X513" s="879"/>
    </row>
    <row r="514" spans="5:24">
      <c r="E514" s="474"/>
      <c r="G514" s="1243" t="s">
        <v>1110</v>
      </c>
      <c r="H514" s="1243" t="s">
        <v>74</v>
      </c>
      <c r="J514" s="1225"/>
      <c r="K514" s="1225"/>
      <c r="T514" s="879"/>
      <c r="U514" s="879"/>
      <c r="V514" s="879"/>
      <c r="W514" s="879"/>
      <c r="X514" s="879"/>
    </row>
    <row r="515" spans="5:24">
      <c r="E515" s="474"/>
      <c r="G515" s="1243" t="s">
        <v>1110</v>
      </c>
      <c r="H515" s="1243" t="s">
        <v>549</v>
      </c>
      <c r="J515" s="1225"/>
      <c r="K515" s="1225"/>
      <c r="T515" s="879"/>
      <c r="U515" s="879"/>
      <c r="V515" s="879"/>
      <c r="W515" s="879"/>
      <c r="X515" s="879"/>
    </row>
    <row r="516" spans="5:24">
      <c r="E516" s="474"/>
      <c r="G516" s="1243" t="s">
        <v>1110</v>
      </c>
      <c r="H516" s="1243" t="s">
        <v>187</v>
      </c>
      <c r="J516" s="1225"/>
      <c r="K516" s="1225"/>
      <c r="T516" s="879"/>
      <c r="U516" s="879"/>
      <c r="V516" s="879"/>
      <c r="W516" s="879"/>
      <c r="X516" s="879"/>
    </row>
    <row r="517" spans="5:24">
      <c r="E517" s="474"/>
      <c r="G517" s="1243" t="s">
        <v>1110</v>
      </c>
      <c r="H517" s="1243" t="s">
        <v>1945</v>
      </c>
      <c r="J517" s="1225"/>
      <c r="K517" s="1225"/>
      <c r="T517" s="879"/>
      <c r="U517" s="879"/>
      <c r="V517" s="879"/>
      <c r="W517" s="879"/>
      <c r="X517" s="879"/>
    </row>
    <row r="518" spans="5:24">
      <c r="E518" s="474"/>
      <c r="G518" s="1243" t="s">
        <v>1110</v>
      </c>
      <c r="H518" s="1243" t="s">
        <v>1946</v>
      </c>
      <c r="J518" s="1225"/>
      <c r="K518" s="1225"/>
      <c r="T518" s="879"/>
      <c r="U518" s="879"/>
      <c r="V518" s="879"/>
      <c r="W518" s="879"/>
      <c r="X518" s="879"/>
    </row>
    <row r="519" spans="5:24">
      <c r="E519" s="474"/>
      <c r="G519" s="1243" t="s">
        <v>1116</v>
      </c>
      <c r="H519" s="1243" t="s">
        <v>1231</v>
      </c>
      <c r="J519" s="1225"/>
      <c r="K519" s="1225"/>
      <c r="T519" s="879"/>
      <c r="U519" s="879"/>
      <c r="V519" s="879"/>
      <c r="W519" s="879"/>
      <c r="X519" s="879"/>
    </row>
    <row r="520" spans="5:24">
      <c r="E520" s="474"/>
      <c r="G520" s="1243" t="s">
        <v>1116</v>
      </c>
      <c r="H520" s="1243" t="s">
        <v>1456</v>
      </c>
      <c r="J520" s="1225"/>
      <c r="K520" s="1225"/>
      <c r="T520" s="879"/>
      <c r="U520" s="879"/>
      <c r="V520" s="879"/>
      <c r="W520" s="879"/>
      <c r="X520" s="879"/>
    </row>
    <row r="521" spans="5:24">
      <c r="E521" s="474"/>
      <c r="G521" s="1243" t="s">
        <v>1116</v>
      </c>
      <c r="H521" s="1243" t="s">
        <v>1204</v>
      </c>
      <c r="J521" s="1225"/>
      <c r="K521" s="1225"/>
      <c r="T521" s="879"/>
      <c r="U521" s="879"/>
      <c r="V521" s="879"/>
      <c r="W521" s="879"/>
      <c r="X521" s="879"/>
    </row>
    <row r="522" spans="5:24">
      <c r="E522" s="474"/>
      <c r="G522" s="1243" t="s">
        <v>1116</v>
      </c>
      <c r="H522" s="1243" t="s">
        <v>162</v>
      </c>
      <c r="J522" s="1225"/>
      <c r="K522" s="1225"/>
      <c r="T522" s="879"/>
      <c r="U522" s="879"/>
      <c r="V522" s="879"/>
      <c r="W522" s="879"/>
      <c r="X522" s="879"/>
    </row>
    <row r="523" spans="5:24">
      <c r="E523" s="474"/>
      <c r="G523" s="1243" t="s">
        <v>1116</v>
      </c>
      <c r="H523" s="1243" t="s">
        <v>1458</v>
      </c>
      <c r="J523" s="1225"/>
      <c r="K523" s="1225"/>
      <c r="T523" s="879"/>
      <c r="U523" s="879"/>
      <c r="V523" s="879"/>
      <c r="W523" s="879"/>
      <c r="X523" s="879"/>
    </row>
    <row r="524" spans="5:24">
      <c r="E524" s="474"/>
      <c r="G524" s="1243" t="s">
        <v>1116</v>
      </c>
      <c r="H524" s="1243" t="s">
        <v>1947</v>
      </c>
      <c r="J524" s="1225"/>
      <c r="K524" s="1225"/>
      <c r="T524" s="879"/>
      <c r="U524" s="879"/>
      <c r="V524" s="879"/>
      <c r="W524" s="879"/>
      <c r="X524" s="879"/>
    </row>
    <row r="525" spans="5:24">
      <c r="E525" s="474"/>
      <c r="G525" s="1243" t="s">
        <v>1116</v>
      </c>
      <c r="H525" s="1243" t="s">
        <v>1461</v>
      </c>
      <c r="J525" s="1225"/>
      <c r="K525" s="1225"/>
      <c r="T525" s="879"/>
      <c r="U525" s="879"/>
      <c r="V525" s="879"/>
      <c r="W525" s="879"/>
      <c r="X525" s="879"/>
    </row>
    <row r="526" spans="5:24">
      <c r="E526" s="474"/>
      <c r="G526" s="1243" t="s">
        <v>1116</v>
      </c>
      <c r="H526" s="1243" t="s">
        <v>1948</v>
      </c>
      <c r="J526" s="1225"/>
      <c r="K526" s="1225"/>
      <c r="T526" s="879"/>
      <c r="U526" s="879"/>
      <c r="V526" s="879"/>
      <c r="W526" s="879"/>
      <c r="X526" s="879"/>
    </row>
    <row r="527" spans="5:24">
      <c r="E527" s="474"/>
      <c r="G527" s="1243" t="s">
        <v>1116</v>
      </c>
      <c r="H527" s="1243" t="s">
        <v>1462</v>
      </c>
      <c r="J527" s="1225"/>
      <c r="K527" s="1225"/>
      <c r="T527" s="879"/>
      <c r="U527" s="879"/>
      <c r="V527" s="879"/>
      <c r="W527" s="879"/>
      <c r="X527" s="879"/>
    </row>
    <row r="528" spans="5:24">
      <c r="E528" s="474"/>
      <c r="G528" s="1243" t="s">
        <v>1116</v>
      </c>
      <c r="H528" s="1243" t="s">
        <v>1949</v>
      </c>
      <c r="J528" s="1225"/>
      <c r="K528" s="1225"/>
      <c r="T528" s="879"/>
      <c r="U528" s="879"/>
      <c r="V528" s="879"/>
      <c r="W528" s="879"/>
      <c r="X528" s="879"/>
    </row>
    <row r="529" spans="5:24">
      <c r="E529" s="474"/>
      <c r="G529" s="1243" t="s">
        <v>1116</v>
      </c>
      <c r="H529" s="1243" t="s">
        <v>1463</v>
      </c>
      <c r="J529" s="1225"/>
      <c r="K529" s="1225"/>
      <c r="T529" s="879"/>
      <c r="U529" s="879"/>
      <c r="V529" s="879"/>
      <c r="W529" s="879"/>
      <c r="X529" s="879"/>
    </row>
    <row r="530" spans="5:24">
      <c r="E530" s="474"/>
      <c r="G530" s="1243" t="s">
        <v>1116</v>
      </c>
      <c r="H530" s="1243" t="s">
        <v>1278</v>
      </c>
      <c r="J530" s="1225"/>
      <c r="K530" s="1225"/>
      <c r="T530" s="879"/>
      <c r="U530" s="879"/>
      <c r="V530" s="879"/>
      <c r="W530" s="879"/>
      <c r="X530" s="879"/>
    </row>
    <row r="531" spans="5:24">
      <c r="E531" s="474"/>
      <c r="G531" s="1243" t="s">
        <v>1116</v>
      </c>
      <c r="H531" s="1243" t="s">
        <v>192</v>
      </c>
      <c r="J531" s="1225"/>
      <c r="K531" s="1225"/>
      <c r="T531" s="879"/>
      <c r="U531" s="879"/>
      <c r="V531" s="879"/>
      <c r="W531" s="879"/>
      <c r="X531" s="879"/>
    </row>
    <row r="532" spans="5:24">
      <c r="E532" s="474"/>
      <c r="G532" s="1243" t="s">
        <v>1116</v>
      </c>
      <c r="H532" s="1243" t="s">
        <v>275</v>
      </c>
      <c r="J532" s="1225"/>
      <c r="K532" s="1225"/>
      <c r="T532" s="879"/>
      <c r="U532" s="879"/>
      <c r="V532" s="879"/>
      <c r="W532" s="879"/>
      <c r="X532" s="879"/>
    </row>
    <row r="533" spans="5:24">
      <c r="E533" s="474"/>
      <c r="G533" s="1243" t="s">
        <v>1116</v>
      </c>
      <c r="H533" s="1243" t="s">
        <v>561</v>
      </c>
      <c r="J533" s="1225"/>
      <c r="K533" s="1225"/>
      <c r="T533" s="879"/>
      <c r="U533" s="879"/>
      <c r="V533" s="879"/>
      <c r="W533" s="879"/>
      <c r="X533" s="879"/>
    </row>
    <row r="534" spans="5:24">
      <c r="E534" s="474"/>
      <c r="G534" s="1243" t="s">
        <v>1116</v>
      </c>
      <c r="H534" s="1243" t="s">
        <v>1733</v>
      </c>
      <c r="J534" s="1225"/>
      <c r="K534" s="1225"/>
      <c r="T534" s="879"/>
      <c r="U534" s="879"/>
      <c r="V534" s="879"/>
      <c r="W534" s="879"/>
      <c r="X534" s="879"/>
    </row>
    <row r="535" spans="5:24">
      <c r="E535" s="474"/>
      <c r="G535" s="1243" t="s">
        <v>1116</v>
      </c>
      <c r="H535" s="1243" t="s">
        <v>1113</v>
      </c>
      <c r="J535" s="1225"/>
      <c r="K535" s="1225"/>
      <c r="T535" s="879"/>
      <c r="U535" s="879"/>
      <c r="V535" s="879"/>
      <c r="W535" s="879"/>
      <c r="X535" s="879"/>
    </row>
    <row r="536" spans="5:24">
      <c r="E536" s="474"/>
      <c r="G536" s="1243" t="s">
        <v>1116</v>
      </c>
      <c r="H536" s="1243" t="s">
        <v>1467</v>
      </c>
      <c r="J536" s="1225"/>
      <c r="K536" s="1225"/>
      <c r="T536" s="879"/>
      <c r="U536" s="879"/>
      <c r="V536" s="879"/>
      <c r="W536" s="879"/>
      <c r="X536" s="879"/>
    </row>
    <row r="537" spans="5:24">
      <c r="E537" s="474"/>
      <c r="G537" s="1243" t="s">
        <v>1116</v>
      </c>
      <c r="H537" s="1243" t="s">
        <v>1434</v>
      </c>
      <c r="J537" s="1225"/>
      <c r="K537" s="1225"/>
      <c r="T537" s="879"/>
      <c r="U537" s="879"/>
      <c r="V537" s="879"/>
      <c r="W537" s="879"/>
      <c r="X537" s="879"/>
    </row>
    <row r="538" spans="5:24">
      <c r="E538" s="474"/>
      <c r="G538" s="1243" t="s">
        <v>1116</v>
      </c>
      <c r="H538" s="1243" t="s">
        <v>1472</v>
      </c>
      <c r="J538" s="1225"/>
      <c r="K538" s="1225"/>
      <c r="T538" s="879"/>
      <c r="U538" s="879"/>
      <c r="V538" s="879"/>
      <c r="W538" s="879"/>
      <c r="X538" s="879"/>
    </row>
    <row r="539" spans="5:24">
      <c r="E539" s="474"/>
      <c r="G539" s="1243" t="s">
        <v>1116</v>
      </c>
      <c r="H539" s="1243" t="s">
        <v>1475</v>
      </c>
      <c r="J539" s="1225"/>
      <c r="K539" s="1225"/>
      <c r="T539" s="879"/>
      <c r="U539" s="879"/>
      <c r="V539" s="879"/>
      <c r="W539" s="879"/>
      <c r="X539" s="879"/>
    </row>
    <row r="540" spans="5:24">
      <c r="E540" s="474"/>
      <c r="G540" s="1243" t="s">
        <v>1116</v>
      </c>
      <c r="H540" s="1243" t="s">
        <v>1476</v>
      </c>
      <c r="J540" s="1225"/>
      <c r="K540" s="1225"/>
      <c r="T540" s="879"/>
      <c r="U540" s="879"/>
      <c r="V540" s="879"/>
      <c r="W540" s="879"/>
      <c r="X540" s="879"/>
    </row>
    <row r="541" spans="5:24">
      <c r="E541" s="474"/>
      <c r="G541" s="1243" t="s">
        <v>1116</v>
      </c>
      <c r="H541" s="1243" t="s">
        <v>1316</v>
      </c>
      <c r="J541" s="1225"/>
      <c r="K541" s="1225"/>
      <c r="T541" s="879"/>
      <c r="U541" s="879"/>
      <c r="V541" s="879"/>
      <c r="W541" s="879"/>
      <c r="X541" s="879"/>
    </row>
    <row r="542" spans="5:24">
      <c r="E542" s="474"/>
      <c r="G542" s="1243" t="s">
        <v>1116</v>
      </c>
      <c r="H542" s="1243" t="s">
        <v>1929</v>
      </c>
      <c r="J542" s="1225"/>
      <c r="K542" s="1225"/>
      <c r="T542" s="879"/>
      <c r="U542" s="879"/>
      <c r="V542" s="879"/>
      <c r="W542" s="879"/>
      <c r="X542" s="879"/>
    </row>
    <row r="543" spans="5:24">
      <c r="E543" s="474"/>
      <c r="G543" s="1243" t="s">
        <v>1116</v>
      </c>
      <c r="H543" s="1243" t="s">
        <v>924</v>
      </c>
      <c r="J543" s="1225"/>
      <c r="K543" s="1225"/>
      <c r="T543" s="879"/>
      <c r="U543" s="879"/>
      <c r="V543" s="879"/>
      <c r="W543" s="879"/>
      <c r="X543" s="879"/>
    </row>
    <row r="544" spans="5:24">
      <c r="E544" s="474"/>
      <c r="G544" s="1243" t="s">
        <v>1116</v>
      </c>
      <c r="H544" s="1243" t="s">
        <v>1375</v>
      </c>
      <c r="J544" s="1225"/>
      <c r="K544" s="1225"/>
      <c r="T544" s="879"/>
      <c r="U544" s="879"/>
      <c r="V544" s="879"/>
      <c r="W544" s="879"/>
      <c r="X544" s="879"/>
    </row>
    <row r="545" spans="5:24">
      <c r="E545" s="474"/>
      <c r="G545" s="1243" t="s">
        <v>1116</v>
      </c>
      <c r="H545" s="1243" t="s">
        <v>1479</v>
      </c>
      <c r="J545" s="1225"/>
      <c r="K545" s="1225"/>
      <c r="T545" s="879"/>
      <c r="U545" s="879"/>
      <c r="V545" s="879"/>
      <c r="W545" s="879"/>
      <c r="X545" s="879"/>
    </row>
    <row r="546" spans="5:24">
      <c r="E546" s="474"/>
      <c r="G546" s="1243" t="s">
        <v>1116</v>
      </c>
      <c r="H546" s="1243" t="s">
        <v>21</v>
      </c>
      <c r="J546" s="1225"/>
      <c r="K546" s="1225"/>
      <c r="T546" s="879"/>
      <c r="U546" s="879"/>
      <c r="V546" s="879"/>
      <c r="W546" s="879"/>
      <c r="X546" s="879"/>
    </row>
    <row r="547" spans="5:24">
      <c r="E547" s="474"/>
      <c r="G547" s="1243" t="s">
        <v>1116</v>
      </c>
      <c r="H547" s="1243" t="s">
        <v>918</v>
      </c>
      <c r="J547" s="1225"/>
      <c r="K547" s="1225"/>
      <c r="T547" s="879"/>
      <c r="U547" s="879"/>
      <c r="V547" s="879"/>
      <c r="W547" s="879"/>
      <c r="X547" s="879"/>
    </row>
    <row r="548" spans="5:24">
      <c r="E548" s="474"/>
      <c r="G548" s="1243" t="s">
        <v>1116</v>
      </c>
      <c r="H548" s="1243" t="s">
        <v>1484</v>
      </c>
      <c r="J548" s="1225"/>
      <c r="K548" s="1225"/>
      <c r="T548" s="879"/>
      <c r="U548" s="879"/>
      <c r="V548" s="879"/>
      <c r="W548" s="879"/>
      <c r="X548" s="879"/>
    </row>
    <row r="549" spans="5:24">
      <c r="E549" s="474"/>
      <c r="G549" s="1243" t="s">
        <v>1116</v>
      </c>
      <c r="H549" s="1243" t="s">
        <v>1431</v>
      </c>
      <c r="J549" s="1225"/>
      <c r="K549" s="1225"/>
      <c r="T549" s="879"/>
      <c r="U549" s="879"/>
      <c r="V549" s="879"/>
      <c r="W549" s="879"/>
      <c r="X549" s="879"/>
    </row>
    <row r="550" spans="5:24">
      <c r="E550" s="474"/>
      <c r="G550" s="1243" t="s">
        <v>1116</v>
      </c>
      <c r="H550" s="1243" t="s">
        <v>129</v>
      </c>
      <c r="J550" s="1225"/>
      <c r="K550" s="1225"/>
      <c r="T550" s="879"/>
      <c r="U550" s="879"/>
      <c r="V550" s="879"/>
      <c r="W550" s="879"/>
      <c r="X550" s="879"/>
    </row>
    <row r="551" spans="5:24">
      <c r="E551" s="474"/>
      <c r="G551" s="1243" t="s">
        <v>1116</v>
      </c>
      <c r="H551" s="1243" t="s">
        <v>1433</v>
      </c>
      <c r="J551" s="1225"/>
      <c r="K551" s="1225"/>
      <c r="T551" s="879"/>
      <c r="U551" s="879"/>
      <c r="V551" s="879"/>
      <c r="W551" s="879"/>
      <c r="X551" s="879"/>
    </row>
    <row r="552" spans="5:24">
      <c r="E552" s="474"/>
      <c r="G552" s="1243" t="s">
        <v>1116</v>
      </c>
      <c r="H552" s="1243" t="s">
        <v>1485</v>
      </c>
      <c r="J552" s="1225"/>
      <c r="K552" s="1225"/>
      <c r="T552" s="879"/>
      <c r="U552" s="879"/>
      <c r="V552" s="879"/>
      <c r="W552" s="879"/>
      <c r="X552" s="879"/>
    </row>
    <row r="553" spans="5:24">
      <c r="E553" s="474"/>
      <c r="G553" s="1243" t="s">
        <v>1116</v>
      </c>
      <c r="H553" s="1243" t="s">
        <v>1308</v>
      </c>
      <c r="J553" s="1225"/>
      <c r="K553" s="1225"/>
      <c r="T553" s="879"/>
      <c r="U553" s="879"/>
      <c r="V553" s="879"/>
      <c r="W553" s="879"/>
      <c r="X553" s="879"/>
    </row>
    <row r="554" spans="5:24">
      <c r="E554" s="474"/>
      <c r="G554" s="1243" t="s">
        <v>1116</v>
      </c>
      <c r="H554" s="1243" t="s">
        <v>1489</v>
      </c>
      <c r="J554" s="1225"/>
      <c r="K554" s="1225"/>
      <c r="T554" s="879"/>
      <c r="U554" s="879"/>
      <c r="V554" s="879"/>
      <c r="W554" s="879"/>
      <c r="X554" s="879"/>
    </row>
    <row r="555" spans="5:24">
      <c r="E555" s="474"/>
      <c r="G555" s="1243" t="s">
        <v>1116</v>
      </c>
      <c r="H555" s="1243" t="s">
        <v>1736</v>
      </c>
      <c r="J555" s="1225"/>
      <c r="K555" s="1225"/>
      <c r="T555" s="879"/>
      <c r="U555" s="879"/>
      <c r="V555" s="879"/>
      <c r="W555" s="879"/>
      <c r="X555" s="879"/>
    </row>
    <row r="556" spans="5:24">
      <c r="E556" s="474"/>
      <c r="G556" s="1243" t="s">
        <v>1116</v>
      </c>
      <c r="H556" s="1243" t="s">
        <v>1428</v>
      </c>
      <c r="J556" s="1225"/>
      <c r="K556" s="1225"/>
      <c r="T556" s="879"/>
      <c r="U556" s="879"/>
      <c r="V556" s="879"/>
      <c r="W556" s="879"/>
      <c r="X556" s="879"/>
    </row>
    <row r="557" spans="5:24">
      <c r="E557" s="474"/>
      <c r="G557" s="1243" t="s">
        <v>1116</v>
      </c>
      <c r="H557" s="1243" t="s">
        <v>207</v>
      </c>
      <c r="J557" s="1225"/>
      <c r="K557" s="1225"/>
      <c r="T557" s="879"/>
      <c r="U557" s="879"/>
      <c r="V557" s="879"/>
      <c r="W557" s="879"/>
      <c r="X557" s="879"/>
    </row>
    <row r="558" spans="5:24">
      <c r="E558" s="474"/>
      <c r="G558" s="1243" t="s">
        <v>1116</v>
      </c>
      <c r="H558" s="1243" t="s">
        <v>1950</v>
      </c>
      <c r="J558" s="1225"/>
      <c r="K558" s="1225"/>
      <c r="T558" s="879"/>
      <c r="U558" s="879"/>
      <c r="V558" s="879"/>
      <c r="W558" s="879"/>
      <c r="X558" s="879"/>
    </row>
    <row r="559" spans="5:24">
      <c r="E559" s="474"/>
      <c r="G559" s="1243" t="s">
        <v>1116</v>
      </c>
      <c r="H559" s="1243" t="s">
        <v>1048</v>
      </c>
      <c r="J559" s="1225"/>
      <c r="K559" s="1225"/>
      <c r="T559" s="879"/>
      <c r="U559" s="879"/>
      <c r="V559" s="879"/>
      <c r="W559" s="879"/>
      <c r="X559" s="879"/>
    </row>
    <row r="560" spans="5:24">
      <c r="E560" s="474"/>
      <c r="G560" s="1243" t="s">
        <v>1116</v>
      </c>
      <c r="H560" s="1243" t="s">
        <v>315</v>
      </c>
      <c r="J560" s="1225"/>
      <c r="K560" s="1225"/>
      <c r="T560" s="879"/>
      <c r="U560" s="879"/>
      <c r="V560" s="879"/>
      <c r="W560" s="879"/>
      <c r="X560" s="879"/>
    </row>
    <row r="561" spans="5:24">
      <c r="E561" s="474"/>
      <c r="G561" s="1243" t="s">
        <v>1116</v>
      </c>
      <c r="H561" s="1243" t="s">
        <v>1738</v>
      </c>
      <c r="J561" s="1225"/>
      <c r="K561" s="1225"/>
      <c r="T561" s="879"/>
      <c r="U561" s="879"/>
      <c r="V561" s="879"/>
      <c r="W561" s="879"/>
      <c r="X561" s="879"/>
    </row>
    <row r="562" spans="5:24">
      <c r="E562" s="474"/>
      <c r="G562" s="1243" t="s">
        <v>1116</v>
      </c>
      <c r="H562" s="1243" t="s">
        <v>1741</v>
      </c>
      <c r="J562" s="1225"/>
      <c r="K562" s="1225"/>
      <c r="T562" s="879"/>
      <c r="U562" s="879"/>
      <c r="V562" s="879"/>
      <c r="W562" s="879"/>
      <c r="X562" s="879"/>
    </row>
    <row r="563" spans="5:24">
      <c r="E563" s="474"/>
      <c r="G563" s="1243" t="s">
        <v>1116</v>
      </c>
      <c r="H563" s="1243" t="s">
        <v>1742</v>
      </c>
      <c r="J563" s="1225"/>
      <c r="K563" s="1225"/>
      <c r="T563" s="879"/>
      <c r="U563" s="879"/>
      <c r="V563" s="879"/>
      <c r="W563" s="879"/>
      <c r="X563" s="879"/>
    </row>
    <row r="564" spans="5:24">
      <c r="E564" s="474"/>
      <c r="G564" s="1243" t="s">
        <v>1116</v>
      </c>
      <c r="H564" s="1243" t="s">
        <v>1951</v>
      </c>
      <c r="J564" s="1225"/>
      <c r="K564" s="1225"/>
      <c r="T564" s="879"/>
      <c r="U564" s="879"/>
      <c r="V564" s="879"/>
      <c r="W564" s="879"/>
      <c r="X564" s="879"/>
    </row>
    <row r="565" spans="5:24">
      <c r="E565" s="474"/>
      <c r="G565" s="1243" t="s">
        <v>1116</v>
      </c>
      <c r="H565" s="1243" t="s">
        <v>1014</v>
      </c>
      <c r="J565" s="1225"/>
      <c r="K565" s="1225"/>
      <c r="T565" s="879"/>
      <c r="U565" s="879"/>
      <c r="V565" s="879"/>
      <c r="W565" s="879"/>
      <c r="X565" s="879"/>
    </row>
    <row r="566" spans="5:24">
      <c r="E566" s="474"/>
      <c r="G566" s="1243" t="s">
        <v>1116</v>
      </c>
      <c r="H566" s="1243" t="s">
        <v>1743</v>
      </c>
      <c r="J566" s="1225"/>
      <c r="K566" s="1225"/>
      <c r="T566" s="879"/>
      <c r="U566" s="879"/>
      <c r="V566" s="879"/>
      <c r="W566" s="879"/>
      <c r="X566" s="879"/>
    </row>
    <row r="567" spans="5:24">
      <c r="E567" s="474"/>
      <c r="G567" s="1243" t="s">
        <v>1116</v>
      </c>
      <c r="H567" s="1243" t="s">
        <v>1596</v>
      </c>
      <c r="J567" s="1225"/>
      <c r="K567" s="1225"/>
      <c r="T567" s="879"/>
      <c r="U567" s="879"/>
      <c r="V567" s="879"/>
      <c r="W567" s="879"/>
      <c r="X567" s="879"/>
    </row>
    <row r="568" spans="5:24">
      <c r="E568" s="474"/>
      <c r="G568" s="1243" t="s">
        <v>1116</v>
      </c>
      <c r="H568" s="1243" t="s">
        <v>1746</v>
      </c>
      <c r="J568" s="1225"/>
      <c r="K568" s="1225"/>
      <c r="T568" s="879"/>
      <c r="U568" s="879"/>
      <c r="V568" s="879"/>
      <c r="W568" s="879"/>
      <c r="X568" s="879"/>
    </row>
    <row r="569" spans="5:24">
      <c r="E569" s="474"/>
      <c r="G569" s="1243" t="s">
        <v>1116</v>
      </c>
      <c r="H569" s="1243" t="s">
        <v>339</v>
      </c>
      <c r="J569" s="1225"/>
      <c r="K569" s="1225"/>
      <c r="T569" s="879"/>
      <c r="U569" s="879"/>
      <c r="V569" s="879"/>
      <c r="W569" s="879"/>
      <c r="X569" s="879"/>
    </row>
    <row r="570" spans="5:24">
      <c r="E570" s="474"/>
      <c r="G570" s="1243" t="s">
        <v>1116</v>
      </c>
      <c r="H570" s="1243" t="s">
        <v>1952</v>
      </c>
      <c r="J570" s="1225"/>
      <c r="K570" s="1225"/>
      <c r="T570" s="879"/>
      <c r="U570" s="879"/>
      <c r="V570" s="879"/>
      <c r="W570" s="879"/>
      <c r="X570" s="879"/>
    </row>
    <row r="571" spans="5:24">
      <c r="E571" s="474"/>
      <c r="G571" s="1243" t="s">
        <v>1116</v>
      </c>
      <c r="H571" s="1243" t="s">
        <v>1756</v>
      </c>
      <c r="J571" s="1225"/>
      <c r="K571" s="1225"/>
      <c r="T571" s="879"/>
      <c r="U571" s="879"/>
      <c r="V571" s="879"/>
      <c r="W571" s="879"/>
      <c r="X571" s="879"/>
    </row>
    <row r="572" spans="5:24">
      <c r="E572" s="474"/>
      <c r="G572" s="1243" t="s">
        <v>1116</v>
      </c>
      <c r="H572" s="1243" t="s">
        <v>1954</v>
      </c>
      <c r="J572" s="1225"/>
      <c r="K572" s="1225"/>
      <c r="T572" s="879"/>
      <c r="U572" s="879"/>
      <c r="V572" s="879"/>
      <c r="W572" s="879"/>
      <c r="X572" s="879"/>
    </row>
    <row r="573" spans="5:24">
      <c r="E573" s="474"/>
      <c r="G573" s="1243" t="s">
        <v>1116</v>
      </c>
      <c r="H573" s="1243" t="s">
        <v>1955</v>
      </c>
      <c r="J573" s="1225"/>
      <c r="K573" s="1225"/>
      <c r="T573" s="879"/>
      <c r="U573" s="879"/>
      <c r="V573" s="879"/>
      <c r="W573" s="879"/>
      <c r="X573" s="879"/>
    </row>
    <row r="574" spans="5:24">
      <c r="E574" s="474"/>
      <c r="G574" s="1243" t="s">
        <v>1116</v>
      </c>
      <c r="H574" s="1243" t="s">
        <v>634</v>
      </c>
      <c r="J574" s="1225"/>
      <c r="K574" s="1225"/>
      <c r="T574" s="879"/>
      <c r="U574" s="879"/>
      <c r="V574" s="879"/>
      <c r="W574" s="879"/>
      <c r="X574" s="879"/>
    </row>
    <row r="575" spans="5:24">
      <c r="E575" s="474"/>
      <c r="G575" s="1243" t="s">
        <v>1116</v>
      </c>
      <c r="H575" s="1243" t="s">
        <v>1713</v>
      </c>
      <c r="J575" s="1225"/>
      <c r="K575" s="1225"/>
      <c r="T575" s="879"/>
      <c r="U575" s="879"/>
      <c r="V575" s="879"/>
      <c r="W575" s="879"/>
      <c r="X575" s="879"/>
    </row>
    <row r="576" spans="5:24">
      <c r="E576" s="474"/>
      <c r="G576" s="1243" t="s">
        <v>1116</v>
      </c>
      <c r="H576" s="1243" t="s">
        <v>1855</v>
      </c>
      <c r="J576" s="1225"/>
      <c r="K576" s="1225"/>
      <c r="T576" s="879"/>
      <c r="U576" s="879"/>
      <c r="V576" s="879"/>
      <c r="W576" s="879"/>
      <c r="X576" s="879"/>
    </row>
    <row r="577" spans="5:24">
      <c r="E577" s="474"/>
      <c r="G577" s="1243" t="s">
        <v>1116</v>
      </c>
      <c r="H577" s="1243" t="s">
        <v>1958</v>
      </c>
      <c r="J577" s="1225"/>
      <c r="K577" s="1225"/>
      <c r="T577" s="879"/>
      <c r="U577" s="879"/>
      <c r="V577" s="879"/>
      <c r="W577" s="879"/>
      <c r="X577" s="879"/>
    </row>
    <row r="578" spans="5:24">
      <c r="E578" s="474"/>
      <c r="G578" s="1243" t="s">
        <v>1116</v>
      </c>
      <c r="H578" s="1243" t="s">
        <v>1043</v>
      </c>
      <c r="J578" s="1225"/>
      <c r="K578" s="1225"/>
      <c r="T578" s="879"/>
      <c r="U578" s="879"/>
      <c r="V578" s="879"/>
      <c r="W578" s="879"/>
      <c r="X578" s="879"/>
    </row>
    <row r="579" spans="5:24">
      <c r="E579" s="474"/>
      <c r="G579" s="1243" t="s">
        <v>1116</v>
      </c>
      <c r="H579" s="1243" t="s">
        <v>1123</v>
      </c>
      <c r="J579" s="1225"/>
      <c r="K579" s="1225"/>
      <c r="T579" s="879"/>
      <c r="U579" s="879"/>
      <c r="V579" s="879"/>
      <c r="W579" s="879"/>
      <c r="X579" s="879"/>
    </row>
    <row r="580" spans="5:24">
      <c r="E580" s="474"/>
      <c r="G580" s="1243" t="s">
        <v>1116</v>
      </c>
      <c r="H580" s="1243" t="s">
        <v>1497</v>
      </c>
      <c r="J580" s="1225"/>
      <c r="K580" s="1225"/>
      <c r="T580" s="879"/>
      <c r="U580" s="879"/>
      <c r="V580" s="879"/>
      <c r="W580" s="879"/>
      <c r="X580" s="879"/>
    </row>
    <row r="581" spans="5:24">
      <c r="E581" s="474"/>
      <c r="G581" s="1243" t="s">
        <v>1116</v>
      </c>
      <c r="H581" s="1243" t="s">
        <v>1498</v>
      </c>
      <c r="J581" s="1225"/>
      <c r="K581" s="1225"/>
      <c r="T581" s="879"/>
      <c r="U581" s="879"/>
      <c r="V581" s="879"/>
      <c r="W581" s="879"/>
      <c r="X581" s="879"/>
    </row>
    <row r="582" spans="5:24">
      <c r="E582" s="474"/>
      <c r="G582" s="1243" t="s">
        <v>1121</v>
      </c>
      <c r="H582" s="1243" t="s">
        <v>1237</v>
      </c>
      <c r="J582" s="1225"/>
      <c r="K582" s="1225"/>
      <c r="T582" s="879"/>
      <c r="U582" s="879"/>
      <c r="V582" s="879"/>
      <c r="W582" s="879"/>
      <c r="X582" s="879"/>
    </row>
    <row r="583" spans="5:24">
      <c r="E583" s="474"/>
      <c r="G583" s="1243" t="s">
        <v>1121</v>
      </c>
      <c r="H583" s="1243" t="s">
        <v>994</v>
      </c>
      <c r="J583" s="1225"/>
      <c r="K583" s="1225"/>
      <c r="T583" s="879"/>
      <c r="U583" s="879"/>
      <c r="V583" s="879"/>
      <c r="W583" s="879"/>
      <c r="X583" s="879"/>
    </row>
    <row r="584" spans="5:24">
      <c r="E584" s="474"/>
      <c r="G584" s="1243" t="s">
        <v>1121</v>
      </c>
      <c r="H584" s="1243" t="s">
        <v>1379</v>
      </c>
      <c r="J584" s="1225"/>
      <c r="K584" s="1225"/>
      <c r="T584" s="879"/>
      <c r="U584" s="879"/>
      <c r="V584" s="879"/>
      <c r="W584" s="879"/>
      <c r="X584" s="879"/>
    </row>
    <row r="585" spans="5:24">
      <c r="E585" s="474"/>
      <c r="G585" s="1243" t="s">
        <v>1121</v>
      </c>
      <c r="H585" s="1243" t="s">
        <v>1323</v>
      </c>
      <c r="J585" s="1225"/>
      <c r="K585" s="1225"/>
      <c r="T585" s="879"/>
      <c r="U585" s="879"/>
      <c r="V585" s="879"/>
      <c r="W585" s="879"/>
      <c r="X585" s="879"/>
    </row>
    <row r="586" spans="5:24">
      <c r="E586" s="474"/>
      <c r="G586" s="1243" t="s">
        <v>1121</v>
      </c>
      <c r="H586" s="1243" t="s">
        <v>1299</v>
      </c>
      <c r="J586" s="1225"/>
      <c r="K586" s="1225"/>
      <c r="T586" s="879"/>
      <c r="U586" s="879"/>
      <c r="V586" s="879"/>
      <c r="W586" s="879"/>
      <c r="X586" s="879"/>
    </row>
    <row r="587" spans="5:24">
      <c r="E587" s="474"/>
      <c r="G587" s="1243" t="s">
        <v>1121</v>
      </c>
      <c r="H587" s="1243" t="s">
        <v>1748</v>
      </c>
      <c r="J587" s="1225"/>
      <c r="K587" s="1225"/>
      <c r="T587" s="879"/>
      <c r="U587" s="879"/>
      <c r="V587" s="879"/>
      <c r="W587" s="879"/>
      <c r="X587" s="879"/>
    </row>
    <row r="588" spans="5:24">
      <c r="E588" s="474"/>
      <c r="G588" s="1243" t="s">
        <v>1121</v>
      </c>
      <c r="H588" s="1243" t="s">
        <v>286</v>
      </c>
      <c r="J588" s="1225"/>
      <c r="K588" s="1225"/>
      <c r="T588" s="879"/>
      <c r="U588" s="879"/>
      <c r="V588" s="879"/>
      <c r="W588" s="879"/>
      <c r="X588" s="879"/>
    </row>
    <row r="589" spans="5:24">
      <c r="E589" s="474"/>
      <c r="G589" s="1243" t="s">
        <v>1121</v>
      </c>
      <c r="H589" s="1243" t="s">
        <v>1501</v>
      </c>
      <c r="J589" s="1225"/>
      <c r="K589" s="1225"/>
      <c r="T589" s="879"/>
      <c r="U589" s="879"/>
      <c r="V589" s="879"/>
      <c r="W589" s="879"/>
      <c r="X589" s="879"/>
    </row>
    <row r="590" spans="5:24">
      <c r="E590" s="474"/>
      <c r="G590" s="1243" t="s">
        <v>1121</v>
      </c>
      <c r="H590" s="1243" t="s">
        <v>385</v>
      </c>
      <c r="J590" s="1225"/>
      <c r="K590" s="1225"/>
      <c r="T590" s="879"/>
      <c r="U590" s="879"/>
      <c r="V590" s="879"/>
      <c r="W590" s="879"/>
      <c r="X590" s="879"/>
    </row>
    <row r="591" spans="5:24">
      <c r="E591" s="474"/>
      <c r="G591" s="1243" t="s">
        <v>1121</v>
      </c>
      <c r="H591" s="1243" t="s">
        <v>1037</v>
      </c>
      <c r="J591" s="1225"/>
      <c r="K591" s="1225"/>
      <c r="T591" s="879"/>
      <c r="U591" s="879"/>
      <c r="V591" s="879"/>
      <c r="W591" s="879"/>
      <c r="X591" s="879"/>
    </row>
    <row r="592" spans="5:24">
      <c r="E592" s="474"/>
      <c r="G592" s="1243" t="s">
        <v>1121</v>
      </c>
      <c r="H592" s="1243" t="s">
        <v>1159</v>
      </c>
      <c r="J592" s="1225"/>
      <c r="K592" s="1225"/>
      <c r="T592" s="879"/>
      <c r="U592" s="879"/>
      <c r="V592" s="879"/>
      <c r="W592" s="879"/>
      <c r="X592" s="879"/>
    </row>
    <row r="593" spans="5:24">
      <c r="E593" s="474"/>
      <c r="G593" s="1243" t="s">
        <v>1121</v>
      </c>
      <c r="H593" s="1243" t="s">
        <v>458</v>
      </c>
      <c r="J593" s="1225"/>
      <c r="K593" s="1225"/>
      <c r="T593" s="879"/>
      <c r="U593" s="879"/>
      <c r="V593" s="879"/>
      <c r="W593" s="879"/>
      <c r="X593" s="879"/>
    </row>
    <row r="594" spans="5:24">
      <c r="E594" s="474"/>
      <c r="G594" s="1243" t="s">
        <v>1121</v>
      </c>
      <c r="H594" s="1243" t="s">
        <v>1609</v>
      </c>
      <c r="J594" s="1225"/>
      <c r="K594" s="1225"/>
      <c r="T594" s="879"/>
      <c r="U594" s="879"/>
      <c r="V594" s="879"/>
      <c r="W594" s="879"/>
      <c r="X594" s="879"/>
    </row>
    <row r="595" spans="5:24">
      <c r="E595" s="474"/>
      <c r="G595" s="1243" t="s">
        <v>1121</v>
      </c>
      <c r="H595" s="1243" t="s">
        <v>1325</v>
      </c>
      <c r="J595" s="1225"/>
      <c r="K595" s="1225"/>
      <c r="T595" s="879"/>
      <c r="U595" s="879"/>
      <c r="V595" s="879"/>
      <c r="W595" s="879"/>
      <c r="X595" s="879"/>
    </row>
    <row r="596" spans="5:24">
      <c r="E596" s="474"/>
      <c r="G596" s="1243" t="s">
        <v>1121</v>
      </c>
      <c r="H596" s="1243" t="s">
        <v>790</v>
      </c>
      <c r="J596" s="1225"/>
      <c r="K596" s="1225"/>
      <c r="T596" s="879"/>
      <c r="U596" s="879"/>
      <c r="V596" s="879"/>
      <c r="W596" s="879"/>
      <c r="X596" s="879"/>
    </row>
    <row r="597" spans="5:24">
      <c r="E597" s="474"/>
      <c r="G597" s="1243" t="s">
        <v>1121</v>
      </c>
      <c r="H597" s="1243" t="s">
        <v>1758</v>
      </c>
      <c r="J597" s="1225"/>
      <c r="K597" s="1225"/>
      <c r="T597" s="879"/>
      <c r="U597" s="879"/>
      <c r="V597" s="879"/>
      <c r="W597" s="879"/>
      <c r="X597" s="879"/>
    </row>
    <row r="598" spans="5:24">
      <c r="E598" s="474"/>
      <c r="G598" s="1243" t="s">
        <v>1121</v>
      </c>
      <c r="H598" s="1243" t="s">
        <v>1382</v>
      </c>
      <c r="J598" s="1225"/>
      <c r="K598" s="1225"/>
      <c r="T598" s="879"/>
      <c r="U598" s="879"/>
      <c r="V598" s="879"/>
      <c r="W598" s="879"/>
      <c r="X598" s="879"/>
    </row>
    <row r="599" spans="5:24">
      <c r="E599" s="474"/>
      <c r="G599" s="1243" t="s">
        <v>1121</v>
      </c>
      <c r="H599" s="1243" t="s">
        <v>1504</v>
      </c>
      <c r="J599" s="1225"/>
      <c r="K599" s="1225"/>
      <c r="T599" s="879"/>
      <c r="U599" s="879"/>
      <c r="V599" s="879"/>
      <c r="W599" s="879"/>
      <c r="X599" s="879"/>
    </row>
    <row r="600" spans="5:24">
      <c r="E600" s="474"/>
      <c r="G600" s="1243" t="s">
        <v>1121</v>
      </c>
      <c r="H600" s="1243" t="s">
        <v>496</v>
      </c>
      <c r="J600" s="1225"/>
      <c r="K600" s="1225"/>
      <c r="T600" s="879"/>
      <c r="U600" s="879"/>
      <c r="V600" s="879"/>
      <c r="W600" s="879"/>
      <c r="X600" s="879"/>
    </row>
    <row r="601" spans="5:24">
      <c r="E601" s="474"/>
      <c r="G601" s="1243" t="s">
        <v>1121</v>
      </c>
      <c r="H601" s="1243" t="s">
        <v>1088</v>
      </c>
      <c r="J601" s="1225"/>
      <c r="K601" s="1225"/>
      <c r="T601" s="879"/>
      <c r="U601" s="879"/>
      <c r="V601" s="879"/>
      <c r="W601" s="879"/>
      <c r="X601" s="879"/>
    </row>
    <row r="602" spans="5:24">
      <c r="E602" s="474"/>
      <c r="G602" s="1243" t="s">
        <v>1121</v>
      </c>
      <c r="H602" s="1243" t="s">
        <v>494</v>
      </c>
      <c r="J602" s="1225"/>
      <c r="K602" s="1225"/>
      <c r="T602" s="879"/>
      <c r="U602" s="879"/>
      <c r="V602" s="879"/>
      <c r="W602" s="879"/>
      <c r="X602" s="879"/>
    </row>
    <row r="603" spans="5:24">
      <c r="E603" s="474"/>
      <c r="G603" s="1243" t="s">
        <v>1121</v>
      </c>
      <c r="H603" s="1243" t="s">
        <v>1506</v>
      </c>
      <c r="J603" s="1225"/>
      <c r="K603" s="1225"/>
      <c r="T603" s="879"/>
      <c r="U603" s="879"/>
      <c r="V603" s="879"/>
      <c r="W603" s="879"/>
      <c r="X603" s="879"/>
    </row>
    <row r="604" spans="5:24">
      <c r="E604" s="474"/>
      <c r="G604" s="1243" t="s">
        <v>1121</v>
      </c>
      <c r="H604" s="1243" t="s">
        <v>1752</v>
      </c>
      <c r="J604" s="1225"/>
      <c r="K604" s="1225"/>
      <c r="T604" s="879"/>
      <c r="U604" s="879"/>
      <c r="V604" s="879"/>
      <c r="W604" s="879"/>
      <c r="X604" s="879"/>
    </row>
    <row r="605" spans="5:24">
      <c r="E605" s="474"/>
      <c r="G605" s="1243" t="s">
        <v>1121</v>
      </c>
      <c r="H605" s="1243" t="s">
        <v>1755</v>
      </c>
      <c r="J605" s="1225"/>
      <c r="K605" s="1225"/>
      <c r="T605" s="879"/>
      <c r="U605" s="879"/>
      <c r="V605" s="879"/>
      <c r="W605" s="879"/>
      <c r="X605" s="879"/>
    </row>
    <row r="606" spans="5:24">
      <c r="E606" s="474"/>
      <c r="G606" s="1243" t="s">
        <v>1121</v>
      </c>
      <c r="H606" s="1243" t="s">
        <v>1139</v>
      </c>
      <c r="J606" s="1225"/>
      <c r="K606" s="1225"/>
      <c r="T606" s="879"/>
      <c r="U606" s="879"/>
      <c r="V606" s="879"/>
      <c r="W606" s="879"/>
      <c r="X606" s="879"/>
    </row>
    <row r="607" spans="5:24">
      <c r="E607" s="474"/>
      <c r="G607" s="1243" t="s">
        <v>1121</v>
      </c>
      <c r="H607" s="1243" t="s">
        <v>399</v>
      </c>
      <c r="J607" s="1225"/>
      <c r="K607" s="1225"/>
      <c r="T607" s="879"/>
      <c r="U607" s="879"/>
      <c r="V607" s="879"/>
      <c r="W607" s="879"/>
      <c r="X607" s="879"/>
    </row>
    <row r="608" spans="5:24">
      <c r="E608" s="474"/>
      <c r="G608" s="1243" t="s">
        <v>1121</v>
      </c>
      <c r="H608" s="1243" t="s">
        <v>439</v>
      </c>
      <c r="J608" s="1225"/>
      <c r="K608" s="1225"/>
      <c r="T608" s="879"/>
      <c r="U608" s="879"/>
      <c r="V608" s="879"/>
      <c r="W608" s="879"/>
      <c r="X608" s="879"/>
    </row>
    <row r="609" spans="5:24">
      <c r="E609" s="474"/>
      <c r="G609" s="1243" t="s">
        <v>1121</v>
      </c>
      <c r="H609" s="1243" t="s">
        <v>1757</v>
      </c>
      <c r="J609" s="1225"/>
      <c r="K609" s="1225"/>
      <c r="T609" s="879"/>
      <c r="U609" s="879"/>
      <c r="V609" s="879"/>
      <c r="W609" s="879"/>
      <c r="X609" s="879"/>
    </row>
    <row r="610" spans="5:24">
      <c r="E610" s="474"/>
      <c r="G610" s="1243" t="s">
        <v>1121</v>
      </c>
      <c r="H610" s="1243" t="s">
        <v>1165</v>
      </c>
      <c r="J610" s="1225"/>
      <c r="K610" s="1225"/>
      <c r="T610" s="879"/>
      <c r="U610" s="879"/>
      <c r="V610" s="879"/>
      <c r="W610" s="879"/>
      <c r="X610" s="879"/>
    </row>
    <row r="611" spans="5:24">
      <c r="E611" s="474"/>
      <c r="G611" s="1243" t="s">
        <v>1121</v>
      </c>
      <c r="H611" s="1243" t="s">
        <v>1509</v>
      </c>
      <c r="J611" s="1225"/>
      <c r="K611" s="1225"/>
      <c r="T611" s="879"/>
      <c r="U611" s="879"/>
      <c r="V611" s="879"/>
      <c r="W611" s="879"/>
      <c r="X611" s="879"/>
    </row>
    <row r="612" spans="5:24">
      <c r="E612" s="474"/>
      <c r="G612" s="1243" t="s">
        <v>1121</v>
      </c>
      <c r="H612" s="1243" t="s">
        <v>1959</v>
      </c>
      <c r="J612" s="1225"/>
      <c r="K612" s="1225"/>
      <c r="T612" s="879"/>
      <c r="U612" s="879"/>
      <c r="V612" s="879"/>
      <c r="W612" s="879"/>
      <c r="X612" s="879"/>
    </row>
    <row r="613" spans="5:24">
      <c r="E613" s="474"/>
      <c r="G613" s="1243" t="s">
        <v>1121</v>
      </c>
      <c r="H613" s="1243" t="s">
        <v>1961</v>
      </c>
      <c r="J613" s="1225"/>
      <c r="K613" s="1225"/>
      <c r="T613" s="879"/>
      <c r="U613" s="879"/>
      <c r="V613" s="879"/>
      <c r="W613" s="879"/>
      <c r="X613" s="879"/>
    </row>
    <row r="614" spans="5:24">
      <c r="E614" s="474"/>
      <c r="G614" s="1243" t="s">
        <v>1121</v>
      </c>
      <c r="H614" s="1243" t="s">
        <v>1962</v>
      </c>
      <c r="J614" s="1225"/>
      <c r="K614" s="1225"/>
      <c r="T614" s="879"/>
      <c r="U614" s="879"/>
      <c r="V614" s="879"/>
      <c r="W614" s="879"/>
      <c r="X614" s="879"/>
    </row>
    <row r="615" spans="5:24">
      <c r="E615" s="474"/>
      <c r="G615" s="1243" t="s">
        <v>1121</v>
      </c>
      <c r="H615" s="1243" t="s">
        <v>1516</v>
      </c>
      <c r="J615" s="1225"/>
      <c r="K615" s="1225"/>
      <c r="T615" s="879"/>
      <c r="U615" s="879"/>
      <c r="V615" s="879"/>
      <c r="W615" s="879"/>
      <c r="X615" s="879"/>
    </row>
    <row r="616" spans="5:24">
      <c r="E616" s="474"/>
      <c r="G616" s="1243" t="s">
        <v>1121</v>
      </c>
      <c r="H616" s="1243" t="s">
        <v>1759</v>
      </c>
      <c r="J616" s="1225"/>
      <c r="K616" s="1225"/>
      <c r="T616" s="879"/>
      <c r="U616" s="879"/>
      <c r="V616" s="879"/>
      <c r="W616" s="879"/>
      <c r="X616" s="879"/>
    </row>
    <row r="617" spans="5:24">
      <c r="E617" s="474"/>
      <c r="G617" s="1243" t="s">
        <v>1121</v>
      </c>
      <c r="H617" s="1243" t="s">
        <v>1963</v>
      </c>
      <c r="J617" s="1225"/>
      <c r="K617" s="1225"/>
      <c r="T617" s="879"/>
      <c r="U617" s="879"/>
      <c r="V617" s="879"/>
      <c r="W617" s="879"/>
      <c r="X617" s="879"/>
    </row>
    <row r="618" spans="5:24">
      <c r="E618" s="474"/>
      <c r="G618" s="1243" t="s">
        <v>1121</v>
      </c>
      <c r="H618" s="1243" t="s">
        <v>1964</v>
      </c>
      <c r="J618" s="1225"/>
      <c r="K618" s="1225"/>
      <c r="T618" s="879"/>
      <c r="U618" s="879"/>
      <c r="V618" s="879"/>
      <c r="W618" s="879"/>
      <c r="X618" s="879"/>
    </row>
    <row r="619" spans="5:24">
      <c r="E619" s="474"/>
      <c r="G619" s="1243" t="s">
        <v>1121</v>
      </c>
      <c r="H619" s="1243" t="s">
        <v>1511</v>
      </c>
      <c r="J619" s="1225"/>
      <c r="K619" s="1225"/>
      <c r="T619" s="879"/>
      <c r="U619" s="879"/>
      <c r="V619" s="879"/>
      <c r="W619" s="879"/>
      <c r="X619" s="879"/>
    </row>
    <row r="620" spans="5:24">
      <c r="E620" s="474"/>
      <c r="G620" s="1243" t="s">
        <v>1121</v>
      </c>
      <c r="H620" s="1243" t="s">
        <v>518</v>
      </c>
      <c r="J620" s="1225"/>
      <c r="K620" s="1225"/>
      <c r="T620" s="879"/>
      <c r="U620" s="879"/>
      <c r="V620" s="879"/>
      <c r="W620" s="879"/>
      <c r="X620" s="879"/>
    </row>
    <row r="621" spans="5:24">
      <c r="E621" s="474"/>
      <c r="G621" s="1243" t="s">
        <v>1121</v>
      </c>
      <c r="H621" s="1243" t="s">
        <v>1966</v>
      </c>
      <c r="J621" s="1225"/>
      <c r="K621" s="1225"/>
      <c r="T621" s="879"/>
      <c r="U621" s="879"/>
      <c r="V621" s="879"/>
      <c r="W621" s="879"/>
      <c r="X621" s="879"/>
    </row>
    <row r="622" spans="5:24">
      <c r="E622" s="474"/>
      <c r="G622" s="1243" t="s">
        <v>1121</v>
      </c>
      <c r="H622" s="1243" t="s">
        <v>1968</v>
      </c>
      <c r="J622" s="1225"/>
      <c r="K622" s="1225"/>
      <c r="T622" s="879"/>
      <c r="U622" s="879"/>
      <c r="V622" s="879"/>
      <c r="W622" s="879"/>
      <c r="X622" s="879"/>
    </row>
    <row r="623" spans="5:24">
      <c r="E623" s="474"/>
      <c r="G623" s="1243" t="s">
        <v>1121</v>
      </c>
      <c r="H623" s="1243" t="s">
        <v>794</v>
      </c>
      <c r="J623" s="1225"/>
      <c r="K623" s="1225"/>
      <c r="T623" s="879"/>
      <c r="U623" s="879"/>
      <c r="V623" s="879"/>
      <c r="W623" s="879"/>
      <c r="X623" s="879"/>
    </row>
    <row r="624" spans="5:24">
      <c r="E624" s="474"/>
      <c r="G624" s="1243" t="s">
        <v>1121</v>
      </c>
      <c r="H624" s="1243" t="s">
        <v>1969</v>
      </c>
      <c r="J624" s="1225"/>
      <c r="K624" s="1225"/>
      <c r="T624" s="879"/>
      <c r="U624" s="879"/>
      <c r="V624" s="879"/>
      <c r="W624" s="879"/>
      <c r="X624" s="879"/>
    </row>
    <row r="625" spans="5:24">
      <c r="E625" s="474"/>
      <c r="G625" s="1243" t="s">
        <v>1121</v>
      </c>
      <c r="H625" s="1243" t="s">
        <v>1970</v>
      </c>
      <c r="J625" s="1225"/>
      <c r="K625" s="1225"/>
      <c r="T625" s="879"/>
      <c r="U625" s="879"/>
      <c r="V625" s="879"/>
      <c r="W625" s="879"/>
      <c r="X625" s="879"/>
    </row>
    <row r="626" spans="5:24">
      <c r="E626" s="474"/>
      <c r="G626" s="1243" t="s">
        <v>1121</v>
      </c>
      <c r="H626" s="1243" t="s">
        <v>1971</v>
      </c>
      <c r="J626" s="1225"/>
      <c r="K626" s="1225"/>
      <c r="T626" s="879"/>
      <c r="U626" s="879"/>
      <c r="V626" s="879"/>
      <c r="W626" s="879"/>
      <c r="X626" s="879"/>
    </row>
    <row r="627" spans="5:24">
      <c r="E627" s="474"/>
      <c r="G627" s="1243" t="s">
        <v>1121</v>
      </c>
      <c r="H627" s="1243" t="s">
        <v>1972</v>
      </c>
      <c r="J627" s="1225"/>
      <c r="K627" s="1225"/>
      <c r="T627" s="879"/>
      <c r="U627" s="879"/>
      <c r="V627" s="879"/>
      <c r="W627" s="879"/>
      <c r="X627" s="879"/>
    </row>
    <row r="628" spans="5:24">
      <c r="E628" s="474"/>
      <c r="G628" s="1243" t="s">
        <v>1121</v>
      </c>
      <c r="H628" s="1243" t="s">
        <v>421</v>
      </c>
      <c r="J628" s="1225"/>
      <c r="K628" s="1225"/>
      <c r="T628" s="879"/>
      <c r="U628" s="879"/>
      <c r="V628" s="879"/>
      <c r="W628" s="879"/>
      <c r="X628" s="879"/>
    </row>
    <row r="629" spans="5:24">
      <c r="E629" s="474"/>
      <c r="G629" s="1243" t="s">
        <v>1121</v>
      </c>
      <c r="H629" s="1243" t="s">
        <v>353</v>
      </c>
      <c r="J629" s="1225"/>
      <c r="K629" s="1225"/>
      <c r="T629" s="879"/>
      <c r="U629" s="879"/>
      <c r="V629" s="879"/>
      <c r="W629" s="879"/>
      <c r="X629" s="879"/>
    </row>
    <row r="630" spans="5:24">
      <c r="E630" s="474"/>
      <c r="G630" s="1243" t="s">
        <v>1121</v>
      </c>
      <c r="H630" s="1243" t="s">
        <v>1973</v>
      </c>
      <c r="J630" s="1225"/>
      <c r="K630" s="1225"/>
      <c r="T630" s="879"/>
      <c r="U630" s="879"/>
      <c r="V630" s="879"/>
      <c r="W630" s="879"/>
      <c r="X630" s="879"/>
    </row>
    <row r="631" spans="5:24">
      <c r="E631" s="474"/>
      <c r="G631" s="1243" t="s">
        <v>1121</v>
      </c>
      <c r="H631" s="1243" t="s">
        <v>1761</v>
      </c>
      <c r="J631" s="1225"/>
      <c r="K631" s="1225"/>
      <c r="T631" s="879"/>
      <c r="U631" s="879"/>
      <c r="V631" s="879"/>
      <c r="W631" s="879"/>
      <c r="X631" s="879"/>
    </row>
    <row r="632" spans="5:24">
      <c r="E632" s="474"/>
      <c r="G632" s="1243" t="s">
        <v>1121</v>
      </c>
      <c r="H632" s="1243" t="s">
        <v>1763</v>
      </c>
      <c r="J632" s="1225"/>
      <c r="K632" s="1225"/>
      <c r="T632" s="879"/>
      <c r="U632" s="879"/>
      <c r="V632" s="879"/>
      <c r="W632" s="879"/>
      <c r="X632" s="879"/>
    </row>
    <row r="633" spans="5:24">
      <c r="E633" s="474"/>
      <c r="G633" s="1243" t="s">
        <v>1121</v>
      </c>
      <c r="H633" s="1243" t="s">
        <v>1447</v>
      </c>
      <c r="J633" s="1225"/>
      <c r="K633" s="1225"/>
      <c r="T633" s="879"/>
      <c r="U633" s="879"/>
      <c r="V633" s="879"/>
      <c r="W633" s="879"/>
      <c r="X633" s="879"/>
    </row>
    <row r="634" spans="5:24">
      <c r="E634" s="474"/>
      <c r="G634" s="1243" t="s">
        <v>1121</v>
      </c>
      <c r="H634" s="1243" t="s">
        <v>1451</v>
      </c>
      <c r="J634" s="1225"/>
      <c r="K634" s="1225"/>
      <c r="T634" s="879"/>
      <c r="U634" s="879"/>
      <c r="V634" s="879"/>
      <c r="W634" s="879"/>
      <c r="X634" s="879"/>
    </row>
    <row r="635" spans="5:24">
      <c r="E635" s="474"/>
      <c r="G635" s="1243" t="s">
        <v>1121</v>
      </c>
      <c r="H635" s="1243" t="s">
        <v>1974</v>
      </c>
      <c r="J635" s="1225"/>
      <c r="K635" s="1225"/>
      <c r="T635" s="879"/>
      <c r="U635" s="879"/>
      <c r="V635" s="879"/>
      <c r="W635" s="879"/>
      <c r="X635" s="879"/>
    </row>
    <row r="636" spans="5:24">
      <c r="E636" s="474"/>
      <c r="G636" s="1243" t="s">
        <v>797</v>
      </c>
      <c r="H636" s="1243" t="s">
        <v>1975</v>
      </c>
      <c r="J636" s="1225"/>
      <c r="K636" s="1225"/>
      <c r="T636" s="879"/>
      <c r="U636" s="879"/>
      <c r="V636" s="879"/>
      <c r="W636" s="879"/>
      <c r="X636" s="879"/>
    </row>
    <row r="637" spans="5:24">
      <c r="E637" s="474"/>
      <c r="G637" s="1243" t="s">
        <v>797</v>
      </c>
      <c r="H637" s="1243" t="s">
        <v>1976</v>
      </c>
      <c r="J637" s="1225"/>
      <c r="K637" s="1225"/>
      <c r="T637" s="879"/>
      <c r="U637" s="879"/>
      <c r="V637" s="879"/>
      <c r="W637" s="879"/>
      <c r="X637" s="879"/>
    </row>
    <row r="638" spans="5:24">
      <c r="E638" s="474"/>
      <c r="G638" s="1243" t="s">
        <v>797</v>
      </c>
      <c r="H638" s="1243" t="s">
        <v>1107</v>
      </c>
      <c r="J638" s="1225"/>
      <c r="K638" s="1225"/>
      <c r="T638" s="879"/>
      <c r="U638" s="879"/>
      <c r="V638" s="879"/>
      <c r="W638" s="879"/>
      <c r="X638" s="879"/>
    </row>
    <row r="639" spans="5:24">
      <c r="E639" s="474"/>
      <c r="G639" s="1243" t="s">
        <v>797</v>
      </c>
      <c r="H639" s="1243" t="s">
        <v>43</v>
      </c>
      <c r="J639" s="1225"/>
      <c r="K639" s="1225"/>
      <c r="T639" s="879"/>
      <c r="U639" s="879"/>
      <c r="V639" s="879"/>
      <c r="W639" s="879"/>
      <c r="X639" s="879"/>
    </row>
    <row r="640" spans="5:24">
      <c r="E640" s="474"/>
      <c r="G640" s="1243" t="s">
        <v>797</v>
      </c>
      <c r="H640" s="1243" t="s">
        <v>100</v>
      </c>
      <c r="J640" s="1225"/>
      <c r="K640" s="1225"/>
      <c r="T640" s="879"/>
      <c r="U640" s="879"/>
      <c r="V640" s="879"/>
      <c r="W640" s="879"/>
      <c r="X640" s="879"/>
    </row>
    <row r="641" spans="5:24">
      <c r="E641" s="474"/>
      <c r="G641" s="1243" t="s">
        <v>797</v>
      </c>
      <c r="H641" s="1243" t="s">
        <v>1336</v>
      </c>
      <c r="J641" s="1225"/>
      <c r="K641" s="1225"/>
      <c r="T641" s="879"/>
      <c r="U641" s="879"/>
      <c r="V641" s="879"/>
      <c r="W641" s="879"/>
      <c r="X641" s="879"/>
    </row>
    <row r="642" spans="5:24">
      <c r="E642" s="474"/>
      <c r="G642" s="1243" t="s">
        <v>797</v>
      </c>
      <c r="H642" s="1243" t="s">
        <v>713</v>
      </c>
      <c r="J642" s="1225"/>
      <c r="K642" s="1225"/>
      <c r="T642" s="879"/>
      <c r="U642" s="879"/>
      <c r="V642" s="879"/>
      <c r="W642" s="879"/>
      <c r="X642" s="879"/>
    </row>
    <row r="643" spans="5:24">
      <c r="E643" s="474"/>
      <c r="G643" s="1243" t="s">
        <v>797</v>
      </c>
      <c r="H643" s="1243" t="s">
        <v>1978</v>
      </c>
      <c r="J643" s="1225"/>
      <c r="K643" s="1225"/>
      <c r="T643" s="879"/>
      <c r="U643" s="879"/>
      <c r="V643" s="879"/>
      <c r="W643" s="879"/>
      <c r="X643" s="879"/>
    </row>
    <row r="644" spans="5:24">
      <c r="E644" s="474"/>
      <c r="G644" s="1243" t="s">
        <v>797</v>
      </c>
      <c r="H644" s="1243" t="s">
        <v>147</v>
      </c>
      <c r="J644" s="1225"/>
      <c r="K644" s="1225"/>
      <c r="T644" s="879"/>
      <c r="U644" s="879"/>
      <c r="V644" s="879"/>
      <c r="W644" s="879"/>
      <c r="X644" s="879"/>
    </row>
    <row r="645" spans="5:24">
      <c r="E645" s="474"/>
      <c r="G645" s="1243" t="s">
        <v>797</v>
      </c>
      <c r="H645" s="1243" t="s">
        <v>386</v>
      </c>
      <c r="J645" s="1225"/>
      <c r="K645" s="1225"/>
      <c r="T645" s="879"/>
      <c r="U645" s="879"/>
      <c r="V645" s="879"/>
      <c r="W645" s="879"/>
      <c r="X645" s="879"/>
    </row>
    <row r="646" spans="5:24">
      <c r="E646" s="474"/>
      <c r="G646" s="1243" t="s">
        <v>797</v>
      </c>
      <c r="H646" s="1243" t="s">
        <v>940</v>
      </c>
      <c r="J646" s="1225"/>
      <c r="K646" s="1225"/>
      <c r="T646" s="879"/>
      <c r="U646" s="879"/>
      <c r="V646" s="879"/>
      <c r="W646" s="879"/>
      <c r="X646" s="879"/>
    </row>
    <row r="647" spans="5:24">
      <c r="E647" s="474"/>
      <c r="G647" s="1243" t="s">
        <v>797</v>
      </c>
      <c r="H647" s="1243" t="s">
        <v>1980</v>
      </c>
      <c r="J647" s="1225"/>
      <c r="K647" s="1225"/>
      <c r="T647" s="879"/>
      <c r="U647" s="879"/>
      <c r="V647" s="879"/>
      <c r="W647" s="879"/>
      <c r="X647" s="879"/>
    </row>
    <row r="648" spans="5:24">
      <c r="E648" s="474"/>
      <c r="G648" s="1243" t="s">
        <v>797</v>
      </c>
      <c r="H648" s="1243" t="s">
        <v>1981</v>
      </c>
      <c r="J648" s="1225"/>
      <c r="K648" s="1225"/>
      <c r="T648" s="879"/>
      <c r="U648" s="879"/>
      <c r="V648" s="879"/>
      <c r="W648" s="879"/>
      <c r="X648" s="879"/>
    </row>
    <row r="649" spans="5:24">
      <c r="E649" s="474"/>
      <c r="G649" s="1243" t="s">
        <v>797</v>
      </c>
      <c r="H649" s="1243" t="s">
        <v>514</v>
      </c>
      <c r="J649" s="1225"/>
      <c r="K649" s="1225"/>
      <c r="T649" s="879"/>
      <c r="U649" s="879"/>
      <c r="V649" s="879"/>
      <c r="W649" s="879"/>
      <c r="X649" s="879"/>
    </row>
    <row r="650" spans="5:24">
      <c r="E650" s="474"/>
      <c r="G650" s="1243" t="s">
        <v>797</v>
      </c>
      <c r="H650" s="1243" t="s">
        <v>1982</v>
      </c>
      <c r="J650" s="1225"/>
      <c r="K650" s="1225"/>
      <c r="T650" s="879"/>
      <c r="U650" s="879"/>
      <c r="V650" s="879"/>
      <c r="W650" s="879"/>
      <c r="X650" s="879"/>
    </row>
    <row r="651" spans="5:24">
      <c r="E651" s="474"/>
      <c r="G651" s="1243" t="s">
        <v>797</v>
      </c>
      <c r="H651" s="1243" t="s">
        <v>1983</v>
      </c>
      <c r="J651" s="1225"/>
      <c r="K651" s="1225"/>
      <c r="T651" s="879"/>
      <c r="U651" s="879"/>
      <c r="V651" s="879"/>
      <c r="W651" s="879"/>
      <c r="X651" s="879"/>
    </row>
    <row r="652" spans="5:24">
      <c r="E652" s="474"/>
      <c r="G652" s="1243" t="s">
        <v>797</v>
      </c>
      <c r="H652" s="1243" t="s">
        <v>333</v>
      </c>
      <c r="J652" s="1225"/>
      <c r="K652" s="1225"/>
      <c r="T652" s="879"/>
      <c r="U652" s="879"/>
      <c r="V652" s="879"/>
      <c r="W652" s="879"/>
      <c r="X652" s="879"/>
    </row>
    <row r="653" spans="5:24">
      <c r="E653" s="474"/>
      <c r="G653" s="1243" t="s">
        <v>797</v>
      </c>
      <c r="H653" s="1243" t="s">
        <v>1984</v>
      </c>
      <c r="J653" s="1225"/>
      <c r="K653" s="1225"/>
      <c r="T653" s="879"/>
      <c r="U653" s="879"/>
      <c r="V653" s="879"/>
      <c r="W653" s="879"/>
      <c r="X653" s="879"/>
    </row>
    <row r="654" spans="5:24">
      <c r="E654" s="474"/>
      <c r="G654" s="1243" t="s">
        <v>797</v>
      </c>
      <c r="H654" s="1243" t="s">
        <v>1985</v>
      </c>
      <c r="J654" s="1225"/>
      <c r="K654" s="1225"/>
      <c r="T654" s="879"/>
      <c r="U654" s="879"/>
      <c r="V654" s="879"/>
      <c r="W654" s="879"/>
      <c r="X654" s="879"/>
    </row>
    <row r="655" spans="5:24">
      <c r="E655" s="474"/>
      <c r="G655" s="1243" t="s">
        <v>797</v>
      </c>
      <c r="H655" s="1243" t="s">
        <v>1986</v>
      </c>
      <c r="J655" s="1225"/>
      <c r="K655" s="1225"/>
      <c r="T655" s="879"/>
      <c r="U655" s="879"/>
      <c r="V655" s="879"/>
      <c r="W655" s="879"/>
      <c r="X655" s="879"/>
    </row>
    <row r="656" spans="5:24">
      <c r="E656" s="474"/>
      <c r="G656" s="1243" t="s">
        <v>797</v>
      </c>
      <c r="H656" s="1243" t="s">
        <v>1987</v>
      </c>
      <c r="J656" s="1225"/>
      <c r="K656" s="1225"/>
      <c r="T656" s="879"/>
      <c r="U656" s="879"/>
      <c r="V656" s="879"/>
      <c r="W656" s="879"/>
      <c r="X656" s="879"/>
    </row>
    <row r="657" spans="5:24">
      <c r="E657" s="474"/>
      <c r="G657" s="1243" t="s">
        <v>797</v>
      </c>
      <c r="H657" s="1243" t="s">
        <v>1988</v>
      </c>
      <c r="J657" s="1225"/>
      <c r="K657" s="1225"/>
      <c r="T657" s="879"/>
      <c r="U657" s="879"/>
      <c r="V657" s="879"/>
      <c r="W657" s="879"/>
      <c r="X657" s="879"/>
    </row>
    <row r="658" spans="5:24">
      <c r="E658" s="474"/>
      <c r="G658" s="1243" t="s">
        <v>797</v>
      </c>
      <c r="H658" s="1243" t="s">
        <v>1792</v>
      </c>
      <c r="J658" s="1225"/>
      <c r="K658" s="1225"/>
      <c r="T658" s="879"/>
      <c r="U658" s="879"/>
      <c r="V658" s="879"/>
      <c r="W658" s="879"/>
      <c r="X658" s="879"/>
    </row>
    <row r="659" spans="5:24">
      <c r="E659" s="474"/>
      <c r="G659" s="1243" t="s">
        <v>797</v>
      </c>
      <c r="H659" s="1243" t="s">
        <v>575</v>
      </c>
      <c r="J659" s="1225"/>
      <c r="K659" s="1225"/>
      <c r="T659" s="879"/>
      <c r="U659" s="879"/>
      <c r="V659" s="879"/>
      <c r="W659" s="879"/>
      <c r="X659" s="879"/>
    </row>
    <row r="660" spans="5:24">
      <c r="E660" s="474"/>
      <c r="G660" s="1243" t="s">
        <v>797</v>
      </c>
      <c r="H660" s="1243" t="s">
        <v>646</v>
      </c>
      <c r="J660" s="1225"/>
      <c r="K660" s="1225"/>
      <c r="T660" s="879"/>
      <c r="U660" s="879"/>
      <c r="V660" s="879"/>
      <c r="W660" s="879"/>
      <c r="X660" s="879"/>
    </row>
    <row r="661" spans="5:24">
      <c r="E661" s="474"/>
      <c r="G661" s="1243" t="s">
        <v>797</v>
      </c>
      <c r="H661" s="1243" t="s">
        <v>1249</v>
      </c>
      <c r="J661" s="1225"/>
      <c r="K661" s="1225"/>
      <c r="T661" s="879"/>
      <c r="U661" s="879"/>
      <c r="V661" s="879"/>
      <c r="W661" s="879"/>
      <c r="X661" s="879"/>
    </row>
    <row r="662" spans="5:24">
      <c r="E662" s="474"/>
      <c r="G662" s="1243" t="s">
        <v>797</v>
      </c>
      <c r="H662" s="1243" t="s">
        <v>295</v>
      </c>
      <c r="J662" s="1225"/>
      <c r="K662" s="1225"/>
      <c r="T662" s="879"/>
      <c r="U662" s="879"/>
      <c r="V662" s="879"/>
      <c r="W662" s="879"/>
      <c r="X662" s="879"/>
    </row>
    <row r="663" spans="5:24">
      <c r="E663" s="474"/>
      <c r="G663" s="1243" t="s">
        <v>797</v>
      </c>
      <c r="H663" s="1243" t="s">
        <v>135</v>
      </c>
      <c r="J663" s="1225"/>
      <c r="K663" s="1225"/>
      <c r="T663" s="879"/>
      <c r="U663" s="879"/>
      <c r="V663" s="879"/>
      <c r="W663" s="879"/>
      <c r="X663" s="879"/>
    </row>
    <row r="664" spans="5:24">
      <c r="E664" s="474"/>
      <c r="G664" s="1243" t="s">
        <v>797</v>
      </c>
      <c r="H664" s="1243" t="s">
        <v>1125</v>
      </c>
      <c r="J664" s="1225"/>
      <c r="K664" s="1225"/>
      <c r="T664" s="879"/>
      <c r="U664" s="879"/>
      <c r="V664" s="879"/>
      <c r="W664" s="879"/>
      <c r="X664" s="879"/>
    </row>
    <row r="665" spans="5:24">
      <c r="E665" s="474"/>
      <c r="G665" s="1243" t="s">
        <v>797</v>
      </c>
      <c r="H665" s="1243" t="s">
        <v>1326</v>
      </c>
      <c r="J665" s="1225"/>
      <c r="K665" s="1225"/>
      <c r="T665" s="879"/>
      <c r="U665" s="879"/>
      <c r="V665" s="879"/>
      <c r="W665" s="879"/>
      <c r="X665" s="879"/>
    </row>
    <row r="666" spans="5:24">
      <c r="E666" s="474"/>
      <c r="G666" s="1243" t="s">
        <v>797</v>
      </c>
      <c r="H666" s="1243" t="s">
        <v>1256</v>
      </c>
      <c r="J666" s="1225"/>
      <c r="K666" s="1225"/>
      <c r="T666" s="879"/>
      <c r="U666" s="879"/>
      <c r="V666" s="879"/>
      <c r="W666" s="879"/>
      <c r="X666" s="879"/>
    </row>
    <row r="667" spans="5:24">
      <c r="E667" s="474"/>
      <c r="G667" s="1243" t="s">
        <v>797</v>
      </c>
      <c r="H667" s="1243" t="s">
        <v>1989</v>
      </c>
      <c r="J667" s="1225"/>
      <c r="K667" s="1225"/>
      <c r="T667" s="879"/>
      <c r="U667" s="879"/>
      <c r="V667" s="879"/>
      <c r="W667" s="879"/>
      <c r="X667" s="879"/>
    </row>
    <row r="668" spans="5:24">
      <c r="E668" s="474"/>
      <c r="G668" s="1243" t="s">
        <v>797</v>
      </c>
      <c r="H668" s="1243" t="s">
        <v>1258</v>
      </c>
      <c r="J668" s="1225"/>
      <c r="K668" s="1225"/>
      <c r="T668" s="879"/>
      <c r="U668" s="879"/>
      <c r="V668" s="879"/>
      <c r="W668" s="879"/>
      <c r="X668" s="879"/>
    </row>
    <row r="669" spans="5:24">
      <c r="E669" s="474"/>
      <c r="G669" s="1243" t="s">
        <v>797</v>
      </c>
      <c r="H669" s="1243" t="s">
        <v>1214</v>
      </c>
      <c r="J669" s="1225"/>
      <c r="K669" s="1225"/>
      <c r="T669" s="879"/>
      <c r="U669" s="879"/>
      <c r="V669" s="879"/>
      <c r="W669" s="879"/>
      <c r="X669" s="879"/>
    </row>
    <row r="670" spans="5:24">
      <c r="E670" s="474"/>
      <c r="G670" s="1243" t="s">
        <v>797</v>
      </c>
      <c r="H670" s="1243" t="s">
        <v>1267</v>
      </c>
      <c r="J670" s="1225"/>
      <c r="K670" s="1225"/>
      <c r="T670" s="879"/>
      <c r="U670" s="879"/>
      <c r="V670" s="879"/>
      <c r="W670" s="879"/>
      <c r="X670" s="879"/>
    </row>
    <row r="671" spans="5:24">
      <c r="E671" s="474"/>
      <c r="G671" s="1243" t="s">
        <v>797</v>
      </c>
      <c r="H671" s="1243" t="s">
        <v>638</v>
      </c>
      <c r="J671" s="1225"/>
      <c r="K671" s="1225"/>
      <c r="T671" s="879"/>
      <c r="U671" s="879"/>
      <c r="V671" s="879"/>
      <c r="W671" s="879"/>
      <c r="X671" s="879"/>
    </row>
    <row r="672" spans="5:24">
      <c r="E672" s="474"/>
      <c r="G672" s="1243" t="s">
        <v>797</v>
      </c>
      <c r="H672" s="1243" t="s">
        <v>686</v>
      </c>
      <c r="J672" s="1225"/>
      <c r="K672" s="1225"/>
      <c r="T672" s="879"/>
      <c r="U672" s="879"/>
      <c r="V672" s="879"/>
      <c r="W672" s="879"/>
      <c r="X672" s="879"/>
    </row>
    <row r="673" spans="5:24">
      <c r="E673" s="474"/>
      <c r="G673" s="1243" t="s">
        <v>797</v>
      </c>
      <c r="H673" s="1243" t="s">
        <v>1277</v>
      </c>
      <c r="J673" s="1225"/>
      <c r="K673" s="1225"/>
      <c r="T673" s="879"/>
      <c r="U673" s="879"/>
      <c r="V673" s="879"/>
      <c r="W673" s="879"/>
      <c r="X673" s="879"/>
    </row>
    <row r="674" spans="5:24">
      <c r="E674" s="474"/>
      <c r="G674" s="1243" t="s">
        <v>797</v>
      </c>
      <c r="H674" s="1243" t="s">
        <v>1990</v>
      </c>
      <c r="J674" s="1225"/>
      <c r="K674" s="1225"/>
      <c r="T674" s="879"/>
      <c r="U674" s="879"/>
      <c r="V674" s="879"/>
      <c r="W674" s="879"/>
      <c r="X674" s="879"/>
    </row>
    <row r="675" spans="5:24">
      <c r="E675" s="474"/>
      <c r="G675" s="1243" t="s">
        <v>797</v>
      </c>
      <c r="H675" s="1243" t="s">
        <v>993</v>
      </c>
      <c r="J675" s="1225"/>
      <c r="K675" s="1225"/>
      <c r="T675" s="879"/>
      <c r="U675" s="879"/>
      <c r="V675" s="879"/>
      <c r="W675" s="879"/>
      <c r="X675" s="879"/>
    </row>
    <row r="676" spans="5:24">
      <c r="E676" s="474"/>
      <c r="G676" s="1243" t="s">
        <v>797</v>
      </c>
      <c r="H676" s="1243" t="s">
        <v>1328</v>
      </c>
      <c r="J676" s="1225"/>
      <c r="K676" s="1225"/>
      <c r="T676" s="879"/>
      <c r="U676" s="879"/>
      <c r="V676" s="879"/>
      <c r="W676" s="879"/>
      <c r="X676" s="879"/>
    </row>
    <row r="677" spans="5:24">
      <c r="E677" s="474"/>
      <c r="G677" s="1243" t="s">
        <v>797</v>
      </c>
      <c r="H677" s="1243" t="s">
        <v>309</v>
      </c>
      <c r="J677" s="1225"/>
      <c r="K677" s="1225"/>
      <c r="T677" s="879"/>
      <c r="U677" s="879"/>
      <c r="V677" s="879"/>
      <c r="W677" s="879"/>
      <c r="X677" s="879"/>
    </row>
    <row r="678" spans="5:24">
      <c r="E678" s="474"/>
      <c r="G678" s="1243" t="s">
        <v>797</v>
      </c>
      <c r="H678" s="1243" t="s">
        <v>1280</v>
      </c>
      <c r="J678" s="1225"/>
      <c r="K678" s="1225"/>
      <c r="T678" s="879"/>
      <c r="U678" s="879"/>
      <c r="V678" s="879"/>
      <c r="W678" s="879"/>
      <c r="X678" s="879"/>
    </row>
    <row r="679" spans="5:24">
      <c r="E679" s="474"/>
      <c r="G679" s="1243" t="s">
        <v>797</v>
      </c>
      <c r="H679" s="1243" t="s">
        <v>1514</v>
      </c>
      <c r="J679" s="1225"/>
      <c r="K679" s="1225"/>
      <c r="T679" s="879"/>
      <c r="U679" s="879"/>
      <c r="V679" s="879"/>
      <c r="W679" s="879"/>
      <c r="X679" s="879"/>
    </row>
    <row r="680" spans="5:24">
      <c r="E680" s="474"/>
      <c r="G680" s="1243" t="s">
        <v>797</v>
      </c>
      <c r="H680" s="1243" t="s">
        <v>1771</v>
      </c>
      <c r="J680" s="1225"/>
      <c r="K680" s="1225"/>
      <c r="T680" s="879"/>
      <c r="U680" s="879"/>
      <c r="V680" s="879"/>
      <c r="W680" s="879"/>
      <c r="X680" s="879"/>
    </row>
    <row r="681" spans="5:24">
      <c r="E681" s="474"/>
      <c r="G681" s="1243" t="s">
        <v>797</v>
      </c>
      <c r="H681" s="1243" t="s">
        <v>1284</v>
      </c>
      <c r="J681" s="1225"/>
      <c r="K681" s="1225"/>
      <c r="T681" s="879"/>
      <c r="U681" s="879"/>
      <c r="V681" s="879"/>
      <c r="W681" s="879"/>
      <c r="X681" s="879"/>
    </row>
    <row r="682" spans="5:24">
      <c r="E682" s="474"/>
      <c r="G682" s="1243" t="s">
        <v>797</v>
      </c>
      <c r="H682" s="1243" t="s">
        <v>1515</v>
      </c>
      <c r="J682" s="1225"/>
      <c r="K682" s="1225"/>
      <c r="T682" s="879"/>
      <c r="U682" s="879"/>
      <c r="V682" s="879"/>
      <c r="W682" s="879"/>
      <c r="X682" s="879"/>
    </row>
    <row r="683" spans="5:24">
      <c r="E683" s="474"/>
      <c r="G683" s="1243" t="s">
        <v>797</v>
      </c>
      <c r="H683" s="1243" t="s">
        <v>1387</v>
      </c>
      <c r="J683" s="1225"/>
      <c r="K683" s="1225"/>
      <c r="T683" s="879"/>
      <c r="U683" s="879"/>
      <c r="V683" s="879"/>
      <c r="W683" s="879"/>
      <c r="X683" s="879"/>
    </row>
    <row r="684" spans="5:24">
      <c r="E684" s="474"/>
      <c r="G684" s="1243" t="s">
        <v>797</v>
      </c>
      <c r="H684" s="1243" t="s">
        <v>1286</v>
      </c>
      <c r="J684" s="1225"/>
      <c r="K684" s="1225"/>
      <c r="T684" s="879"/>
      <c r="U684" s="879"/>
      <c r="V684" s="879"/>
      <c r="W684" s="879"/>
      <c r="X684" s="879"/>
    </row>
    <row r="685" spans="5:24">
      <c r="E685" s="474"/>
      <c r="G685" s="1243" t="s">
        <v>797</v>
      </c>
      <c r="H685" s="1243" t="s">
        <v>1104</v>
      </c>
      <c r="J685" s="1225"/>
      <c r="K685" s="1225"/>
      <c r="T685" s="879"/>
      <c r="U685" s="879"/>
      <c r="V685" s="879"/>
      <c r="W685" s="879"/>
      <c r="X685" s="879"/>
    </row>
    <row r="686" spans="5:24">
      <c r="E686" s="474"/>
      <c r="G686" s="1243" t="s">
        <v>797</v>
      </c>
      <c r="H686" s="1243" t="s">
        <v>1388</v>
      </c>
      <c r="J686" s="1225"/>
      <c r="K686" s="1225"/>
      <c r="T686" s="879"/>
      <c r="U686" s="879"/>
      <c r="V686" s="879"/>
      <c r="W686" s="879"/>
      <c r="X686" s="879"/>
    </row>
    <row r="687" spans="5:24">
      <c r="E687" s="474"/>
      <c r="G687" s="1243" t="s">
        <v>797</v>
      </c>
      <c r="H687" s="1243" t="s">
        <v>1522</v>
      </c>
      <c r="J687" s="1225"/>
      <c r="K687" s="1225"/>
      <c r="T687" s="879"/>
      <c r="U687" s="879"/>
      <c r="V687" s="879"/>
      <c r="W687" s="879"/>
      <c r="X687" s="879"/>
    </row>
    <row r="688" spans="5:24">
      <c r="E688" s="474"/>
      <c r="G688" s="1243" t="s">
        <v>797</v>
      </c>
      <c r="H688" s="1243" t="s">
        <v>1518</v>
      </c>
      <c r="J688" s="1225"/>
      <c r="K688" s="1225"/>
      <c r="T688" s="879"/>
      <c r="U688" s="879"/>
      <c r="V688" s="879"/>
      <c r="W688" s="879"/>
      <c r="X688" s="879"/>
    </row>
    <row r="689" spans="5:24">
      <c r="E689" s="474"/>
      <c r="G689" s="1243" t="s">
        <v>797</v>
      </c>
      <c r="H689" s="1243" t="s">
        <v>1407</v>
      </c>
      <c r="J689" s="1225"/>
      <c r="K689" s="1225"/>
      <c r="T689" s="879"/>
      <c r="U689" s="879"/>
      <c r="V689" s="879"/>
      <c r="W689" s="879"/>
      <c r="X689" s="879"/>
    </row>
    <row r="690" spans="5:24">
      <c r="E690" s="474"/>
      <c r="G690" s="1243" t="s">
        <v>797</v>
      </c>
      <c r="H690" s="1243" t="s">
        <v>1991</v>
      </c>
      <c r="J690" s="1225"/>
      <c r="K690" s="1225"/>
      <c r="T690" s="879"/>
      <c r="U690" s="879"/>
      <c r="V690" s="879"/>
      <c r="W690" s="879"/>
      <c r="X690" s="879"/>
    </row>
    <row r="691" spans="5:24">
      <c r="E691" s="474"/>
      <c r="G691" s="1243" t="s">
        <v>797</v>
      </c>
      <c r="H691" s="1243" t="s">
        <v>1957</v>
      </c>
      <c r="J691" s="1225"/>
      <c r="K691" s="1225"/>
      <c r="T691" s="879"/>
      <c r="U691" s="879"/>
      <c r="V691" s="879"/>
      <c r="W691" s="879"/>
      <c r="X691" s="879"/>
    </row>
    <row r="692" spans="5:24">
      <c r="E692" s="474"/>
      <c r="G692" s="1243" t="s">
        <v>797</v>
      </c>
      <c r="H692" s="1243" t="s">
        <v>1573</v>
      </c>
      <c r="J692" s="1225"/>
      <c r="K692" s="1225"/>
      <c r="T692" s="879"/>
      <c r="U692" s="879"/>
      <c r="V692" s="879"/>
      <c r="W692" s="879"/>
      <c r="X692" s="879"/>
    </row>
    <row r="693" spans="5:24">
      <c r="E693" s="474"/>
      <c r="G693" s="1243" t="s">
        <v>797</v>
      </c>
      <c r="H693" s="1243" t="s">
        <v>1398</v>
      </c>
      <c r="J693" s="1225"/>
      <c r="K693" s="1225"/>
      <c r="T693" s="879"/>
      <c r="U693" s="879"/>
      <c r="V693" s="879"/>
      <c r="W693" s="879"/>
      <c r="X693" s="879"/>
    </row>
    <row r="694" spans="5:24">
      <c r="E694" s="474"/>
      <c r="G694" s="1243" t="s">
        <v>797</v>
      </c>
      <c r="H694" s="1243" t="s">
        <v>1994</v>
      </c>
      <c r="J694" s="1225"/>
      <c r="K694" s="1225"/>
      <c r="T694" s="879"/>
      <c r="U694" s="879"/>
      <c r="V694" s="879"/>
      <c r="W694" s="879"/>
      <c r="X694" s="879"/>
    </row>
    <row r="695" spans="5:24">
      <c r="E695" s="474"/>
      <c r="G695" s="1243" t="s">
        <v>797</v>
      </c>
      <c r="H695" s="1243" t="s">
        <v>566</v>
      </c>
      <c r="J695" s="1225"/>
      <c r="K695" s="1225"/>
      <c r="T695" s="879"/>
      <c r="U695" s="879"/>
      <c r="V695" s="879"/>
      <c r="W695" s="879"/>
      <c r="X695" s="879"/>
    </row>
    <row r="696" spans="5:24">
      <c r="E696" s="474"/>
      <c r="G696" s="1243" t="s">
        <v>797</v>
      </c>
      <c r="H696" s="1243" t="s">
        <v>1224</v>
      </c>
      <c r="J696" s="1225"/>
      <c r="K696" s="1225"/>
      <c r="T696" s="879"/>
      <c r="U696" s="879"/>
      <c r="V696" s="879"/>
      <c r="W696" s="879"/>
      <c r="X696" s="879"/>
    </row>
    <row r="697" spans="5:24">
      <c r="E697" s="474"/>
      <c r="G697" s="1243" t="s">
        <v>797</v>
      </c>
      <c r="H697" s="1243" t="s">
        <v>978</v>
      </c>
      <c r="J697" s="1225"/>
      <c r="K697" s="1225"/>
      <c r="T697" s="879"/>
      <c r="U697" s="879"/>
      <c r="V697" s="879"/>
      <c r="W697" s="879"/>
      <c r="X697" s="879"/>
    </row>
    <row r="698" spans="5:24">
      <c r="E698" s="474"/>
      <c r="G698" s="1243" t="s">
        <v>860</v>
      </c>
      <c r="H698" s="1243" t="s">
        <v>1474</v>
      </c>
      <c r="J698" s="1225"/>
      <c r="K698" s="1225"/>
      <c r="T698" s="879"/>
      <c r="U698" s="879"/>
      <c r="V698" s="879"/>
      <c r="W698" s="879"/>
      <c r="X698" s="879"/>
    </row>
    <row r="699" spans="5:24">
      <c r="E699" s="474"/>
      <c r="G699" s="1243" t="s">
        <v>860</v>
      </c>
      <c r="H699" s="1243" t="s">
        <v>930</v>
      </c>
      <c r="J699" s="1225"/>
      <c r="K699" s="1225"/>
      <c r="T699" s="879"/>
      <c r="U699" s="879"/>
      <c r="V699" s="879"/>
      <c r="W699" s="879"/>
      <c r="X699" s="879"/>
    </row>
    <row r="700" spans="5:24">
      <c r="E700" s="474"/>
      <c r="G700" s="1243" t="s">
        <v>860</v>
      </c>
      <c r="H700" s="1243" t="s">
        <v>1331</v>
      </c>
      <c r="J700" s="1225"/>
      <c r="K700" s="1225"/>
      <c r="T700" s="879"/>
      <c r="U700" s="879"/>
      <c r="V700" s="879"/>
      <c r="W700" s="879"/>
      <c r="X700" s="879"/>
    </row>
    <row r="701" spans="5:24">
      <c r="E701" s="474"/>
      <c r="G701" s="1243" t="s">
        <v>860</v>
      </c>
      <c r="H701" s="1243" t="s">
        <v>1389</v>
      </c>
      <c r="J701" s="1225"/>
      <c r="K701" s="1225"/>
      <c r="T701" s="879"/>
      <c r="U701" s="879"/>
      <c r="V701" s="879"/>
      <c r="W701" s="879"/>
      <c r="X701" s="879"/>
    </row>
    <row r="702" spans="5:24">
      <c r="E702" s="474"/>
      <c r="G702" s="1243" t="s">
        <v>860</v>
      </c>
      <c r="H702" s="1243" t="s">
        <v>1391</v>
      </c>
      <c r="J702" s="1225"/>
      <c r="K702" s="1225"/>
      <c r="T702" s="879"/>
      <c r="U702" s="879"/>
      <c r="V702" s="879"/>
      <c r="W702" s="879"/>
      <c r="X702" s="879"/>
    </row>
    <row r="703" spans="5:24">
      <c r="E703" s="474"/>
      <c r="G703" s="1243" t="s">
        <v>860</v>
      </c>
      <c r="H703" s="1243" t="s">
        <v>839</v>
      </c>
      <c r="J703" s="1225"/>
      <c r="K703" s="1225"/>
      <c r="T703" s="879"/>
      <c r="U703" s="879"/>
      <c r="V703" s="879"/>
      <c r="W703" s="879"/>
      <c r="X703" s="879"/>
    </row>
    <row r="704" spans="5:24">
      <c r="E704" s="474"/>
      <c r="G704" s="1243" t="s">
        <v>860</v>
      </c>
      <c r="H704" s="1243" t="s">
        <v>1146</v>
      </c>
      <c r="J704" s="1225"/>
      <c r="K704" s="1225"/>
      <c r="T704" s="879"/>
      <c r="U704" s="879"/>
      <c r="V704" s="879"/>
      <c r="W704" s="879"/>
      <c r="X704" s="879"/>
    </row>
    <row r="705" spans="5:24">
      <c r="E705" s="474"/>
      <c r="G705" s="1243" t="s">
        <v>860</v>
      </c>
      <c r="H705" s="1243" t="s">
        <v>1363</v>
      </c>
      <c r="J705" s="1225"/>
      <c r="K705" s="1225"/>
      <c r="T705" s="879"/>
      <c r="U705" s="879"/>
      <c r="V705" s="879"/>
      <c r="W705" s="879"/>
      <c r="X705" s="879"/>
    </row>
    <row r="706" spans="5:24">
      <c r="E706" s="474"/>
      <c r="G706" s="1243" t="s">
        <v>860</v>
      </c>
      <c r="H706" s="1243" t="s">
        <v>599</v>
      </c>
      <c r="J706" s="1225"/>
      <c r="K706" s="1225"/>
      <c r="T706" s="879"/>
      <c r="U706" s="879"/>
      <c r="V706" s="879"/>
      <c r="W706" s="879"/>
      <c r="X706" s="879"/>
    </row>
    <row r="707" spans="5:24">
      <c r="E707" s="474"/>
      <c r="G707" s="1243" t="s">
        <v>860</v>
      </c>
      <c r="H707" s="1243" t="s">
        <v>1341</v>
      </c>
      <c r="J707" s="1225"/>
      <c r="K707" s="1225"/>
      <c r="T707" s="879"/>
      <c r="U707" s="879"/>
      <c r="V707" s="879"/>
      <c r="W707" s="879"/>
      <c r="X707" s="879"/>
    </row>
    <row r="708" spans="5:24">
      <c r="E708" s="474"/>
      <c r="G708" s="1243" t="s">
        <v>860</v>
      </c>
      <c r="H708" s="1243" t="s">
        <v>1526</v>
      </c>
      <c r="J708" s="1225"/>
      <c r="K708" s="1225"/>
      <c r="T708" s="879"/>
      <c r="U708" s="879"/>
      <c r="V708" s="879"/>
      <c r="W708" s="879"/>
      <c r="X708" s="879"/>
    </row>
    <row r="709" spans="5:24">
      <c r="E709" s="474"/>
      <c r="G709" s="1243" t="s">
        <v>860</v>
      </c>
      <c r="H709" s="1243" t="s">
        <v>320</v>
      </c>
      <c r="J709" s="1225"/>
      <c r="K709" s="1225"/>
      <c r="T709" s="879"/>
      <c r="U709" s="879"/>
      <c r="V709" s="879"/>
      <c r="W709" s="879"/>
      <c r="X709" s="879"/>
    </row>
    <row r="710" spans="5:24">
      <c r="E710" s="474"/>
      <c r="G710" s="1243" t="s">
        <v>860</v>
      </c>
      <c r="H710" s="1243" t="s">
        <v>1343</v>
      </c>
      <c r="J710" s="1225"/>
      <c r="K710" s="1225"/>
      <c r="T710" s="879"/>
      <c r="U710" s="879"/>
      <c r="V710" s="879"/>
      <c r="W710" s="879"/>
      <c r="X710" s="879"/>
    </row>
    <row r="711" spans="5:24">
      <c r="E711" s="474"/>
      <c r="G711" s="1243" t="s">
        <v>860</v>
      </c>
      <c r="H711" s="1243" t="s">
        <v>1394</v>
      </c>
      <c r="J711" s="1225"/>
      <c r="K711" s="1225"/>
      <c r="T711" s="879"/>
      <c r="U711" s="879"/>
      <c r="V711" s="879"/>
      <c r="W711" s="879"/>
      <c r="X711" s="879"/>
    </row>
    <row r="712" spans="5:24">
      <c r="E712" s="474"/>
      <c r="G712" s="1243" t="s">
        <v>860</v>
      </c>
      <c r="H712" s="1243" t="s">
        <v>1397</v>
      </c>
      <c r="J712" s="1225"/>
      <c r="K712" s="1225"/>
      <c r="T712" s="879"/>
      <c r="U712" s="879"/>
      <c r="V712" s="879"/>
      <c r="W712" s="879"/>
      <c r="X712" s="879"/>
    </row>
    <row r="713" spans="5:24">
      <c r="E713" s="474"/>
      <c r="G713" s="1243" t="s">
        <v>860</v>
      </c>
      <c r="H713" s="1243" t="s">
        <v>1795</v>
      </c>
      <c r="J713" s="1225"/>
      <c r="K713" s="1225"/>
      <c r="T713" s="879"/>
      <c r="U713" s="879"/>
      <c r="V713" s="879"/>
      <c r="W713" s="879"/>
      <c r="X713" s="879"/>
    </row>
    <row r="714" spans="5:24">
      <c r="E714" s="474"/>
      <c r="G714" s="1243" t="s">
        <v>860</v>
      </c>
      <c r="H714" s="1243" t="s">
        <v>1236</v>
      </c>
      <c r="J714" s="1225"/>
      <c r="K714" s="1225"/>
      <c r="T714" s="879"/>
      <c r="U714" s="879"/>
      <c r="V714" s="879"/>
      <c r="W714" s="879"/>
      <c r="X714" s="879"/>
    </row>
    <row r="715" spans="5:24">
      <c r="E715" s="474"/>
      <c r="G715" s="1243" t="s">
        <v>860</v>
      </c>
      <c r="H715" s="1243" t="s">
        <v>1995</v>
      </c>
      <c r="J715" s="1225"/>
      <c r="K715" s="1225"/>
      <c r="T715" s="879"/>
      <c r="U715" s="879"/>
      <c r="V715" s="879"/>
      <c r="W715" s="879"/>
      <c r="X715" s="879"/>
    </row>
    <row r="716" spans="5:24">
      <c r="E716" s="474"/>
      <c r="G716" s="1243" t="s">
        <v>860</v>
      </c>
      <c r="H716" s="1243" t="s">
        <v>1225</v>
      </c>
      <c r="J716" s="1225"/>
      <c r="K716" s="1225"/>
      <c r="T716" s="879"/>
      <c r="U716" s="879"/>
      <c r="V716" s="879"/>
      <c r="W716" s="879"/>
      <c r="X716" s="879"/>
    </row>
    <row r="717" spans="5:24">
      <c r="E717" s="474"/>
      <c r="G717" s="1243" t="s">
        <v>860</v>
      </c>
      <c r="H717" s="1243" t="s">
        <v>765</v>
      </c>
      <c r="J717" s="1225"/>
      <c r="K717" s="1225"/>
      <c r="T717" s="879"/>
      <c r="U717" s="879"/>
      <c r="V717" s="879"/>
      <c r="W717" s="879"/>
      <c r="X717" s="879"/>
    </row>
    <row r="718" spans="5:24">
      <c r="E718" s="474"/>
      <c r="G718" s="1243" t="s">
        <v>860</v>
      </c>
      <c r="H718" s="1243" t="s">
        <v>17</v>
      </c>
      <c r="J718" s="1225"/>
      <c r="K718" s="1225"/>
      <c r="T718" s="879"/>
      <c r="U718" s="879"/>
      <c r="V718" s="879"/>
      <c r="W718" s="879"/>
      <c r="X718" s="879"/>
    </row>
    <row r="719" spans="5:24">
      <c r="E719" s="474"/>
      <c r="G719" s="1243" t="s">
        <v>860</v>
      </c>
      <c r="H719" s="1243" t="s">
        <v>1531</v>
      </c>
      <c r="J719" s="1225"/>
      <c r="K719" s="1225"/>
      <c r="T719" s="879"/>
      <c r="U719" s="879"/>
      <c r="V719" s="879"/>
      <c r="W719" s="879"/>
      <c r="X719" s="879"/>
    </row>
    <row r="720" spans="5:24">
      <c r="E720" s="474"/>
      <c r="G720" s="1243" t="s">
        <v>860</v>
      </c>
      <c r="H720" s="1243" t="s">
        <v>1027</v>
      </c>
      <c r="J720" s="1225"/>
      <c r="K720" s="1225"/>
      <c r="T720" s="879"/>
      <c r="U720" s="879"/>
      <c r="V720" s="879"/>
      <c r="W720" s="879"/>
      <c r="X720" s="879"/>
    </row>
    <row r="721" spans="5:24">
      <c r="E721" s="474"/>
      <c r="G721" s="1243" t="s">
        <v>860</v>
      </c>
      <c r="H721" s="1243" t="s">
        <v>1997</v>
      </c>
      <c r="J721" s="1225"/>
      <c r="K721" s="1225"/>
      <c r="T721" s="879"/>
      <c r="U721" s="879"/>
      <c r="V721" s="879"/>
      <c r="W721" s="879"/>
      <c r="X721" s="879"/>
    </row>
    <row r="722" spans="5:24">
      <c r="E722" s="474"/>
      <c r="G722" s="1243" t="s">
        <v>860</v>
      </c>
      <c r="H722" s="1243" t="s">
        <v>837</v>
      </c>
      <c r="J722" s="1225"/>
      <c r="K722" s="1225"/>
      <c r="T722" s="879"/>
      <c r="U722" s="879"/>
      <c r="V722" s="879"/>
      <c r="W722" s="879"/>
      <c r="X722" s="879"/>
    </row>
    <row r="723" spans="5:24">
      <c r="E723" s="474"/>
      <c r="G723" s="1243" t="s">
        <v>860</v>
      </c>
      <c r="H723" s="1243" t="s">
        <v>1999</v>
      </c>
      <c r="J723" s="1225"/>
      <c r="K723" s="1225"/>
      <c r="T723" s="879"/>
      <c r="U723" s="879"/>
      <c r="V723" s="879"/>
      <c r="W723" s="879"/>
      <c r="X723" s="879"/>
    </row>
    <row r="724" spans="5:24">
      <c r="E724" s="474"/>
      <c r="G724" s="1243" t="s">
        <v>860</v>
      </c>
      <c r="H724" s="1243" t="s">
        <v>2000</v>
      </c>
      <c r="J724" s="1225"/>
      <c r="K724" s="1225"/>
      <c r="T724" s="879"/>
      <c r="U724" s="879"/>
      <c r="V724" s="879"/>
      <c r="W724" s="879"/>
      <c r="X724" s="879"/>
    </row>
    <row r="725" spans="5:24">
      <c r="E725" s="474"/>
      <c r="G725" s="1243" t="s">
        <v>860</v>
      </c>
      <c r="H725" s="1243" t="s">
        <v>264</v>
      </c>
      <c r="J725" s="1225"/>
      <c r="K725" s="1225"/>
      <c r="T725" s="879"/>
      <c r="U725" s="879"/>
      <c r="V725" s="879"/>
      <c r="W725" s="879"/>
      <c r="X725" s="879"/>
    </row>
    <row r="726" spans="5:24">
      <c r="E726" s="474"/>
      <c r="G726" s="1243" t="s">
        <v>860</v>
      </c>
      <c r="H726" s="1243" t="s">
        <v>1135</v>
      </c>
      <c r="J726" s="1225"/>
      <c r="K726" s="1225"/>
      <c r="T726" s="879"/>
      <c r="U726" s="879"/>
      <c r="V726" s="879"/>
      <c r="W726" s="879"/>
      <c r="X726" s="879"/>
    </row>
    <row r="727" spans="5:24">
      <c r="E727" s="474"/>
      <c r="G727" s="1243" t="s">
        <v>860</v>
      </c>
      <c r="H727" s="1243" t="s">
        <v>2001</v>
      </c>
      <c r="J727" s="1225"/>
      <c r="K727" s="1225"/>
      <c r="T727" s="879"/>
      <c r="U727" s="879"/>
      <c r="V727" s="879"/>
      <c r="W727" s="879"/>
      <c r="X727" s="879"/>
    </row>
    <row r="728" spans="5:24">
      <c r="E728" s="474"/>
      <c r="G728" s="1243" t="s">
        <v>860</v>
      </c>
      <c r="H728" s="1243" t="s">
        <v>2006</v>
      </c>
      <c r="J728" s="1225"/>
      <c r="K728" s="1225"/>
      <c r="T728" s="879"/>
      <c r="U728" s="879"/>
      <c r="V728" s="879"/>
      <c r="W728" s="879"/>
      <c r="X728" s="879"/>
    </row>
    <row r="729" spans="5:24">
      <c r="E729" s="474"/>
      <c r="G729" s="1243" t="s">
        <v>860</v>
      </c>
      <c r="H729" s="1243" t="s">
        <v>1400</v>
      </c>
      <c r="J729" s="1225"/>
      <c r="K729" s="1225"/>
      <c r="T729" s="879"/>
      <c r="U729" s="879"/>
      <c r="V729" s="879"/>
      <c r="W729" s="879"/>
      <c r="X729" s="879"/>
    </row>
    <row r="730" spans="5:24">
      <c r="E730" s="474"/>
      <c r="G730" s="1243" t="s">
        <v>860</v>
      </c>
      <c r="H730" s="1243" t="s">
        <v>1532</v>
      </c>
      <c r="J730" s="1225"/>
      <c r="K730" s="1225"/>
      <c r="T730" s="879"/>
      <c r="U730" s="879"/>
      <c r="V730" s="879"/>
      <c r="W730" s="879"/>
      <c r="X730" s="879"/>
    </row>
    <row r="731" spans="5:24">
      <c r="E731" s="474"/>
      <c r="G731" s="1243" t="s">
        <v>680</v>
      </c>
      <c r="H731" s="1243" t="s">
        <v>199</v>
      </c>
      <c r="J731" s="1225"/>
      <c r="K731" s="1225"/>
      <c r="T731" s="879"/>
      <c r="U731" s="879"/>
      <c r="V731" s="879"/>
      <c r="W731" s="879"/>
      <c r="X731" s="879"/>
    </row>
    <row r="732" spans="5:24">
      <c r="E732" s="474"/>
      <c r="G732" s="1243" t="s">
        <v>680</v>
      </c>
      <c r="H732" s="1243" t="s">
        <v>1095</v>
      </c>
      <c r="J732" s="1225"/>
      <c r="K732" s="1225"/>
      <c r="T732" s="879"/>
      <c r="U732" s="879"/>
      <c r="V732" s="879"/>
      <c r="W732" s="879"/>
      <c r="X732" s="879"/>
    </row>
    <row r="733" spans="5:24">
      <c r="E733" s="474"/>
      <c r="G733" s="1243" t="s">
        <v>680</v>
      </c>
      <c r="H733" s="1243" t="s">
        <v>2007</v>
      </c>
      <c r="J733" s="1225"/>
      <c r="K733" s="1225"/>
      <c r="T733" s="879"/>
      <c r="U733" s="879"/>
      <c r="V733" s="879"/>
      <c r="W733" s="879"/>
      <c r="X733" s="879"/>
    </row>
    <row r="734" spans="5:24">
      <c r="E734" s="474"/>
      <c r="G734" s="1243" t="s">
        <v>680</v>
      </c>
      <c r="H734" s="1243" t="s">
        <v>1309</v>
      </c>
      <c r="J734" s="1225"/>
      <c r="K734" s="1225"/>
      <c r="T734" s="879"/>
      <c r="U734" s="879"/>
      <c r="V734" s="879"/>
      <c r="W734" s="879"/>
      <c r="X734" s="879"/>
    </row>
    <row r="735" spans="5:24">
      <c r="E735" s="474"/>
      <c r="G735" s="1243" t="s">
        <v>680</v>
      </c>
      <c r="H735" s="1243" t="s">
        <v>1454</v>
      </c>
      <c r="J735" s="1225"/>
      <c r="K735" s="1225"/>
      <c r="T735" s="879"/>
      <c r="U735" s="879"/>
      <c r="V735" s="879"/>
      <c r="W735" s="879"/>
      <c r="X735" s="879"/>
    </row>
    <row r="736" spans="5:24">
      <c r="E736" s="474"/>
      <c r="G736" s="1243" t="s">
        <v>680</v>
      </c>
      <c r="H736" s="1243" t="s">
        <v>2008</v>
      </c>
      <c r="J736" s="1225"/>
      <c r="K736" s="1225"/>
      <c r="T736" s="879"/>
      <c r="U736" s="879"/>
      <c r="V736" s="879"/>
      <c r="W736" s="879"/>
      <c r="X736" s="879"/>
    </row>
    <row r="737" spans="5:24">
      <c r="E737" s="474"/>
      <c r="G737" s="1243" t="s">
        <v>680</v>
      </c>
      <c r="H737" s="1243" t="s">
        <v>377</v>
      </c>
      <c r="J737" s="1225"/>
      <c r="K737" s="1225"/>
      <c r="T737" s="879"/>
      <c r="U737" s="879"/>
      <c r="V737" s="879"/>
      <c r="W737" s="879"/>
      <c r="X737" s="879"/>
    </row>
    <row r="738" spans="5:24">
      <c r="E738" s="474"/>
      <c r="G738" s="1243" t="s">
        <v>680</v>
      </c>
      <c r="H738" s="1243" t="s">
        <v>346</v>
      </c>
      <c r="J738" s="1225"/>
      <c r="K738" s="1225"/>
      <c r="T738" s="879"/>
      <c r="U738" s="879"/>
      <c r="V738" s="879"/>
      <c r="W738" s="879"/>
      <c r="X738" s="879"/>
    </row>
    <row r="739" spans="5:24">
      <c r="E739" s="474"/>
      <c r="G739" s="1243" t="s">
        <v>680</v>
      </c>
      <c r="H739" s="1243" t="s">
        <v>1566</v>
      </c>
      <c r="J739" s="1225"/>
      <c r="K739" s="1225"/>
      <c r="T739" s="879"/>
      <c r="U739" s="879"/>
      <c r="V739" s="879"/>
      <c r="W739" s="879"/>
      <c r="X739" s="879"/>
    </row>
    <row r="740" spans="5:24">
      <c r="E740" s="474"/>
      <c r="G740" s="1243" t="s">
        <v>680</v>
      </c>
      <c r="H740" s="1243" t="s">
        <v>1477</v>
      </c>
      <c r="J740" s="1225"/>
      <c r="K740" s="1225"/>
      <c r="T740" s="879"/>
      <c r="U740" s="879"/>
      <c r="V740" s="879"/>
      <c r="W740" s="879"/>
      <c r="X740" s="879"/>
    </row>
    <row r="741" spans="5:24">
      <c r="E741" s="474"/>
      <c r="G741" s="1243" t="s">
        <v>680</v>
      </c>
      <c r="H741" s="1243" t="s">
        <v>758</v>
      </c>
      <c r="J741" s="1225"/>
      <c r="K741" s="1225"/>
      <c r="T741" s="879"/>
      <c r="U741" s="879"/>
      <c r="V741" s="879"/>
      <c r="W741" s="879"/>
      <c r="X741" s="879"/>
    </row>
    <row r="742" spans="5:24">
      <c r="E742" s="474"/>
      <c r="G742" s="1243" t="s">
        <v>680</v>
      </c>
      <c r="H742" s="1243" t="s">
        <v>2010</v>
      </c>
      <c r="J742" s="1225"/>
      <c r="K742" s="1225"/>
      <c r="T742" s="879"/>
      <c r="U742" s="879"/>
      <c r="V742" s="879"/>
      <c r="W742" s="879"/>
      <c r="X742" s="879"/>
    </row>
    <row r="743" spans="5:24">
      <c r="E743" s="474"/>
      <c r="G743" s="1243" t="s">
        <v>680</v>
      </c>
      <c r="H743" s="1243" t="s">
        <v>2004</v>
      </c>
      <c r="J743" s="1225"/>
      <c r="K743" s="1225"/>
      <c r="T743" s="879"/>
      <c r="U743" s="879"/>
      <c r="V743" s="879"/>
      <c r="W743" s="879"/>
      <c r="X743" s="879"/>
    </row>
    <row r="744" spans="5:24">
      <c r="E744" s="474"/>
      <c r="G744" s="1243" t="s">
        <v>680</v>
      </c>
      <c r="H744" s="1243" t="s">
        <v>2012</v>
      </c>
      <c r="J744" s="1225"/>
      <c r="K744" s="1225"/>
      <c r="T744" s="879"/>
      <c r="U744" s="879"/>
      <c r="V744" s="879"/>
      <c r="W744" s="879"/>
      <c r="X744" s="879"/>
    </row>
    <row r="745" spans="5:24">
      <c r="E745" s="474"/>
      <c r="G745" s="1243" t="s">
        <v>680</v>
      </c>
      <c r="H745" s="1243" t="s">
        <v>694</v>
      </c>
      <c r="J745" s="1225"/>
      <c r="K745" s="1225"/>
      <c r="T745" s="879"/>
      <c r="U745" s="879"/>
      <c r="V745" s="879"/>
      <c r="W745" s="879"/>
      <c r="X745" s="879"/>
    </row>
    <row r="746" spans="5:24">
      <c r="E746" s="474"/>
      <c r="G746" s="1243" t="s">
        <v>680</v>
      </c>
      <c r="H746" s="1243" t="s">
        <v>2013</v>
      </c>
      <c r="J746" s="1225"/>
      <c r="K746" s="1225"/>
      <c r="T746" s="879"/>
      <c r="U746" s="879"/>
      <c r="V746" s="879"/>
      <c r="W746" s="879"/>
      <c r="X746" s="879"/>
    </row>
    <row r="747" spans="5:24">
      <c r="E747" s="474"/>
      <c r="G747" s="1243" t="s">
        <v>680</v>
      </c>
      <c r="H747" s="1243" t="s">
        <v>1914</v>
      </c>
      <c r="J747" s="1225"/>
      <c r="K747" s="1225"/>
      <c r="T747" s="879"/>
      <c r="U747" s="879"/>
      <c r="V747" s="879"/>
      <c r="W747" s="879"/>
      <c r="X747" s="879"/>
    </row>
    <row r="748" spans="5:24">
      <c r="E748" s="474"/>
      <c r="G748" s="1243" t="s">
        <v>680</v>
      </c>
      <c r="H748" s="1243" t="s">
        <v>2014</v>
      </c>
      <c r="J748" s="1225"/>
      <c r="K748" s="1225"/>
      <c r="T748" s="879"/>
      <c r="U748" s="879"/>
      <c r="V748" s="879"/>
      <c r="W748" s="879"/>
      <c r="X748" s="879"/>
    </row>
    <row r="749" spans="5:24">
      <c r="E749" s="474"/>
      <c r="G749" s="1243" t="s">
        <v>680</v>
      </c>
      <c r="H749" s="1243" t="s">
        <v>2016</v>
      </c>
      <c r="J749" s="1225"/>
      <c r="K749" s="1225"/>
      <c r="T749" s="879"/>
      <c r="U749" s="879"/>
      <c r="V749" s="879"/>
      <c r="W749" s="879"/>
      <c r="X749" s="879"/>
    </row>
    <row r="750" spans="5:24">
      <c r="E750" s="474"/>
      <c r="G750" s="1243" t="s">
        <v>680</v>
      </c>
      <c r="H750" s="1243" t="s">
        <v>2017</v>
      </c>
      <c r="J750" s="1225"/>
      <c r="K750" s="1225"/>
      <c r="T750" s="879"/>
      <c r="U750" s="879"/>
      <c r="V750" s="879"/>
      <c r="W750" s="879"/>
      <c r="X750" s="879"/>
    </row>
    <row r="751" spans="5:24">
      <c r="E751" s="474"/>
      <c r="G751" s="1243" t="s">
        <v>680</v>
      </c>
      <c r="H751" s="1243" t="s">
        <v>1441</v>
      </c>
      <c r="J751" s="1225"/>
      <c r="K751" s="1225"/>
      <c r="T751" s="879"/>
      <c r="U751" s="879"/>
      <c r="V751" s="879"/>
      <c r="W751" s="879"/>
      <c r="X751" s="879"/>
    </row>
    <row r="752" spans="5:24">
      <c r="E752" s="474"/>
      <c r="G752" s="1243" t="s">
        <v>680</v>
      </c>
      <c r="H752" s="1243" t="s">
        <v>1481</v>
      </c>
      <c r="J752" s="1225"/>
      <c r="K752" s="1225"/>
      <c r="T752" s="879"/>
      <c r="U752" s="879"/>
      <c r="V752" s="879"/>
      <c r="W752" s="879"/>
      <c r="X752" s="879"/>
    </row>
    <row r="753" spans="5:24">
      <c r="E753" s="474"/>
      <c r="G753" s="1243" t="s">
        <v>680</v>
      </c>
      <c r="H753" s="1243" t="s">
        <v>2019</v>
      </c>
      <c r="J753" s="1225"/>
      <c r="K753" s="1225"/>
      <c r="T753" s="879"/>
      <c r="U753" s="879"/>
      <c r="V753" s="879"/>
      <c r="W753" s="879"/>
      <c r="X753" s="879"/>
    </row>
    <row r="754" spans="5:24">
      <c r="E754" s="474"/>
      <c r="G754" s="1243" t="s">
        <v>680</v>
      </c>
      <c r="H754" s="1243" t="s">
        <v>1538</v>
      </c>
      <c r="J754" s="1225"/>
      <c r="K754" s="1225"/>
      <c r="T754" s="879"/>
      <c r="U754" s="879"/>
      <c r="V754" s="879"/>
      <c r="W754" s="879"/>
      <c r="X754" s="879"/>
    </row>
    <row r="755" spans="5:24">
      <c r="E755" s="474"/>
      <c r="G755" s="1243" t="s">
        <v>680</v>
      </c>
      <c r="H755" s="1243" t="s">
        <v>262</v>
      </c>
      <c r="J755" s="1225"/>
      <c r="K755" s="1225"/>
      <c r="T755" s="879"/>
      <c r="U755" s="879"/>
      <c r="V755" s="879"/>
      <c r="W755" s="879"/>
      <c r="X755" s="879"/>
    </row>
    <row r="756" spans="5:24">
      <c r="E756" s="474"/>
      <c r="G756" s="1243" t="s">
        <v>680</v>
      </c>
      <c r="H756" s="1243" t="s">
        <v>2020</v>
      </c>
      <c r="J756" s="1225"/>
      <c r="K756" s="1225"/>
      <c r="T756" s="879"/>
      <c r="U756" s="879"/>
      <c r="V756" s="879"/>
      <c r="W756" s="879"/>
      <c r="X756" s="879"/>
    </row>
    <row r="757" spans="5:24">
      <c r="E757" s="474"/>
      <c r="G757" s="1243" t="s">
        <v>680</v>
      </c>
      <c r="H757" s="1243" t="s">
        <v>1469</v>
      </c>
      <c r="J757" s="1225"/>
      <c r="K757" s="1225"/>
      <c r="T757" s="879"/>
      <c r="U757" s="879"/>
      <c r="V757" s="879"/>
      <c r="W757" s="879"/>
      <c r="X757" s="879"/>
    </row>
    <row r="758" spans="5:24">
      <c r="E758" s="474"/>
      <c r="G758" s="1243" t="s">
        <v>680</v>
      </c>
      <c r="H758" s="1243" t="s">
        <v>1302</v>
      </c>
      <c r="J758" s="1225"/>
      <c r="K758" s="1225"/>
      <c r="T758" s="879"/>
      <c r="U758" s="879"/>
      <c r="V758" s="879"/>
      <c r="W758" s="879"/>
      <c r="X758" s="879"/>
    </row>
    <row r="759" spans="5:24">
      <c r="E759" s="474"/>
      <c r="G759" s="1243" t="s">
        <v>680</v>
      </c>
      <c r="H759" s="1243" t="s">
        <v>280</v>
      </c>
      <c r="J759" s="1225"/>
      <c r="K759" s="1225"/>
      <c r="T759" s="879"/>
      <c r="U759" s="879"/>
      <c r="V759" s="879"/>
      <c r="W759" s="879"/>
      <c r="X759" s="879"/>
    </row>
    <row r="760" spans="5:24">
      <c r="E760" s="474"/>
      <c r="G760" s="1243" t="s">
        <v>680</v>
      </c>
      <c r="H760" s="1243" t="s">
        <v>1408</v>
      </c>
      <c r="J760" s="1225"/>
      <c r="K760" s="1225"/>
      <c r="T760" s="879"/>
      <c r="U760" s="879"/>
      <c r="V760" s="879"/>
      <c r="W760" s="879"/>
      <c r="X760" s="879"/>
    </row>
    <row r="761" spans="5:24">
      <c r="E761" s="474"/>
      <c r="G761" s="1243" t="s">
        <v>1144</v>
      </c>
      <c r="H761" s="1243" t="s">
        <v>1766</v>
      </c>
      <c r="J761" s="1225"/>
      <c r="K761" s="1225"/>
      <c r="T761" s="879"/>
      <c r="U761" s="879"/>
      <c r="V761" s="879"/>
      <c r="W761" s="879"/>
      <c r="X761" s="879"/>
    </row>
    <row r="762" spans="5:24">
      <c r="E762" s="474"/>
      <c r="G762" s="1243" t="s">
        <v>1144</v>
      </c>
      <c r="H762" s="1243" t="s">
        <v>1894</v>
      </c>
      <c r="J762" s="1225"/>
      <c r="K762" s="1225"/>
      <c r="T762" s="879"/>
      <c r="U762" s="879"/>
      <c r="V762" s="879"/>
      <c r="W762" s="879"/>
      <c r="X762" s="879"/>
    </row>
    <row r="763" spans="5:24">
      <c r="E763" s="474"/>
      <c r="G763" s="1243" t="s">
        <v>1144</v>
      </c>
      <c r="H763" s="1243" t="s">
        <v>1880</v>
      </c>
      <c r="J763" s="1225"/>
      <c r="K763" s="1225"/>
      <c r="T763" s="879"/>
      <c r="U763" s="879"/>
      <c r="V763" s="879"/>
      <c r="W763" s="879"/>
      <c r="X763" s="879"/>
    </row>
    <row r="764" spans="5:24">
      <c r="E764" s="474"/>
      <c r="G764" s="1243" t="s">
        <v>1144</v>
      </c>
      <c r="H764" s="1243" t="s">
        <v>1065</v>
      </c>
      <c r="J764" s="1225"/>
      <c r="K764" s="1225"/>
      <c r="T764" s="879"/>
      <c r="U764" s="879"/>
      <c r="V764" s="879"/>
      <c r="W764" s="879"/>
      <c r="X764" s="879"/>
    </row>
    <row r="765" spans="5:24">
      <c r="E765" s="474"/>
      <c r="G765" s="1243" t="s">
        <v>1144</v>
      </c>
      <c r="H765" s="1243" t="s">
        <v>1190</v>
      </c>
      <c r="J765" s="1225"/>
      <c r="K765" s="1225"/>
      <c r="T765" s="879"/>
      <c r="U765" s="879"/>
      <c r="V765" s="879"/>
      <c r="W765" s="879"/>
      <c r="X765" s="879"/>
    </row>
    <row r="766" spans="5:24">
      <c r="E766" s="474"/>
      <c r="G766" s="1243" t="s">
        <v>1144</v>
      </c>
      <c r="H766" s="1243" t="s">
        <v>2021</v>
      </c>
      <c r="J766" s="1225"/>
      <c r="K766" s="1225"/>
      <c r="T766" s="879"/>
      <c r="U766" s="879"/>
      <c r="V766" s="879"/>
      <c r="W766" s="879"/>
      <c r="X766" s="879"/>
    </row>
    <row r="767" spans="5:24">
      <c r="E767" s="474"/>
      <c r="G767" s="1243" t="s">
        <v>1144</v>
      </c>
      <c r="H767" s="1243" t="s">
        <v>2022</v>
      </c>
      <c r="J767" s="1225"/>
      <c r="K767" s="1225"/>
      <c r="T767" s="879"/>
      <c r="U767" s="879"/>
      <c r="V767" s="879"/>
      <c r="W767" s="879"/>
      <c r="X767" s="879"/>
    </row>
    <row r="768" spans="5:24">
      <c r="E768" s="474"/>
      <c r="G768" s="1243" t="s">
        <v>1144</v>
      </c>
      <c r="H768" s="1243" t="s">
        <v>1744</v>
      </c>
      <c r="J768" s="1225"/>
      <c r="K768" s="1225"/>
      <c r="T768" s="879"/>
      <c r="U768" s="879"/>
      <c r="V768" s="879"/>
      <c r="W768" s="879"/>
      <c r="X768" s="879"/>
    </row>
    <row r="769" spans="5:24">
      <c r="E769" s="474"/>
      <c r="G769" s="1243" t="s">
        <v>1144</v>
      </c>
      <c r="H769" s="1243" t="s">
        <v>2023</v>
      </c>
      <c r="J769" s="1225"/>
      <c r="K769" s="1225"/>
      <c r="T769" s="879"/>
      <c r="U769" s="879"/>
      <c r="V769" s="879"/>
      <c r="W769" s="879"/>
      <c r="X769" s="879"/>
    </row>
    <row r="770" spans="5:24">
      <c r="E770" s="474"/>
      <c r="G770" s="1243" t="s">
        <v>1144</v>
      </c>
      <c r="H770" s="1243" t="s">
        <v>2024</v>
      </c>
      <c r="J770" s="1225"/>
      <c r="K770" s="1225"/>
      <c r="T770" s="879"/>
      <c r="U770" s="879"/>
      <c r="V770" s="879"/>
      <c r="W770" s="879"/>
      <c r="X770" s="879"/>
    </row>
    <row r="771" spans="5:24">
      <c r="E771" s="474"/>
      <c r="G771" s="1243" t="s">
        <v>1144</v>
      </c>
      <c r="H771" s="1243" t="s">
        <v>117</v>
      </c>
      <c r="J771" s="1225"/>
      <c r="K771" s="1225"/>
      <c r="T771" s="879"/>
      <c r="U771" s="879"/>
      <c r="V771" s="879"/>
      <c r="W771" s="879"/>
      <c r="X771" s="879"/>
    </row>
    <row r="772" spans="5:24">
      <c r="E772" s="474"/>
      <c r="G772" s="1243" t="s">
        <v>1144</v>
      </c>
      <c r="H772" s="1243" t="s">
        <v>2025</v>
      </c>
      <c r="J772" s="1225"/>
      <c r="K772" s="1225"/>
      <c r="T772" s="879"/>
      <c r="U772" s="879"/>
      <c r="V772" s="879"/>
      <c r="W772" s="879"/>
      <c r="X772" s="879"/>
    </row>
    <row r="773" spans="5:24">
      <c r="E773" s="474"/>
      <c r="G773" s="1243" t="s">
        <v>1144</v>
      </c>
      <c r="H773" s="1243" t="s">
        <v>1077</v>
      </c>
      <c r="J773" s="1225"/>
      <c r="K773" s="1225"/>
      <c r="T773" s="879"/>
      <c r="U773" s="879"/>
      <c r="V773" s="879"/>
      <c r="W773" s="879"/>
      <c r="X773" s="879"/>
    </row>
    <row r="774" spans="5:24">
      <c r="E774" s="474"/>
      <c r="G774" s="1243" t="s">
        <v>1144</v>
      </c>
      <c r="H774" s="1243" t="s">
        <v>2027</v>
      </c>
      <c r="J774" s="1225"/>
      <c r="K774" s="1225"/>
      <c r="T774" s="879"/>
      <c r="U774" s="879"/>
      <c r="V774" s="879"/>
      <c r="W774" s="879"/>
      <c r="X774" s="879"/>
    </row>
    <row r="775" spans="5:24">
      <c r="E775" s="474"/>
      <c r="G775" s="1243" t="s">
        <v>1144</v>
      </c>
      <c r="H775" s="1243" t="s">
        <v>1780</v>
      </c>
      <c r="J775" s="1225"/>
      <c r="K775" s="1225"/>
      <c r="T775" s="879"/>
      <c r="U775" s="879"/>
      <c r="V775" s="879"/>
      <c r="W775" s="879"/>
      <c r="X775" s="879"/>
    </row>
    <row r="776" spans="5:24">
      <c r="E776" s="474"/>
      <c r="G776" s="1243" t="s">
        <v>1150</v>
      </c>
      <c r="H776" s="1243" t="s">
        <v>1767</v>
      </c>
      <c r="J776" s="1225"/>
      <c r="K776" s="1225"/>
      <c r="T776" s="879"/>
      <c r="U776" s="879"/>
      <c r="V776" s="879"/>
      <c r="W776" s="879"/>
      <c r="X776" s="879"/>
    </row>
    <row r="777" spans="5:24">
      <c r="E777" s="474"/>
      <c r="G777" s="1243" t="s">
        <v>1150</v>
      </c>
      <c r="H777" s="1243" t="s">
        <v>2028</v>
      </c>
      <c r="J777" s="1225"/>
      <c r="K777" s="1225"/>
      <c r="T777" s="879"/>
      <c r="U777" s="879"/>
      <c r="V777" s="879"/>
      <c r="W777" s="879"/>
      <c r="X777" s="879"/>
    </row>
    <row r="778" spans="5:24">
      <c r="E778" s="474"/>
      <c r="G778" s="1243" t="s">
        <v>1150</v>
      </c>
      <c r="H778" s="1243" t="s">
        <v>1004</v>
      </c>
      <c r="J778" s="1225"/>
      <c r="K778" s="1225"/>
      <c r="T778" s="879"/>
      <c r="U778" s="879"/>
      <c r="V778" s="879"/>
      <c r="W778" s="879"/>
      <c r="X778" s="879"/>
    </row>
    <row r="779" spans="5:24">
      <c r="E779" s="474"/>
      <c r="G779" s="1243" t="s">
        <v>1150</v>
      </c>
      <c r="H779" s="1243" t="s">
        <v>1873</v>
      </c>
      <c r="J779" s="1225"/>
      <c r="K779" s="1225"/>
      <c r="T779" s="879"/>
      <c r="U779" s="879"/>
      <c r="V779" s="879"/>
      <c r="W779" s="879"/>
      <c r="X779" s="879"/>
    </row>
    <row r="780" spans="5:24">
      <c r="E780" s="474"/>
      <c r="G780" s="1243" t="s">
        <v>1150</v>
      </c>
      <c r="H780" s="1243" t="s">
        <v>2029</v>
      </c>
      <c r="J780" s="1225"/>
      <c r="K780" s="1225"/>
      <c r="T780" s="879"/>
      <c r="U780" s="879"/>
      <c r="V780" s="879"/>
      <c r="W780" s="879"/>
      <c r="X780" s="879"/>
    </row>
    <row r="781" spans="5:24">
      <c r="E781" s="474"/>
      <c r="G781" s="1243" t="s">
        <v>1150</v>
      </c>
      <c r="H781" s="1243" t="s">
        <v>2011</v>
      </c>
      <c r="J781" s="1225"/>
      <c r="K781" s="1225"/>
      <c r="T781" s="879"/>
      <c r="U781" s="879"/>
      <c r="V781" s="879"/>
      <c r="W781" s="879"/>
      <c r="X781" s="879"/>
    </row>
    <row r="782" spans="5:24">
      <c r="E782" s="474"/>
      <c r="G782" s="1243" t="s">
        <v>1150</v>
      </c>
      <c r="H782" s="1243" t="s">
        <v>2030</v>
      </c>
      <c r="J782" s="1225"/>
      <c r="K782" s="1225"/>
      <c r="T782" s="879"/>
      <c r="U782" s="879"/>
      <c r="V782" s="879"/>
      <c r="W782" s="879"/>
      <c r="X782" s="879"/>
    </row>
    <row r="783" spans="5:24">
      <c r="E783" s="474"/>
      <c r="G783" s="1243" t="s">
        <v>1150</v>
      </c>
      <c r="H783" s="1243" t="s">
        <v>123</v>
      </c>
      <c r="J783" s="1225"/>
      <c r="K783" s="1225"/>
      <c r="T783" s="879"/>
      <c r="U783" s="879"/>
      <c r="V783" s="879"/>
      <c r="W783" s="879"/>
      <c r="X783" s="879"/>
    </row>
    <row r="784" spans="5:24">
      <c r="E784" s="474"/>
      <c r="G784" s="1243" t="s">
        <v>1150</v>
      </c>
      <c r="H784" s="1243" t="s">
        <v>1830</v>
      </c>
      <c r="J784" s="1225"/>
      <c r="K784" s="1225"/>
      <c r="T784" s="879"/>
      <c r="U784" s="879"/>
      <c r="V784" s="879"/>
      <c r="W784" s="879"/>
      <c r="X784" s="879"/>
    </row>
    <row r="785" spans="5:24">
      <c r="E785" s="474"/>
      <c r="G785" s="1243" t="s">
        <v>1150</v>
      </c>
      <c r="H785" s="1243" t="s">
        <v>2032</v>
      </c>
      <c r="J785" s="1225"/>
      <c r="K785" s="1225"/>
      <c r="T785" s="879"/>
      <c r="U785" s="879"/>
      <c r="V785" s="879"/>
      <c r="W785" s="879"/>
      <c r="X785" s="879"/>
    </row>
    <row r="786" spans="5:24">
      <c r="E786" s="474"/>
      <c r="G786" s="1243" t="s">
        <v>1150</v>
      </c>
      <c r="H786" s="1243" t="s">
        <v>1126</v>
      </c>
      <c r="J786" s="1225"/>
      <c r="K786" s="1225"/>
      <c r="T786" s="879"/>
      <c r="U786" s="879"/>
      <c r="V786" s="879"/>
      <c r="W786" s="879"/>
      <c r="X786" s="879"/>
    </row>
    <row r="787" spans="5:24">
      <c r="E787" s="474"/>
      <c r="G787" s="1243" t="s">
        <v>1150</v>
      </c>
      <c r="H787" s="1243" t="s">
        <v>474</v>
      </c>
      <c r="J787" s="1225"/>
      <c r="K787" s="1225"/>
      <c r="T787" s="879"/>
      <c r="U787" s="879"/>
      <c r="V787" s="879"/>
      <c r="W787" s="879"/>
      <c r="X787" s="879"/>
    </row>
    <row r="788" spans="5:24">
      <c r="E788" s="474"/>
      <c r="G788" s="1243" t="s">
        <v>1150</v>
      </c>
      <c r="H788" s="1243" t="s">
        <v>2033</v>
      </c>
      <c r="J788" s="1225"/>
      <c r="K788" s="1225"/>
      <c r="T788" s="879"/>
      <c r="U788" s="879"/>
      <c r="V788" s="879"/>
      <c r="W788" s="879"/>
      <c r="X788" s="879"/>
    </row>
    <row r="789" spans="5:24">
      <c r="E789" s="474"/>
      <c r="G789" s="1243" t="s">
        <v>1150</v>
      </c>
      <c r="H789" s="1243" t="s">
        <v>1664</v>
      </c>
      <c r="J789" s="1225"/>
      <c r="K789" s="1225"/>
      <c r="T789" s="879"/>
      <c r="U789" s="879"/>
      <c r="V789" s="879"/>
      <c r="W789" s="879"/>
      <c r="X789" s="879"/>
    </row>
    <row r="790" spans="5:24">
      <c r="E790" s="474"/>
      <c r="G790" s="1243" t="s">
        <v>1150</v>
      </c>
      <c r="H790" s="1243" t="s">
        <v>401</v>
      </c>
      <c r="J790" s="1225"/>
      <c r="K790" s="1225"/>
      <c r="T790" s="879"/>
      <c r="U790" s="879"/>
      <c r="V790" s="879"/>
      <c r="W790" s="879"/>
      <c r="X790" s="879"/>
    </row>
    <row r="791" spans="5:24">
      <c r="E791" s="474"/>
      <c r="G791" s="1243" t="s">
        <v>1150</v>
      </c>
      <c r="H791" s="1243" t="s">
        <v>1745</v>
      </c>
      <c r="J791" s="1225"/>
      <c r="K791" s="1225"/>
      <c r="T791" s="879"/>
      <c r="U791" s="879"/>
      <c r="V791" s="879"/>
      <c r="W791" s="879"/>
      <c r="X791" s="879"/>
    </row>
    <row r="792" spans="5:24">
      <c r="E792" s="474"/>
      <c r="G792" s="1243" t="s">
        <v>1150</v>
      </c>
      <c r="H792" s="1243" t="s">
        <v>2034</v>
      </c>
      <c r="J792" s="1225"/>
      <c r="K792" s="1225"/>
      <c r="T792" s="879"/>
      <c r="U792" s="879"/>
      <c r="V792" s="879"/>
      <c r="W792" s="879"/>
      <c r="X792" s="879"/>
    </row>
    <row r="793" spans="5:24">
      <c r="E793" s="474"/>
      <c r="G793" s="1243" t="s">
        <v>1150</v>
      </c>
      <c r="H793" s="1243" t="s">
        <v>2037</v>
      </c>
      <c r="J793" s="1225"/>
      <c r="K793" s="1225"/>
      <c r="T793" s="879"/>
      <c r="U793" s="879"/>
      <c r="V793" s="879"/>
      <c r="W793" s="879"/>
      <c r="X793" s="879"/>
    </row>
    <row r="794" spans="5:24">
      <c r="E794" s="474"/>
      <c r="G794" s="1243" t="s">
        <v>1150</v>
      </c>
      <c r="H794" s="1243" t="s">
        <v>751</v>
      </c>
      <c r="J794" s="1225"/>
      <c r="K794" s="1225"/>
      <c r="T794" s="879"/>
      <c r="U794" s="879"/>
      <c r="V794" s="879"/>
      <c r="W794" s="879"/>
      <c r="X794" s="879"/>
    </row>
    <row r="795" spans="5:24">
      <c r="E795" s="474"/>
      <c r="G795" s="1243" t="s">
        <v>1154</v>
      </c>
      <c r="H795" s="1243" t="s">
        <v>1772</v>
      </c>
      <c r="J795" s="1225"/>
      <c r="K795" s="1225"/>
      <c r="T795" s="879"/>
      <c r="U795" s="879"/>
      <c r="V795" s="879"/>
      <c r="W795" s="879"/>
      <c r="X795" s="879"/>
    </row>
    <row r="796" spans="5:24">
      <c r="E796" s="474"/>
      <c r="G796" s="1243" t="s">
        <v>1154</v>
      </c>
      <c r="H796" s="1243" t="s">
        <v>1907</v>
      </c>
      <c r="J796" s="1225"/>
      <c r="K796" s="1225"/>
      <c r="T796" s="879"/>
      <c r="U796" s="879"/>
      <c r="V796" s="879"/>
      <c r="W796" s="879"/>
      <c r="X796" s="879"/>
    </row>
    <row r="797" spans="5:24">
      <c r="E797" s="474"/>
      <c r="G797" s="1243" t="s">
        <v>1154</v>
      </c>
      <c r="H797" s="1243" t="s">
        <v>2038</v>
      </c>
      <c r="J797" s="1225"/>
      <c r="K797" s="1225"/>
      <c r="T797" s="879"/>
      <c r="U797" s="879"/>
      <c r="V797" s="879"/>
      <c r="W797" s="879"/>
      <c r="X797" s="879"/>
    </row>
    <row r="798" spans="5:24">
      <c r="E798" s="474"/>
      <c r="G798" s="1243" t="s">
        <v>1154</v>
      </c>
      <c r="H798" s="1243" t="s">
        <v>1665</v>
      </c>
      <c r="J798" s="1225"/>
      <c r="K798" s="1225"/>
      <c r="T798" s="879"/>
      <c r="U798" s="879"/>
      <c r="V798" s="879"/>
      <c r="W798" s="879"/>
      <c r="X798" s="879"/>
    </row>
    <row r="799" spans="5:24">
      <c r="E799" s="474"/>
      <c r="G799" s="1243" t="s">
        <v>1154</v>
      </c>
      <c r="H799" s="1243" t="s">
        <v>1814</v>
      </c>
      <c r="J799" s="1225"/>
      <c r="K799" s="1225"/>
      <c r="T799" s="879"/>
      <c r="U799" s="879"/>
      <c r="V799" s="879"/>
      <c r="W799" s="879"/>
      <c r="X799" s="879"/>
    </row>
    <row r="800" spans="5:24">
      <c r="E800" s="474"/>
      <c r="G800" s="1243" t="s">
        <v>1154</v>
      </c>
      <c r="H800" s="1243" t="s">
        <v>1196</v>
      </c>
      <c r="J800" s="1225"/>
      <c r="K800" s="1225"/>
      <c r="T800" s="879"/>
      <c r="U800" s="879"/>
      <c r="V800" s="879"/>
      <c r="W800" s="879"/>
      <c r="X800" s="879"/>
    </row>
    <row r="801" spans="5:24">
      <c r="E801" s="474"/>
      <c r="G801" s="1243" t="s">
        <v>1154</v>
      </c>
      <c r="H801" s="1243" t="s">
        <v>2039</v>
      </c>
      <c r="J801" s="1225"/>
      <c r="K801" s="1225"/>
      <c r="T801" s="879"/>
      <c r="U801" s="879"/>
      <c r="V801" s="879"/>
      <c r="W801" s="879"/>
      <c r="X801" s="879"/>
    </row>
    <row r="802" spans="5:24">
      <c r="E802" s="474"/>
      <c r="G802" s="1243" t="s">
        <v>1154</v>
      </c>
      <c r="H802" s="1243" t="s">
        <v>1768</v>
      </c>
      <c r="J802" s="1225"/>
      <c r="K802" s="1225"/>
      <c r="T802" s="879"/>
      <c r="U802" s="879"/>
      <c r="V802" s="879"/>
      <c r="W802" s="879"/>
      <c r="X802" s="879"/>
    </row>
    <row r="803" spans="5:24">
      <c r="E803" s="474"/>
      <c r="G803" s="1243" t="s">
        <v>1154</v>
      </c>
      <c r="H803" s="1243" t="s">
        <v>362</v>
      </c>
      <c r="J803" s="1225"/>
      <c r="K803" s="1225"/>
      <c r="T803" s="879"/>
      <c r="U803" s="879"/>
      <c r="V803" s="879"/>
      <c r="W803" s="879"/>
      <c r="X803" s="879"/>
    </row>
    <row r="804" spans="5:24">
      <c r="E804" s="474"/>
      <c r="G804" s="1243" t="s">
        <v>1154</v>
      </c>
      <c r="H804" s="1243" t="s">
        <v>2040</v>
      </c>
      <c r="J804" s="1225"/>
      <c r="K804" s="1225"/>
      <c r="T804" s="879"/>
      <c r="U804" s="879"/>
      <c r="V804" s="879"/>
      <c r="W804" s="879"/>
      <c r="X804" s="879"/>
    </row>
    <row r="805" spans="5:24">
      <c r="E805" s="474"/>
      <c r="G805" s="1243" t="s">
        <v>1154</v>
      </c>
      <c r="H805" s="1243" t="s">
        <v>711</v>
      </c>
      <c r="J805" s="1225"/>
      <c r="K805" s="1225"/>
      <c r="T805" s="879"/>
      <c r="U805" s="879"/>
      <c r="V805" s="879"/>
      <c r="W805" s="879"/>
      <c r="X805" s="879"/>
    </row>
    <row r="806" spans="5:24">
      <c r="E806" s="474"/>
      <c r="G806" s="1243" t="s">
        <v>1154</v>
      </c>
      <c r="H806" s="1243" t="s">
        <v>2041</v>
      </c>
      <c r="J806" s="1225"/>
      <c r="K806" s="1225"/>
      <c r="T806" s="879"/>
      <c r="U806" s="879"/>
      <c r="V806" s="879"/>
      <c r="W806" s="879"/>
      <c r="X806" s="879"/>
    </row>
    <row r="807" spans="5:24">
      <c r="E807" s="474"/>
      <c r="G807" s="1243" t="s">
        <v>1154</v>
      </c>
      <c r="H807" s="1243" t="s">
        <v>327</v>
      </c>
      <c r="J807" s="1225"/>
      <c r="K807" s="1225"/>
      <c r="T807" s="879"/>
      <c r="U807" s="879"/>
      <c r="V807" s="879"/>
      <c r="W807" s="879"/>
      <c r="X807" s="879"/>
    </row>
    <row r="808" spans="5:24">
      <c r="E808" s="474"/>
      <c r="G808" s="1243" t="s">
        <v>1154</v>
      </c>
      <c r="H808" s="1243" t="s">
        <v>2042</v>
      </c>
      <c r="J808" s="1225"/>
      <c r="K808" s="1225"/>
      <c r="T808" s="879"/>
      <c r="U808" s="879"/>
      <c r="V808" s="879"/>
      <c r="W808" s="879"/>
      <c r="X808" s="879"/>
    </row>
    <row r="809" spans="5:24">
      <c r="E809" s="474"/>
      <c r="G809" s="1243" t="s">
        <v>1154</v>
      </c>
      <c r="H809" s="1243" t="s">
        <v>272</v>
      </c>
      <c r="J809" s="1225"/>
      <c r="K809" s="1225"/>
      <c r="T809" s="879"/>
      <c r="U809" s="879"/>
      <c r="V809" s="879"/>
      <c r="W809" s="879"/>
      <c r="X809" s="879"/>
    </row>
    <row r="810" spans="5:24">
      <c r="E810" s="474"/>
      <c r="G810" s="1243" t="s">
        <v>1154</v>
      </c>
      <c r="H810" s="1243" t="s">
        <v>1246</v>
      </c>
      <c r="J810" s="1225"/>
      <c r="K810" s="1225"/>
      <c r="T810" s="879"/>
      <c r="U810" s="879"/>
      <c r="V810" s="879"/>
      <c r="W810" s="879"/>
      <c r="X810" s="879"/>
    </row>
    <row r="811" spans="5:24">
      <c r="E811" s="474"/>
      <c r="G811" s="1243" t="s">
        <v>1154</v>
      </c>
      <c r="H811" s="1243" t="s">
        <v>2043</v>
      </c>
      <c r="J811" s="1225"/>
      <c r="K811" s="1225"/>
      <c r="T811" s="879"/>
      <c r="U811" s="879"/>
      <c r="V811" s="879"/>
      <c r="W811" s="879"/>
      <c r="X811" s="879"/>
    </row>
    <row r="812" spans="5:24">
      <c r="E812" s="474"/>
      <c r="G812" s="1243" t="s">
        <v>1164</v>
      </c>
      <c r="H812" s="1243" t="s">
        <v>1423</v>
      </c>
      <c r="J812" s="1225"/>
      <c r="K812" s="1225"/>
      <c r="T812" s="879"/>
      <c r="U812" s="879"/>
      <c r="V812" s="879"/>
      <c r="W812" s="879"/>
      <c r="X812" s="879"/>
    </row>
    <row r="813" spans="5:24">
      <c r="E813" s="474"/>
      <c r="G813" s="1243" t="s">
        <v>1164</v>
      </c>
      <c r="H813" s="1243" t="s">
        <v>42</v>
      </c>
      <c r="J813" s="1225"/>
      <c r="K813" s="1225"/>
      <c r="T813" s="879"/>
      <c r="U813" s="879"/>
      <c r="V813" s="879"/>
      <c r="W813" s="879"/>
      <c r="X813" s="879"/>
    </row>
    <row r="814" spans="5:24">
      <c r="E814" s="474"/>
      <c r="G814" s="1243" t="s">
        <v>1164</v>
      </c>
      <c r="H814" s="1243" t="s">
        <v>2044</v>
      </c>
      <c r="J814" s="1225"/>
      <c r="K814" s="1225"/>
      <c r="T814" s="879"/>
      <c r="U814" s="879"/>
      <c r="V814" s="879"/>
      <c r="W814" s="879"/>
      <c r="X814" s="879"/>
    </row>
    <row r="815" spans="5:24">
      <c r="E815" s="474"/>
      <c r="G815" s="1243" t="s">
        <v>1164</v>
      </c>
      <c r="H815" s="1243" t="s">
        <v>631</v>
      </c>
      <c r="J815" s="1225"/>
      <c r="K815" s="1225"/>
      <c r="T815" s="879"/>
      <c r="U815" s="879"/>
      <c r="V815" s="879"/>
      <c r="W815" s="879"/>
      <c r="X815" s="879"/>
    </row>
    <row r="816" spans="5:24">
      <c r="E816" s="474"/>
      <c r="G816" s="1243" t="s">
        <v>1164</v>
      </c>
      <c r="H816" s="1243" t="s">
        <v>1698</v>
      </c>
      <c r="J816" s="1225"/>
      <c r="K816" s="1225"/>
      <c r="T816" s="879"/>
      <c r="U816" s="879"/>
      <c r="V816" s="879"/>
      <c r="W816" s="879"/>
      <c r="X816" s="879"/>
    </row>
    <row r="817" spans="5:24">
      <c r="E817" s="474"/>
      <c r="G817" s="1243" t="s">
        <v>1164</v>
      </c>
      <c r="H817" s="1243" t="s">
        <v>1009</v>
      </c>
      <c r="J817" s="1225"/>
      <c r="K817" s="1225"/>
      <c r="T817" s="879"/>
      <c r="U817" s="879"/>
      <c r="V817" s="879"/>
      <c r="W817" s="879"/>
      <c r="X817" s="879"/>
    </row>
    <row r="818" spans="5:24">
      <c r="E818" s="474"/>
      <c r="G818" s="1243" t="s">
        <v>1164</v>
      </c>
      <c r="H818" s="1243" t="s">
        <v>2045</v>
      </c>
      <c r="J818" s="1225"/>
      <c r="K818" s="1225"/>
      <c r="T818" s="879"/>
      <c r="U818" s="879"/>
      <c r="V818" s="879"/>
      <c r="W818" s="879"/>
      <c r="X818" s="879"/>
    </row>
    <row r="819" spans="5:24">
      <c r="E819" s="474"/>
      <c r="G819" s="1243" t="s">
        <v>1164</v>
      </c>
      <c r="H819" s="1243" t="s">
        <v>2047</v>
      </c>
      <c r="J819" s="1225"/>
      <c r="K819" s="1225"/>
      <c r="T819" s="879"/>
      <c r="U819" s="879"/>
      <c r="V819" s="879"/>
      <c r="W819" s="879"/>
      <c r="X819" s="879"/>
    </row>
    <row r="820" spans="5:24">
      <c r="E820" s="474"/>
      <c r="G820" s="1243" t="s">
        <v>1164</v>
      </c>
      <c r="H820" s="1243" t="s">
        <v>322</v>
      </c>
      <c r="J820" s="1225"/>
      <c r="K820" s="1225"/>
      <c r="T820" s="879"/>
      <c r="U820" s="879"/>
      <c r="V820" s="879"/>
      <c r="W820" s="879"/>
      <c r="X820" s="879"/>
    </row>
    <row r="821" spans="5:24">
      <c r="E821" s="474"/>
      <c r="G821" s="1243" t="s">
        <v>1164</v>
      </c>
      <c r="H821" s="1243" t="s">
        <v>498</v>
      </c>
      <c r="J821" s="1225"/>
      <c r="K821" s="1225"/>
      <c r="T821" s="879"/>
      <c r="U821" s="879"/>
      <c r="V821" s="879"/>
      <c r="W821" s="879"/>
      <c r="X821" s="879"/>
    </row>
    <row r="822" spans="5:24">
      <c r="E822" s="474"/>
      <c r="G822" s="1243" t="s">
        <v>1164</v>
      </c>
      <c r="H822" s="1243" t="s">
        <v>1904</v>
      </c>
      <c r="J822" s="1225"/>
      <c r="K822" s="1225"/>
      <c r="T822" s="879"/>
      <c r="U822" s="879"/>
      <c r="V822" s="879"/>
      <c r="W822" s="879"/>
      <c r="X822" s="879"/>
    </row>
    <row r="823" spans="5:24">
      <c r="E823" s="474"/>
      <c r="G823" s="1243" t="s">
        <v>1164</v>
      </c>
      <c r="H823" s="1243" t="s">
        <v>2048</v>
      </c>
      <c r="J823" s="1225"/>
      <c r="K823" s="1225"/>
      <c r="T823" s="879"/>
      <c r="U823" s="879"/>
      <c r="V823" s="879"/>
      <c r="W823" s="879"/>
      <c r="X823" s="879"/>
    </row>
    <row r="824" spans="5:24">
      <c r="E824" s="474"/>
      <c r="G824" s="1243" t="s">
        <v>1164</v>
      </c>
      <c r="H824" s="1243" t="s">
        <v>619</v>
      </c>
      <c r="J824" s="1225"/>
      <c r="K824" s="1225"/>
      <c r="T824" s="879"/>
      <c r="U824" s="879"/>
      <c r="V824" s="879"/>
      <c r="W824" s="879"/>
      <c r="X824" s="879"/>
    </row>
    <row r="825" spans="5:24">
      <c r="E825" s="474"/>
      <c r="G825" s="1243" t="s">
        <v>1164</v>
      </c>
      <c r="H825" s="1243" t="s">
        <v>1666</v>
      </c>
      <c r="J825" s="1225"/>
      <c r="K825" s="1225"/>
      <c r="T825" s="879"/>
      <c r="U825" s="879"/>
      <c r="V825" s="879"/>
      <c r="W825" s="879"/>
      <c r="X825" s="879"/>
    </row>
    <row r="826" spans="5:24">
      <c r="E826" s="474"/>
      <c r="G826" s="1243" t="s">
        <v>1164</v>
      </c>
      <c r="H826" s="1243" t="s">
        <v>2049</v>
      </c>
      <c r="J826" s="1225"/>
      <c r="K826" s="1225"/>
      <c r="T826" s="879"/>
      <c r="U826" s="879"/>
      <c r="V826" s="879"/>
      <c r="W826" s="879"/>
      <c r="X826" s="879"/>
    </row>
    <row r="827" spans="5:24">
      <c r="E827" s="474"/>
      <c r="G827" s="1243" t="s">
        <v>1164</v>
      </c>
      <c r="H827" s="1243" t="s">
        <v>188</v>
      </c>
      <c r="J827" s="1225"/>
      <c r="K827" s="1225"/>
      <c r="T827" s="879"/>
      <c r="U827" s="879"/>
      <c r="V827" s="879"/>
      <c r="W827" s="879"/>
      <c r="X827" s="879"/>
    </row>
    <row r="828" spans="5:24">
      <c r="E828" s="474"/>
      <c r="G828" s="1243" t="s">
        <v>1164</v>
      </c>
      <c r="H828" s="1243" t="s">
        <v>1578</v>
      </c>
      <c r="J828" s="1225"/>
      <c r="K828" s="1225"/>
      <c r="T828" s="879"/>
      <c r="U828" s="879"/>
      <c r="V828" s="879"/>
      <c r="W828" s="879"/>
      <c r="X828" s="879"/>
    </row>
    <row r="829" spans="5:24">
      <c r="E829" s="474"/>
      <c r="G829" s="1243" t="s">
        <v>1164</v>
      </c>
      <c r="H829" s="1243" t="s">
        <v>2051</v>
      </c>
      <c r="J829" s="1225"/>
      <c r="K829" s="1225"/>
      <c r="T829" s="879"/>
      <c r="U829" s="879"/>
      <c r="V829" s="879"/>
      <c r="W829" s="879"/>
      <c r="X829" s="879"/>
    </row>
    <row r="830" spans="5:24">
      <c r="E830" s="474"/>
      <c r="G830" s="1243" t="s">
        <v>1164</v>
      </c>
      <c r="H830" s="1243" t="s">
        <v>1696</v>
      </c>
      <c r="J830" s="1225"/>
      <c r="K830" s="1225"/>
      <c r="T830" s="879"/>
      <c r="U830" s="879"/>
      <c r="V830" s="879"/>
      <c r="W830" s="879"/>
      <c r="X830" s="879"/>
    </row>
    <row r="831" spans="5:24">
      <c r="E831" s="474"/>
      <c r="G831" s="1243" t="s">
        <v>1164</v>
      </c>
      <c r="H831" s="1243" t="s">
        <v>374</v>
      </c>
      <c r="J831" s="1225"/>
      <c r="K831" s="1225"/>
      <c r="T831" s="879"/>
      <c r="U831" s="879"/>
      <c r="V831" s="879"/>
      <c r="W831" s="879"/>
      <c r="X831" s="879"/>
    </row>
    <row r="832" spans="5:24">
      <c r="E832" s="474"/>
      <c r="G832" s="1243" t="s">
        <v>1164</v>
      </c>
      <c r="H832" s="1243" t="s">
        <v>2053</v>
      </c>
      <c r="J832" s="1225"/>
      <c r="K832" s="1225"/>
      <c r="T832" s="879"/>
      <c r="U832" s="879"/>
      <c r="V832" s="879"/>
      <c r="W832" s="879"/>
      <c r="X832" s="879"/>
    </row>
    <row r="833" spans="5:24">
      <c r="E833" s="474"/>
      <c r="G833" s="1243" t="s">
        <v>1164</v>
      </c>
      <c r="H833" s="1243" t="s">
        <v>842</v>
      </c>
      <c r="J833" s="1225"/>
      <c r="K833" s="1225"/>
      <c r="T833" s="879"/>
      <c r="U833" s="879"/>
      <c r="V833" s="879"/>
      <c r="W833" s="879"/>
      <c r="X833" s="879"/>
    </row>
    <row r="834" spans="5:24">
      <c r="E834" s="474"/>
      <c r="G834" s="1243" t="s">
        <v>1164</v>
      </c>
      <c r="H834" s="1243" t="s">
        <v>2036</v>
      </c>
      <c r="J834" s="1225"/>
      <c r="K834" s="1225"/>
      <c r="T834" s="879"/>
      <c r="U834" s="879"/>
      <c r="V834" s="879"/>
      <c r="W834" s="879"/>
      <c r="X834" s="879"/>
    </row>
    <row r="835" spans="5:24">
      <c r="E835" s="474"/>
      <c r="G835" s="1243" t="s">
        <v>1164</v>
      </c>
      <c r="H835" s="1243" t="s">
        <v>2055</v>
      </c>
      <c r="J835" s="1225"/>
      <c r="K835" s="1225"/>
      <c r="T835" s="879"/>
      <c r="U835" s="879"/>
      <c r="V835" s="879"/>
      <c r="W835" s="879"/>
      <c r="X835" s="879"/>
    </row>
    <row r="836" spans="5:24">
      <c r="E836" s="474"/>
      <c r="G836" s="1243" t="s">
        <v>1164</v>
      </c>
      <c r="H836" s="1243" t="s">
        <v>2057</v>
      </c>
      <c r="J836" s="1225"/>
      <c r="K836" s="1225"/>
      <c r="T836" s="879"/>
      <c r="U836" s="879"/>
      <c r="V836" s="879"/>
      <c r="W836" s="879"/>
      <c r="X836" s="879"/>
    </row>
    <row r="837" spans="5:24">
      <c r="E837" s="474"/>
      <c r="G837" s="1243" t="s">
        <v>1164</v>
      </c>
      <c r="H837" s="1243" t="s">
        <v>717</v>
      </c>
      <c r="J837" s="1225"/>
      <c r="K837" s="1225"/>
      <c r="T837" s="879"/>
      <c r="U837" s="879"/>
      <c r="V837" s="879"/>
      <c r="W837" s="879"/>
      <c r="X837" s="879"/>
    </row>
    <row r="838" spans="5:24">
      <c r="E838" s="474"/>
      <c r="G838" s="1243" t="s">
        <v>1164</v>
      </c>
      <c r="H838" s="1243" t="s">
        <v>1170</v>
      </c>
      <c r="J838" s="1225"/>
      <c r="K838" s="1225"/>
      <c r="T838" s="879"/>
      <c r="U838" s="879"/>
      <c r="V838" s="879"/>
      <c r="W838" s="879"/>
      <c r="X838" s="879"/>
    </row>
    <row r="839" spans="5:24">
      <c r="E839" s="474"/>
      <c r="G839" s="1243" t="s">
        <v>196</v>
      </c>
      <c r="H839" s="1243" t="s">
        <v>1557</v>
      </c>
      <c r="J839" s="1225"/>
      <c r="K839" s="1225"/>
      <c r="T839" s="879"/>
      <c r="U839" s="879"/>
      <c r="V839" s="879"/>
      <c r="W839" s="879"/>
      <c r="X839" s="879"/>
    </row>
    <row r="840" spans="5:24">
      <c r="E840" s="474"/>
      <c r="G840" s="1243" t="s">
        <v>196</v>
      </c>
      <c r="H840" s="1243" t="s">
        <v>1753</v>
      </c>
      <c r="J840" s="1225"/>
      <c r="K840" s="1225"/>
      <c r="T840" s="879"/>
      <c r="U840" s="879"/>
      <c r="V840" s="879"/>
      <c r="W840" s="879"/>
      <c r="X840" s="879"/>
    </row>
    <row r="841" spans="5:24">
      <c r="E841" s="474"/>
      <c r="G841" s="1243" t="s">
        <v>196</v>
      </c>
      <c r="H841" s="1243" t="s">
        <v>1867</v>
      </c>
      <c r="J841" s="1225"/>
      <c r="K841" s="1225"/>
      <c r="T841" s="879"/>
      <c r="U841" s="879"/>
      <c r="V841" s="879"/>
      <c r="W841" s="879"/>
      <c r="X841" s="879"/>
    </row>
    <row r="842" spans="5:24">
      <c r="E842" s="474"/>
      <c r="G842" s="1243" t="s">
        <v>196</v>
      </c>
      <c r="H842" s="1243" t="s">
        <v>1619</v>
      </c>
      <c r="J842" s="1225"/>
      <c r="K842" s="1225"/>
      <c r="T842" s="879"/>
      <c r="U842" s="879"/>
      <c r="V842" s="879"/>
      <c r="W842" s="879"/>
      <c r="X842" s="879"/>
    </row>
    <row r="843" spans="5:24">
      <c r="E843" s="474"/>
      <c r="G843" s="1243" t="s">
        <v>196</v>
      </c>
      <c r="H843" s="1243" t="s">
        <v>330</v>
      </c>
      <c r="J843" s="1225"/>
      <c r="K843" s="1225"/>
      <c r="T843" s="879"/>
      <c r="U843" s="879"/>
      <c r="V843" s="879"/>
      <c r="W843" s="879"/>
      <c r="X843" s="879"/>
    </row>
    <row r="844" spans="5:24">
      <c r="E844" s="474"/>
      <c r="G844" s="1243" t="s">
        <v>196</v>
      </c>
      <c r="H844" s="1243" t="s">
        <v>2058</v>
      </c>
      <c r="J844" s="1225"/>
      <c r="K844" s="1225"/>
      <c r="T844" s="879"/>
      <c r="U844" s="879"/>
      <c r="V844" s="879"/>
      <c r="W844" s="879"/>
      <c r="X844" s="879"/>
    </row>
    <row r="845" spans="5:24">
      <c r="E845" s="474"/>
      <c r="G845" s="1243" t="s">
        <v>196</v>
      </c>
      <c r="H845" s="1243" t="s">
        <v>1841</v>
      </c>
      <c r="J845" s="1225"/>
      <c r="K845" s="1225"/>
      <c r="T845" s="879"/>
      <c r="U845" s="879"/>
      <c r="V845" s="879"/>
      <c r="W845" s="879"/>
      <c r="X845" s="879"/>
    </row>
    <row r="846" spans="5:24">
      <c r="E846" s="474"/>
      <c r="G846" s="1243" t="s">
        <v>196</v>
      </c>
      <c r="H846" s="1243" t="s">
        <v>2059</v>
      </c>
      <c r="J846" s="1225"/>
      <c r="K846" s="1225"/>
      <c r="T846" s="879"/>
      <c r="U846" s="879"/>
      <c r="V846" s="879"/>
      <c r="W846" s="879"/>
      <c r="X846" s="879"/>
    </row>
    <row r="847" spans="5:24">
      <c r="E847" s="474"/>
      <c r="G847" s="1243" t="s">
        <v>196</v>
      </c>
      <c r="H847" s="1243" t="s">
        <v>917</v>
      </c>
      <c r="J847" s="1225"/>
      <c r="K847" s="1225"/>
      <c r="T847" s="879"/>
      <c r="U847" s="879"/>
      <c r="V847" s="879"/>
      <c r="W847" s="879"/>
      <c r="X847" s="879"/>
    </row>
    <row r="848" spans="5:24">
      <c r="E848" s="474"/>
      <c r="G848" s="1243" t="s">
        <v>196</v>
      </c>
      <c r="H848" s="1243" t="s">
        <v>2060</v>
      </c>
      <c r="J848" s="1225"/>
      <c r="K848" s="1225"/>
      <c r="T848" s="879"/>
      <c r="U848" s="879"/>
      <c r="V848" s="879"/>
      <c r="W848" s="879"/>
      <c r="X848" s="879"/>
    </row>
    <row r="849" spans="5:24">
      <c r="E849" s="474"/>
      <c r="G849" s="1243" t="s">
        <v>196</v>
      </c>
      <c r="H849" s="1243" t="s">
        <v>1922</v>
      </c>
      <c r="J849" s="1225"/>
      <c r="K849" s="1225"/>
      <c r="T849" s="879"/>
      <c r="U849" s="879"/>
      <c r="V849" s="879"/>
      <c r="W849" s="879"/>
      <c r="X849" s="879"/>
    </row>
    <row r="850" spans="5:24">
      <c r="E850" s="474"/>
      <c r="G850" s="1243" t="s">
        <v>196</v>
      </c>
      <c r="H850" s="1243" t="s">
        <v>1082</v>
      </c>
      <c r="J850" s="1225"/>
      <c r="K850" s="1225"/>
      <c r="T850" s="879"/>
      <c r="U850" s="879"/>
      <c r="V850" s="879"/>
      <c r="W850" s="879"/>
      <c r="X850" s="879"/>
    </row>
    <row r="851" spans="5:24">
      <c r="E851" s="474"/>
      <c r="G851" s="1243" t="s">
        <v>196</v>
      </c>
      <c r="H851" s="1243" t="s">
        <v>870</v>
      </c>
      <c r="J851" s="1225"/>
      <c r="K851" s="1225"/>
      <c r="T851" s="879"/>
      <c r="U851" s="879"/>
      <c r="V851" s="879"/>
      <c r="W851" s="879"/>
      <c r="X851" s="879"/>
    </row>
    <row r="852" spans="5:24">
      <c r="E852" s="474"/>
      <c r="G852" s="1243" t="s">
        <v>196</v>
      </c>
      <c r="H852" s="1243" t="s">
        <v>2062</v>
      </c>
      <c r="J852" s="1225"/>
      <c r="K852" s="1225"/>
      <c r="T852" s="879"/>
      <c r="U852" s="879"/>
      <c r="V852" s="879"/>
      <c r="W852" s="879"/>
      <c r="X852" s="879"/>
    </row>
    <row r="853" spans="5:24">
      <c r="E853" s="474"/>
      <c r="G853" s="1243" t="s">
        <v>196</v>
      </c>
      <c r="H853" s="1243" t="s">
        <v>73</v>
      </c>
      <c r="J853" s="1225"/>
      <c r="K853" s="1225"/>
      <c r="T853" s="879"/>
      <c r="U853" s="879"/>
      <c r="V853" s="879"/>
      <c r="W853" s="879"/>
      <c r="X853" s="879"/>
    </row>
    <row r="854" spans="5:24">
      <c r="E854" s="474"/>
      <c r="G854" s="1243" t="s">
        <v>196</v>
      </c>
      <c r="H854" s="1243" t="s">
        <v>1176</v>
      </c>
      <c r="J854" s="1225"/>
      <c r="K854" s="1225"/>
      <c r="T854" s="879"/>
      <c r="U854" s="879"/>
      <c r="V854" s="879"/>
      <c r="W854" s="879"/>
      <c r="X854" s="879"/>
    </row>
    <row r="855" spans="5:24">
      <c r="E855" s="474"/>
      <c r="G855" s="1243" t="s">
        <v>196</v>
      </c>
      <c r="H855" s="1243" t="s">
        <v>2063</v>
      </c>
      <c r="J855" s="1225"/>
      <c r="K855" s="1225"/>
      <c r="T855" s="879"/>
      <c r="U855" s="879"/>
      <c r="V855" s="879"/>
      <c r="W855" s="879"/>
      <c r="X855" s="879"/>
    </row>
    <row r="856" spans="5:24">
      <c r="E856" s="474"/>
      <c r="G856" s="1243" t="s">
        <v>196</v>
      </c>
      <c r="H856" s="1243" t="s">
        <v>106</v>
      </c>
      <c r="J856" s="1225"/>
      <c r="K856" s="1225"/>
      <c r="T856" s="879"/>
      <c r="U856" s="879"/>
      <c r="V856" s="879"/>
      <c r="W856" s="879"/>
      <c r="X856" s="879"/>
    </row>
    <row r="857" spans="5:24">
      <c r="E857" s="474"/>
      <c r="G857" s="1243" t="s">
        <v>196</v>
      </c>
      <c r="H857" s="1243" t="s">
        <v>1917</v>
      </c>
      <c r="J857" s="1225"/>
      <c r="K857" s="1225"/>
      <c r="T857" s="879"/>
      <c r="U857" s="879"/>
      <c r="V857" s="879"/>
      <c r="W857" s="879"/>
      <c r="X857" s="879"/>
    </row>
    <row r="858" spans="5:24">
      <c r="E858" s="474"/>
      <c r="G858" s="1243" t="s">
        <v>196</v>
      </c>
      <c r="H858" s="1243" t="s">
        <v>688</v>
      </c>
      <c r="J858" s="1225"/>
      <c r="K858" s="1225"/>
      <c r="T858" s="879"/>
      <c r="U858" s="879"/>
      <c r="V858" s="879"/>
      <c r="W858" s="879"/>
      <c r="X858" s="879"/>
    </row>
    <row r="859" spans="5:24">
      <c r="E859" s="474"/>
      <c r="G859" s="1243" t="s">
        <v>196</v>
      </c>
      <c r="H859" s="1243" t="s">
        <v>380</v>
      </c>
      <c r="J859" s="1225"/>
      <c r="K859" s="1225"/>
      <c r="T859" s="879"/>
      <c r="U859" s="879"/>
      <c r="V859" s="879"/>
      <c r="W859" s="879"/>
      <c r="X859" s="879"/>
    </row>
    <row r="860" spans="5:24">
      <c r="E860" s="474"/>
      <c r="G860" s="1243" t="s">
        <v>196</v>
      </c>
      <c r="H860" s="1243" t="s">
        <v>1936</v>
      </c>
      <c r="J860" s="1225"/>
      <c r="K860" s="1225"/>
      <c r="T860" s="879"/>
      <c r="U860" s="879"/>
      <c r="V860" s="879"/>
      <c r="W860" s="879"/>
      <c r="X860" s="879"/>
    </row>
    <row r="861" spans="5:24">
      <c r="E861" s="474"/>
      <c r="G861" s="1243" t="s">
        <v>196</v>
      </c>
      <c r="H861" s="1243" t="s">
        <v>1868</v>
      </c>
      <c r="J861" s="1225"/>
      <c r="K861" s="1225"/>
      <c r="T861" s="879"/>
      <c r="U861" s="879"/>
      <c r="V861" s="879"/>
      <c r="W861" s="879"/>
      <c r="X861" s="879"/>
    </row>
    <row r="862" spans="5:24">
      <c r="E862" s="474"/>
      <c r="G862" s="1243" t="s">
        <v>196</v>
      </c>
      <c r="H862" s="1243" t="s">
        <v>504</v>
      </c>
      <c r="J862" s="1225"/>
      <c r="K862" s="1225"/>
      <c r="T862" s="879"/>
      <c r="U862" s="879"/>
      <c r="V862" s="879"/>
      <c r="W862" s="879"/>
      <c r="X862" s="879"/>
    </row>
    <row r="863" spans="5:24">
      <c r="E863" s="474"/>
      <c r="G863" s="1243" t="s">
        <v>196</v>
      </c>
      <c r="H863" s="1243" t="s">
        <v>2061</v>
      </c>
      <c r="J863" s="1225"/>
      <c r="K863" s="1225"/>
      <c r="T863" s="879"/>
      <c r="U863" s="879"/>
      <c r="V863" s="879"/>
      <c r="W863" s="879"/>
      <c r="X863" s="879"/>
    </row>
    <row r="864" spans="5:24">
      <c r="E864" s="474"/>
      <c r="G864" s="1243" t="s">
        <v>196</v>
      </c>
      <c r="H864" s="1243" t="s">
        <v>1022</v>
      </c>
      <c r="J864" s="1225"/>
      <c r="K864" s="1225"/>
      <c r="T864" s="879"/>
      <c r="U864" s="879"/>
      <c r="V864" s="879"/>
      <c r="W864" s="879"/>
      <c r="X864" s="879"/>
    </row>
    <row r="865" spans="5:24">
      <c r="E865" s="474"/>
      <c r="G865" s="1243" t="s">
        <v>196</v>
      </c>
      <c r="H865" s="1243" t="s">
        <v>429</v>
      </c>
      <c r="J865" s="1225"/>
      <c r="K865" s="1225"/>
      <c r="T865" s="879"/>
      <c r="U865" s="879"/>
      <c r="V865" s="879"/>
      <c r="W865" s="879"/>
      <c r="X865" s="879"/>
    </row>
    <row r="866" spans="5:24">
      <c r="E866" s="474"/>
      <c r="G866" s="1243" t="s">
        <v>196</v>
      </c>
      <c r="H866" s="1243" t="s">
        <v>2064</v>
      </c>
      <c r="J866" s="1225"/>
      <c r="K866" s="1225"/>
      <c r="T866" s="879"/>
      <c r="U866" s="879"/>
      <c r="V866" s="879"/>
      <c r="W866" s="879"/>
      <c r="X866" s="879"/>
    </row>
    <row r="867" spans="5:24">
      <c r="E867" s="474"/>
      <c r="G867" s="1243" t="s">
        <v>196</v>
      </c>
      <c r="H867" s="1243" t="s">
        <v>463</v>
      </c>
      <c r="J867" s="1225"/>
      <c r="K867" s="1225"/>
      <c r="T867" s="879"/>
      <c r="U867" s="879"/>
      <c r="V867" s="879"/>
      <c r="W867" s="879"/>
      <c r="X867" s="879"/>
    </row>
    <row r="868" spans="5:24">
      <c r="E868" s="474"/>
      <c r="G868" s="1243" t="s">
        <v>196</v>
      </c>
      <c r="H868" s="1243" t="s">
        <v>2065</v>
      </c>
      <c r="J868" s="1225"/>
      <c r="K868" s="1225"/>
      <c r="T868" s="879"/>
      <c r="U868" s="879"/>
      <c r="V868" s="879"/>
      <c r="W868" s="879"/>
      <c r="X868" s="879"/>
    </row>
    <row r="869" spans="5:24">
      <c r="E869" s="474"/>
      <c r="G869" s="1243" t="s">
        <v>196</v>
      </c>
      <c r="H869" s="1243" t="s">
        <v>1787</v>
      </c>
      <c r="J869" s="1225"/>
      <c r="K869" s="1225"/>
      <c r="T869" s="879"/>
      <c r="U869" s="879"/>
      <c r="V869" s="879"/>
      <c r="W869" s="879"/>
      <c r="X869" s="879"/>
    </row>
    <row r="870" spans="5:24">
      <c r="E870" s="474"/>
      <c r="G870" s="1243" t="s">
        <v>196</v>
      </c>
      <c r="H870" s="1243" t="s">
        <v>2066</v>
      </c>
      <c r="J870" s="1225"/>
      <c r="K870" s="1225"/>
      <c r="T870" s="879"/>
      <c r="U870" s="879"/>
      <c r="V870" s="879"/>
      <c r="W870" s="879"/>
      <c r="X870" s="879"/>
    </row>
    <row r="871" spans="5:24">
      <c r="E871" s="474"/>
      <c r="G871" s="1243" t="s">
        <v>196</v>
      </c>
      <c r="H871" s="1243" t="s">
        <v>2068</v>
      </c>
      <c r="J871" s="1225"/>
      <c r="K871" s="1225"/>
      <c r="T871" s="879"/>
      <c r="U871" s="879"/>
      <c r="V871" s="879"/>
      <c r="W871" s="879"/>
      <c r="X871" s="879"/>
    </row>
    <row r="872" spans="5:24">
      <c r="E872" s="474"/>
      <c r="G872" s="1243" t="s">
        <v>196</v>
      </c>
      <c r="H872" s="1243" t="s">
        <v>2071</v>
      </c>
      <c r="J872" s="1225"/>
      <c r="K872" s="1225"/>
      <c r="T872" s="879"/>
      <c r="U872" s="879"/>
      <c r="V872" s="879"/>
      <c r="W872" s="879"/>
      <c r="X872" s="879"/>
    </row>
    <row r="873" spans="5:24">
      <c r="E873" s="474"/>
      <c r="G873" s="1243" t="s">
        <v>196</v>
      </c>
      <c r="H873" s="1243" t="s">
        <v>682</v>
      </c>
      <c r="J873" s="1225"/>
      <c r="K873" s="1225"/>
      <c r="T873" s="879"/>
      <c r="U873" s="879"/>
      <c r="V873" s="879"/>
      <c r="W873" s="879"/>
      <c r="X873" s="879"/>
    </row>
    <row r="874" spans="5:24">
      <c r="E874" s="474"/>
      <c r="G874" s="1243" t="s">
        <v>196</v>
      </c>
      <c r="H874" s="1243" t="s">
        <v>125</v>
      </c>
      <c r="J874" s="1225"/>
      <c r="K874" s="1225"/>
      <c r="T874" s="879"/>
      <c r="U874" s="879"/>
      <c r="V874" s="879"/>
      <c r="W874" s="879"/>
      <c r="X874" s="879"/>
    </row>
    <row r="875" spans="5:24">
      <c r="E875" s="474"/>
      <c r="G875" s="1243" t="s">
        <v>196</v>
      </c>
      <c r="H875" s="1243" t="s">
        <v>1360</v>
      </c>
      <c r="J875" s="1225"/>
      <c r="K875" s="1225"/>
      <c r="T875" s="879"/>
      <c r="U875" s="879"/>
      <c r="V875" s="879"/>
      <c r="W875" s="879"/>
      <c r="X875" s="879"/>
    </row>
    <row r="876" spans="5:24">
      <c r="E876" s="474"/>
      <c r="G876" s="1243" t="s">
        <v>196</v>
      </c>
      <c r="H876" s="1243" t="s">
        <v>2073</v>
      </c>
      <c r="J876" s="1225"/>
      <c r="K876" s="1225"/>
      <c r="T876" s="879"/>
      <c r="U876" s="879"/>
      <c r="V876" s="879"/>
      <c r="W876" s="879"/>
      <c r="X876" s="879"/>
    </row>
    <row r="877" spans="5:24">
      <c r="E877" s="474"/>
      <c r="G877" s="1243" t="s">
        <v>196</v>
      </c>
      <c r="H877" s="1243" t="s">
        <v>2074</v>
      </c>
      <c r="J877" s="1225"/>
      <c r="K877" s="1225"/>
      <c r="T877" s="879"/>
      <c r="U877" s="879"/>
      <c r="V877" s="879"/>
      <c r="W877" s="879"/>
      <c r="X877" s="879"/>
    </row>
    <row r="878" spans="5:24">
      <c r="E878" s="474"/>
      <c r="G878" s="1243" t="s">
        <v>196</v>
      </c>
      <c r="H878" s="1243" t="s">
        <v>2076</v>
      </c>
      <c r="J878" s="1225"/>
      <c r="K878" s="1225"/>
      <c r="T878" s="879"/>
      <c r="U878" s="879"/>
      <c r="V878" s="879"/>
      <c r="W878" s="879"/>
      <c r="X878" s="879"/>
    </row>
    <row r="879" spans="5:24">
      <c r="E879" s="474"/>
      <c r="G879" s="1243" t="s">
        <v>196</v>
      </c>
      <c r="H879" s="1243" t="s">
        <v>2077</v>
      </c>
      <c r="J879" s="1225"/>
      <c r="K879" s="1225"/>
      <c r="T879" s="879"/>
      <c r="U879" s="879"/>
      <c r="V879" s="879"/>
      <c r="W879" s="879"/>
      <c r="X879" s="879"/>
    </row>
    <row r="880" spans="5:24">
      <c r="E880" s="474"/>
      <c r="G880" s="1243" t="s">
        <v>196</v>
      </c>
      <c r="H880" s="1243" t="s">
        <v>938</v>
      </c>
      <c r="J880" s="1225"/>
      <c r="K880" s="1225"/>
      <c r="T880" s="879"/>
      <c r="U880" s="879"/>
      <c r="V880" s="879"/>
      <c r="W880" s="879"/>
      <c r="X880" s="879"/>
    </row>
    <row r="881" spans="5:24">
      <c r="E881" s="474"/>
      <c r="G881" s="1243" t="s">
        <v>196</v>
      </c>
      <c r="H881" s="1243" t="s">
        <v>853</v>
      </c>
      <c r="J881" s="1225"/>
      <c r="K881" s="1225"/>
      <c r="T881" s="879"/>
      <c r="U881" s="879"/>
      <c r="V881" s="879"/>
      <c r="W881" s="879"/>
      <c r="X881" s="879"/>
    </row>
    <row r="882" spans="5:24">
      <c r="E882" s="474"/>
      <c r="G882" s="1243" t="s">
        <v>196</v>
      </c>
      <c r="H882" s="1243" t="s">
        <v>1306</v>
      </c>
      <c r="J882" s="1225"/>
      <c r="K882" s="1225"/>
      <c r="T882" s="879"/>
      <c r="U882" s="879"/>
      <c r="V882" s="879"/>
      <c r="W882" s="879"/>
      <c r="X882" s="879"/>
    </row>
    <row r="883" spans="5:24">
      <c r="E883" s="474"/>
      <c r="G883" s="1243" t="s">
        <v>196</v>
      </c>
      <c r="H883" s="1243" t="s">
        <v>1161</v>
      </c>
      <c r="J883" s="1225"/>
      <c r="K883" s="1225"/>
      <c r="T883" s="879"/>
      <c r="U883" s="879"/>
      <c r="V883" s="879"/>
      <c r="W883" s="879"/>
      <c r="X883" s="879"/>
    </row>
    <row r="884" spans="5:24">
      <c r="E884" s="474"/>
      <c r="G884" s="1243" t="s">
        <v>196</v>
      </c>
      <c r="H884" s="1243" t="s">
        <v>864</v>
      </c>
      <c r="J884" s="1225"/>
      <c r="K884" s="1225"/>
      <c r="T884" s="879"/>
      <c r="U884" s="879"/>
      <c r="V884" s="879"/>
      <c r="W884" s="879"/>
      <c r="X884" s="879"/>
    </row>
    <row r="885" spans="5:24">
      <c r="E885" s="474"/>
      <c r="G885" s="1243" t="s">
        <v>196</v>
      </c>
      <c r="H885" s="1243" t="s">
        <v>1174</v>
      </c>
      <c r="J885" s="1225"/>
      <c r="K885" s="1225"/>
      <c r="T885" s="879"/>
      <c r="U885" s="879"/>
      <c r="V885" s="879"/>
      <c r="W885" s="879"/>
      <c r="X885" s="879"/>
    </row>
    <row r="886" spans="5:24">
      <c r="E886" s="474"/>
      <c r="G886" s="1243" t="s">
        <v>196</v>
      </c>
      <c r="H886" s="1243" t="s">
        <v>2078</v>
      </c>
      <c r="J886" s="1225"/>
      <c r="K886" s="1225"/>
      <c r="T886" s="879"/>
      <c r="U886" s="879"/>
      <c r="V886" s="879"/>
      <c r="W886" s="879"/>
      <c r="X886" s="879"/>
    </row>
    <row r="887" spans="5:24">
      <c r="E887" s="474"/>
      <c r="G887" s="1243" t="s">
        <v>196</v>
      </c>
      <c r="H887" s="1243" t="s">
        <v>1864</v>
      </c>
      <c r="J887" s="1225"/>
      <c r="K887" s="1225"/>
      <c r="T887" s="879"/>
      <c r="U887" s="879"/>
      <c r="V887" s="879"/>
      <c r="W887" s="879"/>
      <c r="X887" s="879"/>
    </row>
    <row r="888" spans="5:24">
      <c r="E888" s="474"/>
      <c r="G888" s="1243" t="s">
        <v>196</v>
      </c>
      <c r="H888" s="1243" t="s">
        <v>2079</v>
      </c>
      <c r="J888" s="1225"/>
      <c r="K888" s="1225"/>
      <c r="T888" s="879"/>
      <c r="U888" s="879"/>
      <c r="V888" s="879"/>
      <c r="W888" s="879"/>
      <c r="X888" s="879"/>
    </row>
    <row r="889" spans="5:24">
      <c r="E889" s="474"/>
      <c r="G889" s="1243" t="s">
        <v>196</v>
      </c>
      <c r="H889" s="1243" t="s">
        <v>1960</v>
      </c>
      <c r="J889" s="1225"/>
      <c r="K889" s="1225"/>
      <c r="T889" s="879"/>
      <c r="U889" s="879"/>
      <c r="V889" s="879"/>
      <c r="W889" s="879"/>
      <c r="X889" s="879"/>
    </row>
    <row r="890" spans="5:24">
      <c r="E890" s="474"/>
      <c r="G890" s="1243" t="s">
        <v>196</v>
      </c>
      <c r="H890" s="1243" t="s">
        <v>1996</v>
      </c>
      <c r="J890" s="1225"/>
      <c r="K890" s="1225"/>
      <c r="T890" s="879"/>
      <c r="U890" s="879"/>
      <c r="V890" s="879"/>
      <c r="W890" s="879"/>
      <c r="X890" s="879"/>
    </row>
    <row r="891" spans="5:24">
      <c r="E891" s="474"/>
      <c r="G891" s="1243" t="s">
        <v>196</v>
      </c>
      <c r="H891" s="1243" t="s">
        <v>2080</v>
      </c>
      <c r="J891" s="1225"/>
      <c r="K891" s="1225"/>
      <c r="T891" s="879"/>
      <c r="U891" s="879"/>
      <c r="V891" s="879"/>
      <c r="W891" s="879"/>
      <c r="X891" s="879"/>
    </row>
    <row r="892" spans="5:24">
      <c r="E892" s="474"/>
      <c r="G892" s="1243" t="s">
        <v>196</v>
      </c>
      <c r="H892" s="1243" t="s">
        <v>151</v>
      </c>
      <c r="J892" s="1225"/>
      <c r="K892" s="1225"/>
      <c r="T892" s="879"/>
      <c r="U892" s="879"/>
      <c r="V892" s="879"/>
      <c r="W892" s="879"/>
      <c r="X892" s="879"/>
    </row>
    <row r="893" spans="5:24">
      <c r="E893" s="474"/>
      <c r="G893" s="1243" t="s">
        <v>196</v>
      </c>
      <c r="H893" s="1243" t="s">
        <v>1845</v>
      </c>
      <c r="J893" s="1225"/>
      <c r="K893" s="1225"/>
      <c r="T893" s="879"/>
      <c r="U893" s="879"/>
      <c r="V893" s="879"/>
      <c r="W893" s="879"/>
      <c r="X893" s="879"/>
    </row>
    <row r="894" spans="5:24">
      <c r="E894" s="474"/>
      <c r="G894" s="1243" t="s">
        <v>196</v>
      </c>
      <c r="H894" s="1243" t="s">
        <v>268</v>
      </c>
      <c r="J894" s="1225"/>
      <c r="K894" s="1225"/>
      <c r="T894" s="879"/>
      <c r="U894" s="879"/>
      <c r="V894" s="879"/>
      <c r="W894" s="879"/>
      <c r="X894" s="879"/>
    </row>
    <row r="895" spans="5:24">
      <c r="E895" s="474"/>
      <c r="G895" s="1243" t="s">
        <v>196</v>
      </c>
      <c r="H895" s="1243" t="s">
        <v>253</v>
      </c>
      <c r="J895" s="1225"/>
      <c r="K895" s="1225"/>
      <c r="T895" s="879"/>
      <c r="U895" s="879"/>
      <c r="V895" s="879"/>
      <c r="W895" s="879"/>
      <c r="X895" s="879"/>
    </row>
    <row r="896" spans="5:24">
      <c r="E896" s="474"/>
      <c r="G896" s="1243" t="s">
        <v>196</v>
      </c>
      <c r="H896" s="1243" t="s">
        <v>2056</v>
      </c>
      <c r="J896" s="1225"/>
      <c r="K896" s="1225"/>
      <c r="T896" s="879"/>
      <c r="U896" s="879"/>
      <c r="V896" s="879"/>
      <c r="W896" s="879"/>
      <c r="X896" s="879"/>
    </row>
    <row r="897" spans="5:24">
      <c r="E897" s="474"/>
      <c r="G897" s="1243" t="s">
        <v>196</v>
      </c>
      <c r="H897" s="1243" t="s">
        <v>282</v>
      </c>
      <c r="J897" s="1225"/>
      <c r="K897" s="1225"/>
      <c r="T897" s="879"/>
      <c r="U897" s="879"/>
      <c r="V897" s="879"/>
      <c r="W897" s="879"/>
      <c r="X897" s="879"/>
    </row>
    <row r="898" spans="5:24">
      <c r="E898" s="474"/>
      <c r="G898" s="1243" t="s">
        <v>196</v>
      </c>
      <c r="H898" s="1243" t="s">
        <v>560</v>
      </c>
      <c r="J898" s="1225"/>
      <c r="K898" s="1225"/>
      <c r="T898" s="879"/>
      <c r="U898" s="879"/>
      <c r="V898" s="879"/>
      <c r="W898" s="879"/>
      <c r="X898" s="879"/>
    </row>
    <row r="899" spans="5:24">
      <c r="E899" s="474"/>
      <c r="G899" s="1243" t="s">
        <v>196</v>
      </c>
      <c r="H899" s="1243" t="s">
        <v>2081</v>
      </c>
      <c r="J899" s="1225"/>
      <c r="K899" s="1225"/>
      <c r="T899" s="879"/>
      <c r="U899" s="879"/>
      <c r="V899" s="879"/>
      <c r="W899" s="879"/>
      <c r="X899" s="879"/>
    </row>
    <row r="900" spans="5:24">
      <c r="E900" s="474"/>
      <c r="G900" s="1243" t="s">
        <v>196</v>
      </c>
      <c r="H900" s="1243" t="s">
        <v>449</v>
      </c>
      <c r="J900" s="1225"/>
      <c r="K900" s="1225"/>
      <c r="T900" s="879"/>
      <c r="U900" s="879"/>
      <c r="V900" s="879"/>
      <c r="W900" s="879"/>
      <c r="X900" s="879"/>
    </row>
    <row r="901" spans="5:24">
      <c r="E901" s="474"/>
      <c r="G901" s="1243" t="s">
        <v>196</v>
      </c>
      <c r="H901" s="1243" t="s">
        <v>1740</v>
      </c>
      <c r="J901" s="1225"/>
      <c r="K901" s="1225"/>
      <c r="T901" s="879"/>
      <c r="U901" s="879"/>
      <c r="V901" s="879"/>
      <c r="W901" s="879"/>
      <c r="X901" s="879"/>
    </row>
    <row r="902" spans="5:24">
      <c r="E902" s="474"/>
      <c r="G902" s="1243" t="s">
        <v>196</v>
      </c>
      <c r="H902" s="1243" t="s">
        <v>711</v>
      </c>
      <c r="J902" s="1225"/>
      <c r="K902" s="1225"/>
      <c r="T902" s="879"/>
      <c r="U902" s="879"/>
      <c r="V902" s="879"/>
      <c r="W902" s="879"/>
      <c r="X902" s="879"/>
    </row>
    <row r="903" spans="5:24">
      <c r="E903" s="474"/>
      <c r="G903" s="1243" t="s">
        <v>196</v>
      </c>
      <c r="H903" s="1243" t="s">
        <v>2082</v>
      </c>
      <c r="J903" s="1225"/>
      <c r="K903" s="1225"/>
      <c r="T903" s="879"/>
      <c r="U903" s="879"/>
      <c r="V903" s="879"/>
      <c r="W903" s="879"/>
      <c r="X903" s="879"/>
    </row>
    <row r="904" spans="5:24">
      <c r="E904" s="474"/>
      <c r="G904" s="1243" t="s">
        <v>196</v>
      </c>
      <c r="H904" s="1243" t="s">
        <v>2083</v>
      </c>
      <c r="J904" s="1225"/>
      <c r="K904" s="1225"/>
      <c r="T904" s="879"/>
      <c r="U904" s="879"/>
      <c r="V904" s="879"/>
      <c r="W904" s="879"/>
      <c r="X904" s="879"/>
    </row>
    <row r="905" spans="5:24">
      <c r="E905" s="474"/>
      <c r="G905" s="1243" t="s">
        <v>196</v>
      </c>
      <c r="H905" s="1243" t="s">
        <v>2084</v>
      </c>
      <c r="J905" s="1225"/>
      <c r="K905" s="1225"/>
      <c r="T905" s="879"/>
      <c r="U905" s="879"/>
      <c r="V905" s="879"/>
      <c r="W905" s="879"/>
      <c r="X905" s="879"/>
    </row>
    <row r="906" spans="5:24">
      <c r="E906" s="474"/>
      <c r="G906" s="1243" t="s">
        <v>196</v>
      </c>
      <c r="H906" s="1243" t="s">
        <v>2085</v>
      </c>
      <c r="J906" s="1225"/>
      <c r="K906" s="1225"/>
      <c r="T906" s="879"/>
      <c r="U906" s="879"/>
      <c r="V906" s="879"/>
      <c r="W906" s="879"/>
      <c r="X906" s="879"/>
    </row>
    <row r="907" spans="5:24">
      <c r="E907" s="474"/>
      <c r="G907" s="1243" t="s">
        <v>196</v>
      </c>
      <c r="H907" s="1243" t="s">
        <v>875</v>
      </c>
      <c r="J907" s="1225"/>
      <c r="K907" s="1225"/>
      <c r="T907" s="879"/>
      <c r="U907" s="879"/>
      <c r="V907" s="879"/>
      <c r="W907" s="879"/>
      <c r="X907" s="879"/>
    </row>
    <row r="908" spans="5:24">
      <c r="E908" s="474"/>
      <c r="G908" s="1243" t="s">
        <v>196</v>
      </c>
      <c r="H908" s="1243" t="s">
        <v>241</v>
      </c>
      <c r="J908" s="1225"/>
      <c r="K908" s="1225"/>
      <c r="T908" s="879"/>
      <c r="U908" s="879"/>
      <c r="V908" s="879"/>
      <c r="W908" s="879"/>
      <c r="X908" s="879"/>
    </row>
    <row r="909" spans="5:24">
      <c r="E909" s="474"/>
      <c r="G909" s="1243" t="s">
        <v>196</v>
      </c>
      <c r="H909" s="1243" t="s">
        <v>1541</v>
      </c>
      <c r="J909" s="1225"/>
      <c r="K909" s="1225"/>
      <c r="T909" s="879"/>
      <c r="U909" s="879"/>
      <c r="V909" s="879"/>
      <c r="W909" s="879"/>
      <c r="X909" s="879"/>
    </row>
    <row r="910" spans="5:24">
      <c r="E910" s="474"/>
      <c r="G910" s="1243" t="s">
        <v>196</v>
      </c>
      <c r="H910" s="1243" t="s">
        <v>220</v>
      </c>
      <c r="J910" s="1225"/>
      <c r="K910" s="1225"/>
      <c r="T910" s="879"/>
      <c r="U910" s="879"/>
      <c r="V910" s="879"/>
      <c r="W910" s="879"/>
      <c r="X910" s="879"/>
    </row>
    <row r="911" spans="5:24">
      <c r="E911" s="474"/>
      <c r="G911" s="1243" t="s">
        <v>196</v>
      </c>
      <c r="H911" s="1243" t="s">
        <v>2087</v>
      </c>
      <c r="J911" s="1225"/>
      <c r="K911" s="1225"/>
      <c r="T911" s="879"/>
      <c r="U911" s="879"/>
      <c r="V911" s="879"/>
      <c r="W911" s="879"/>
      <c r="X911" s="879"/>
    </row>
    <row r="912" spans="5:24">
      <c r="E912" s="474"/>
      <c r="G912" s="1243" t="s">
        <v>196</v>
      </c>
      <c r="H912" s="1243" t="s">
        <v>1899</v>
      </c>
      <c r="J912" s="1225"/>
      <c r="K912" s="1225"/>
      <c r="T912" s="879"/>
      <c r="U912" s="879"/>
      <c r="V912" s="879"/>
      <c r="W912" s="879"/>
      <c r="X912" s="879"/>
    </row>
    <row r="913" spans="5:24">
      <c r="E913" s="474"/>
      <c r="G913" s="1243" t="s">
        <v>196</v>
      </c>
      <c r="H913" s="1243" t="s">
        <v>2088</v>
      </c>
      <c r="J913" s="1225"/>
      <c r="K913" s="1225"/>
      <c r="T913" s="879"/>
      <c r="U913" s="879"/>
      <c r="V913" s="879"/>
      <c r="W913" s="879"/>
      <c r="X913" s="879"/>
    </row>
    <row r="914" spans="5:24">
      <c r="E914" s="474"/>
      <c r="G914" s="1243" t="s">
        <v>196</v>
      </c>
      <c r="H914" s="1243" t="s">
        <v>1998</v>
      </c>
      <c r="J914" s="1225"/>
      <c r="K914" s="1225"/>
      <c r="T914" s="879"/>
      <c r="U914" s="879"/>
      <c r="V914" s="879"/>
      <c r="W914" s="879"/>
      <c r="X914" s="879"/>
    </row>
    <row r="915" spans="5:24">
      <c r="E915" s="474"/>
      <c r="G915" s="1243" t="s">
        <v>196</v>
      </c>
      <c r="H915" s="1243" t="s">
        <v>2089</v>
      </c>
      <c r="J915" s="1225"/>
      <c r="K915" s="1225"/>
      <c r="T915" s="879"/>
      <c r="U915" s="879"/>
      <c r="V915" s="879"/>
      <c r="W915" s="879"/>
      <c r="X915" s="879"/>
    </row>
    <row r="916" spans="5:24">
      <c r="E916" s="474"/>
      <c r="G916" s="1243" t="s">
        <v>1173</v>
      </c>
      <c r="H916" s="1243" t="s">
        <v>1534</v>
      </c>
      <c r="J916" s="1225"/>
      <c r="K916" s="1225"/>
      <c r="T916" s="879"/>
      <c r="U916" s="879"/>
      <c r="V916" s="879"/>
      <c r="W916" s="879"/>
      <c r="X916" s="879"/>
    </row>
    <row r="917" spans="5:24">
      <c r="E917" s="474"/>
      <c r="G917" s="1243" t="s">
        <v>1173</v>
      </c>
      <c r="H917" s="1243" t="s">
        <v>1321</v>
      </c>
      <c r="J917" s="1225"/>
      <c r="K917" s="1225"/>
      <c r="T917" s="879"/>
      <c r="U917" s="879"/>
      <c r="V917" s="879"/>
      <c r="W917" s="879"/>
      <c r="X917" s="879"/>
    </row>
    <row r="918" spans="5:24">
      <c r="E918" s="474"/>
      <c r="G918" s="1243" t="s">
        <v>1173</v>
      </c>
      <c r="H918" s="1243" t="s">
        <v>1365</v>
      </c>
      <c r="J918" s="1225"/>
      <c r="K918" s="1225"/>
      <c r="T918" s="879"/>
      <c r="U918" s="879"/>
      <c r="V918" s="879"/>
      <c r="W918" s="879"/>
      <c r="X918" s="879"/>
    </row>
    <row r="919" spans="5:24">
      <c r="E919" s="474"/>
      <c r="G919" s="1243" t="s">
        <v>1173</v>
      </c>
      <c r="H919" s="1243" t="s">
        <v>1778</v>
      </c>
      <c r="J919" s="1225"/>
      <c r="K919" s="1225"/>
      <c r="T919" s="879"/>
      <c r="U919" s="879"/>
      <c r="V919" s="879"/>
      <c r="W919" s="879"/>
      <c r="X919" s="879"/>
    </row>
    <row r="920" spans="5:24">
      <c r="E920" s="474"/>
      <c r="G920" s="1243" t="s">
        <v>1173</v>
      </c>
      <c r="H920" s="1243" t="s">
        <v>1238</v>
      </c>
      <c r="J920" s="1225"/>
      <c r="K920" s="1225"/>
      <c r="T920" s="879"/>
      <c r="U920" s="879"/>
      <c r="V920" s="879"/>
      <c r="W920" s="879"/>
      <c r="X920" s="879"/>
    </row>
    <row r="921" spans="5:24">
      <c r="E921" s="474"/>
      <c r="G921" s="1243" t="s">
        <v>1173</v>
      </c>
      <c r="H921" s="1243" t="s">
        <v>2090</v>
      </c>
      <c r="J921" s="1225"/>
      <c r="K921" s="1225"/>
      <c r="T921" s="879"/>
      <c r="U921" s="879"/>
      <c r="V921" s="879"/>
      <c r="W921" s="879"/>
      <c r="X921" s="879"/>
    </row>
    <row r="922" spans="5:24">
      <c r="E922" s="474"/>
      <c r="G922" s="1243" t="s">
        <v>1173</v>
      </c>
      <c r="H922" s="1243" t="s">
        <v>1631</v>
      </c>
      <c r="J922" s="1225"/>
      <c r="K922" s="1225"/>
      <c r="T922" s="879"/>
      <c r="U922" s="879"/>
      <c r="V922" s="879"/>
      <c r="W922" s="879"/>
      <c r="X922" s="879"/>
    </row>
    <row r="923" spans="5:24">
      <c r="E923" s="474"/>
      <c r="G923" s="1243" t="s">
        <v>1173</v>
      </c>
      <c r="H923" s="1243" t="s">
        <v>2</v>
      </c>
      <c r="J923" s="1225"/>
      <c r="K923" s="1225"/>
      <c r="T923" s="879"/>
      <c r="U923" s="879"/>
      <c r="V923" s="879"/>
      <c r="W923" s="879"/>
      <c r="X923" s="879"/>
    </row>
    <row r="924" spans="5:24">
      <c r="E924" s="474"/>
      <c r="G924" s="1243" t="s">
        <v>1173</v>
      </c>
      <c r="H924" s="1243" t="s">
        <v>999</v>
      </c>
      <c r="J924" s="1225"/>
      <c r="K924" s="1225"/>
      <c r="T924" s="879"/>
      <c r="U924" s="879"/>
      <c r="V924" s="879"/>
      <c r="W924" s="879"/>
      <c r="X924" s="879"/>
    </row>
    <row r="925" spans="5:24">
      <c r="E925" s="474"/>
      <c r="G925" s="1243" t="s">
        <v>1173</v>
      </c>
      <c r="H925" s="1243" t="s">
        <v>2092</v>
      </c>
      <c r="J925" s="1225"/>
      <c r="K925" s="1225"/>
      <c r="T925" s="879"/>
      <c r="U925" s="879"/>
      <c r="V925" s="879"/>
      <c r="W925" s="879"/>
      <c r="X925" s="879"/>
    </row>
    <row r="926" spans="5:24">
      <c r="E926" s="474"/>
      <c r="G926" s="1243" t="s">
        <v>1173</v>
      </c>
      <c r="H926" s="1243" t="s">
        <v>2094</v>
      </c>
      <c r="J926" s="1225"/>
      <c r="K926" s="1225"/>
      <c r="T926" s="879"/>
      <c r="U926" s="879"/>
      <c r="V926" s="879"/>
      <c r="W926" s="879"/>
      <c r="X926" s="879"/>
    </row>
    <row r="927" spans="5:24">
      <c r="E927" s="474"/>
      <c r="G927" s="1243" t="s">
        <v>1173</v>
      </c>
      <c r="H927" s="1243" t="s">
        <v>2095</v>
      </c>
      <c r="J927" s="1225"/>
      <c r="K927" s="1225"/>
      <c r="T927" s="879"/>
      <c r="U927" s="879"/>
      <c r="V927" s="879"/>
      <c r="W927" s="879"/>
      <c r="X927" s="879"/>
    </row>
    <row r="928" spans="5:24">
      <c r="E928" s="474"/>
      <c r="G928" s="1243" t="s">
        <v>1173</v>
      </c>
      <c r="H928" s="1243" t="s">
        <v>1782</v>
      </c>
      <c r="J928" s="1225"/>
      <c r="K928" s="1225"/>
      <c r="T928" s="879"/>
      <c r="U928" s="879"/>
      <c r="V928" s="879"/>
      <c r="W928" s="879"/>
      <c r="X928" s="879"/>
    </row>
    <row r="929" spans="5:24">
      <c r="E929" s="474"/>
      <c r="G929" s="1243" t="s">
        <v>1173</v>
      </c>
      <c r="H929" s="1243" t="s">
        <v>1783</v>
      </c>
      <c r="J929" s="1225"/>
      <c r="K929" s="1225"/>
      <c r="T929" s="879"/>
      <c r="U929" s="879"/>
      <c r="V929" s="879"/>
      <c r="W929" s="879"/>
      <c r="X929" s="879"/>
    </row>
    <row r="930" spans="5:24">
      <c r="E930" s="474"/>
      <c r="G930" s="1243" t="s">
        <v>1173</v>
      </c>
      <c r="H930" s="1243" t="s">
        <v>2096</v>
      </c>
      <c r="J930" s="1225"/>
      <c r="K930" s="1225"/>
      <c r="T930" s="879"/>
      <c r="U930" s="879"/>
      <c r="V930" s="879"/>
      <c r="W930" s="879"/>
      <c r="X930" s="879"/>
    </row>
    <row r="931" spans="5:24">
      <c r="E931" s="474"/>
      <c r="G931" s="1243" t="s">
        <v>1173</v>
      </c>
      <c r="H931" s="1243" t="s">
        <v>1617</v>
      </c>
      <c r="J931" s="1225"/>
      <c r="K931" s="1225"/>
      <c r="T931" s="879"/>
      <c r="U931" s="879"/>
      <c r="V931" s="879"/>
      <c r="W931" s="879"/>
      <c r="X931" s="879"/>
    </row>
    <row r="932" spans="5:24">
      <c r="E932" s="474"/>
      <c r="G932" s="1243" t="s">
        <v>1173</v>
      </c>
      <c r="H932" s="1243" t="s">
        <v>996</v>
      </c>
      <c r="J932" s="1225"/>
      <c r="K932" s="1225"/>
      <c r="T932" s="879"/>
      <c r="U932" s="879"/>
      <c r="V932" s="879"/>
      <c r="W932" s="879"/>
      <c r="X932" s="879"/>
    </row>
    <row r="933" spans="5:24">
      <c r="E933" s="474"/>
      <c r="G933" s="1243" t="s">
        <v>1173</v>
      </c>
      <c r="H933" s="1243" t="s">
        <v>2098</v>
      </c>
      <c r="J933" s="1225"/>
      <c r="K933" s="1225"/>
      <c r="T933" s="879"/>
      <c r="U933" s="879"/>
      <c r="V933" s="879"/>
      <c r="W933" s="879"/>
      <c r="X933" s="879"/>
    </row>
    <row r="934" spans="5:24">
      <c r="E934" s="474"/>
      <c r="G934" s="1243" t="s">
        <v>1173</v>
      </c>
      <c r="H934" s="1243" t="s">
        <v>1654</v>
      </c>
      <c r="J934" s="1225"/>
      <c r="K934" s="1225"/>
      <c r="T934" s="879"/>
      <c r="U934" s="879"/>
      <c r="V934" s="879"/>
      <c r="W934" s="879"/>
      <c r="X934" s="879"/>
    </row>
    <row r="935" spans="5:24">
      <c r="E935" s="474"/>
      <c r="G935" s="1243" t="s">
        <v>1173</v>
      </c>
      <c r="H935" s="1243" t="s">
        <v>2100</v>
      </c>
      <c r="J935" s="1225"/>
      <c r="K935" s="1225"/>
      <c r="T935" s="879"/>
      <c r="U935" s="879"/>
      <c r="V935" s="879"/>
      <c r="W935" s="879"/>
      <c r="X935" s="879"/>
    </row>
    <row r="936" spans="5:24">
      <c r="E936" s="474"/>
      <c r="G936" s="1243" t="s">
        <v>1173</v>
      </c>
      <c r="H936" s="1243" t="s">
        <v>1977</v>
      </c>
      <c r="J936" s="1225"/>
      <c r="K936" s="1225"/>
      <c r="T936" s="879"/>
      <c r="U936" s="879"/>
      <c r="V936" s="879"/>
      <c r="W936" s="879"/>
      <c r="X936" s="879"/>
    </row>
    <row r="937" spans="5:24">
      <c r="E937" s="474"/>
      <c r="G937" s="1243" t="s">
        <v>1173</v>
      </c>
      <c r="H937" s="1243" t="s">
        <v>2097</v>
      </c>
      <c r="J937" s="1225"/>
      <c r="K937" s="1225"/>
      <c r="T937" s="879"/>
      <c r="U937" s="879"/>
      <c r="V937" s="879"/>
      <c r="W937" s="879"/>
      <c r="X937" s="879"/>
    </row>
    <row r="938" spans="5:24">
      <c r="E938" s="474"/>
      <c r="G938" s="1243" t="s">
        <v>1173</v>
      </c>
      <c r="H938" s="1243" t="s">
        <v>274</v>
      </c>
      <c r="J938" s="1225"/>
      <c r="K938" s="1225"/>
      <c r="T938" s="879"/>
      <c r="U938" s="879"/>
      <c r="V938" s="879"/>
      <c r="W938" s="879"/>
      <c r="X938" s="879"/>
    </row>
    <row r="939" spans="5:24">
      <c r="E939" s="474"/>
      <c r="G939" s="1243" t="s">
        <v>1173</v>
      </c>
      <c r="H939" s="1243" t="s">
        <v>55</v>
      </c>
      <c r="J939" s="1225"/>
      <c r="K939" s="1225"/>
      <c r="T939" s="879"/>
      <c r="U939" s="879"/>
      <c r="V939" s="879"/>
      <c r="W939" s="879"/>
      <c r="X939" s="879"/>
    </row>
    <row r="940" spans="5:24">
      <c r="E940" s="474"/>
      <c r="G940" s="1243" t="s">
        <v>1173</v>
      </c>
      <c r="H940" s="1243" t="s">
        <v>2031</v>
      </c>
      <c r="J940" s="1225"/>
      <c r="K940" s="1225"/>
      <c r="T940" s="879"/>
      <c r="U940" s="879"/>
      <c r="V940" s="879"/>
      <c r="W940" s="879"/>
      <c r="X940" s="879"/>
    </row>
    <row r="941" spans="5:24">
      <c r="E941" s="474"/>
      <c r="G941" s="1243" t="s">
        <v>1173</v>
      </c>
      <c r="H941" s="1243" t="s">
        <v>663</v>
      </c>
      <c r="J941" s="1225"/>
      <c r="K941" s="1225"/>
      <c r="T941" s="879"/>
      <c r="U941" s="879"/>
      <c r="V941" s="879"/>
      <c r="W941" s="879"/>
      <c r="X941" s="879"/>
    </row>
    <row r="942" spans="5:24">
      <c r="E942" s="474"/>
      <c r="G942" s="1243" t="s">
        <v>1173</v>
      </c>
      <c r="H942" s="1243" t="s">
        <v>553</v>
      </c>
      <c r="J942" s="1225"/>
      <c r="K942" s="1225"/>
      <c r="T942" s="879"/>
      <c r="U942" s="879"/>
      <c r="V942" s="879"/>
      <c r="W942" s="879"/>
      <c r="X942" s="879"/>
    </row>
    <row r="943" spans="5:24">
      <c r="E943" s="474"/>
      <c r="G943" s="1243" t="s">
        <v>1173</v>
      </c>
      <c r="H943" s="1243" t="s">
        <v>2101</v>
      </c>
      <c r="J943" s="1225"/>
      <c r="K943" s="1225"/>
      <c r="T943" s="879"/>
      <c r="U943" s="879"/>
      <c r="V943" s="879"/>
      <c r="W943" s="879"/>
      <c r="X943" s="879"/>
    </row>
    <row r="944" spans="5:24">
      <c r="E944" s="474"/>
      <c r="G944" s="1243" t="s">
        <v>1173</v>
      </c>
      <c r="H944" s="1243" t="s">
        <v>799</v>
      </c>
      <c r="J944" s="1225"/>
      <c r="K944" s="1225"/>
      <c r="T944" s="879"/>
      <c r="U944" s="879"/>
      <c r="V944" s="879"/>
      <c r="W944" s="879"/>
      <c r="X944" s="879"/>
    </row>
    <row r="945" spans="5:24">
      <c r="E945" s="474"/>
      <c r="G945" s="1243" t="s">
        <v>1173</v>
      </c>
      <c r="H945" s="1243" t="s">
        <v>515</v>
      </c>
      <c r="J945" s="1225"/>
      <c r="K945" s="1225"/>
      <c r="T945" s="879"/>
      <c r="U945" s="879"/>
      <c r="V945" s="879"/>
      <c r="W945" s="879"/>
      <c r="X945" s="879"/>
    </row>
    <row r="946" spans="5:24">
      <c r="E946" s="474"/>
      <c r="G946" s="1243" t="s">
        <v>1173</v>
      </c>
      <c r="H946" s="1243" t="s">
        <v>1612</v>
      </c>
      <c r="J946" s="1225"/>
      <c r="K946" s="1225"/>
      <c r="T946" s="879"/>
      <c r="U946" s="879"/>
      <c r="V946" s="879"/>
      <c r="W946" s="879"/>
      <c r="X946" s="879"/>
    </row>
    <row r="947" spans="5:24">
      <c r="E947" s="474"/>
      <c r="G947" s="1243" t="s">
        <v>1173</v>
      </c>
      <c r="H947" s="1243" t="s">
        <v>711</v>
      </c>
      <c r="J947" s="1225"/>
      <c r="K947" s="1225"/>
      <c r="T947" s="879"/>
      <c r="U947" s="879"/>
      <c r="V947" s="879"/>
      <c r="W947" s="879"/>
      <c r="X947" s="879"/>
    </row>
    <row r="948" spans="5:24">
      <c r="E948" s="474"/>
      <c r="G948" s="1243" t="s">
        <v>1173</v>
      </c>
      <c r="H948" s="1243" t="s">
        <v>4</v>
      </c>
      <c r="J948" s="1225"/>
      <c r="K948" s="1225"/>
      <c r="T948" s="879"/>
      <c r="U948" s="879"/>
      <c r="V948" s="879"/>
      <c r="W948" s="879"/>
      <c r="X948" s="879"/>
    </row>
    <row r="949" spans="5:24">
      <c r="E949" s="474"/>
      <c r="G949" s="1243" t="s">
        <v>1173</v>
      </c>
      <c r="H949" s="1243" t="s">
        <v>2102</v>
      </c>
      <c r="J949" s="1225"/>
      <c r="K949" s="1225"/>
      <c r="T949" s="879"/>
      <c r="U949" s="879"/>
      <c r="V949" s="879"/>
      <c r="W949" s="879"/>
      <c r="X949" s="879"/>
    </row>
    <row r="950" spans="5:24">
      <c r="E950" s="474"/>
      <c r="G950" s="1243" t="s">
        <v>1173</v>
      </c>
      <c r="H950" s="1243" t="s">
        <v>1420</v>
      </c>
      <c r="J950" s="1225"/>
      <c r="K950" s="1225"/>
      <c r="T950" s="879"/>
      <c r="U950" s="879"/>
      <c r="V950" s="879"/>
      <c r="W950" s="879"/>
      <c r="X950" s="879"/>
    </row>
    <row r="951" spans="5:24">
      <c r="E951" s="474"/>
      <c r="G951" s="1243" t="s">
        <v>1173</v>
      </c>
      <c r="H951" s="1243" t="s">
        <v>2103</v>
      </c>
      <c r="J951" s="1225"/>
      <c r="K951" s="1225"/>
      <c r="T951" s="879"/>
      <c r="U951" s="879"/>
      <c r="V951" s="879"/>
      <c r="W951" s="879"/>
      <c r="X951" s="879"/>
    </row>
    <row r="952" spans="5:24">
      <c r="E952" s="474"/>
      <c r="G952" s="1243" t="s">
        <v>1173</v>
      </c>
      <c r="H952" s="1243" t="s">
        <v>1512</v>
      </c>
      <c r="J952" s="1225"/>
      <c r="K952" s="1225"/>
      <c r="T952" s="879"/>
      <c r="U952" s="879"/>
      <c r="V952" s="879"/>
      <c r="W952" s="879"/>
      <c r="X952" s="879"/>
    </row>
    <row r="953" spans="5:24">
      <c r="E953" s="474"/>
      <c r="G953" s="1243" t="s">
        <v>1173</v>
      </c>
      <c r="H953" s="1243" t="s">
        <v>1358</v>
      </c>
      <c r="J953" s="1225"/>
      <c r="K953" s="1225"/>
      <c r="T953" s="879"/>
      <c r="U953" s="879"/>
      <c r="V953" s="879"/>
      <c r="W953" s="879"/>
      <c r="X953" s="879"/>
    </row>
    <row r="954" spans="5:24">
      <c r="E954" s="474"/>
      <c r="G954" s="1243" t="s">
        <v>1173</v>
      </c>
      <c r="H954" s="1243" t="s">
        <v>945</v>
      </c>
      <c r="J954" s="1225"/>
      <c r="K954" s="1225"/>
      <c r="T954" s="879"/>
      <c r="U954" s="879"/>
      <c r="V954" s="879"/>
      <c r="W954" s="879"/>
      <c r="X954" s="879"/>
    </row>
    <row r="955" spans="5:24">
      <c r="E955" s="474"/>
      <c r="G955" s="1243" t="s">
        <v>1173</v>
      </c>
      <c r="H955" s="1243" t="s">
        <v>568</v>
      </c>
      <c r="J955" s="1225"/>
      <c r="K955" s="1225"/>
      <c r="T955" s="879"/>
      <c r="U955" s="879"/>
      <c r="V955" s="879"/>
      <c r="W955" s="879"/>
      <c r="X955" s="879"/>
    </row>
    <row r="956" spans="5:24">
      <c r="E956" s="474"/>
      <c r="G956" s="1243" t="s">
        <v>1173</v>
      </c>
      <c r="H956" s="1243" t="s">
        <v>2104</v>
      </c>
      <c r="J956" s="1225"/>
      <c r="K956" s="1225"/>
      <c r="T956" s="879"/>
      <c r="U956" s="879"/>
      <c r="V956" s="879"/>
      <c r="W956" s="879"/>
      <c r="X956" s="879"/>
    </row>
    <row r="957" spans="5:24">
      <c r="E957" s="474"/>
      <c r="G957" s="1243" t="s">
        <v>1173</v>
      </c>
      <c r="H957" s="1243" t="s">
        <v>350</v>
      </c>
      <c r="J957" s="1225"/>
      <c r="K957" s="1225"/>
      <c r="T957" s="879"/>
      <c r="U957" s="879"/>
      <c r="V957" s="879"/>
      <c r="W957" s="879"/>
      <c r="X957" s="879"/>
    </row>
    <row r="958" spans="5:24">
      <c r="E958" s="474"/>
      <c r="G958" s="1243" t="s">
        <v>98</v>
      </c>
      <c r="H958" s="1243" t="s">
        <v>780</v>
      </c>
      <c r="J958" s="1225"/>
      <c r="K958" s="1225"/>
      <c r="T958" s="879"/>
      <c r="U958" s="879"/>
      <c r="V958" s="879"/>
      <c r="W958" s="879"/>
      <c r="X958" s="879"/>
    </row>
    <row r="959" spans="5:24">
      <c r="E959" s="474"/>
      <c r="G959" s="1243" t="s">
        <v>98</v>
      </c>
      <c r="H959" s="1243" t="s">
        <v>736</v>
      </c>
      <c r="J959" s="1225"/>
      <c r="K959" s="1225"/>
      <c r="T959" s="879"/>
      <c r="U959" s="879"/>
      <c r="V959" s="879"/>
      <c r="W959" s="879"/>
      <c r="X959" s="879"/>
    </row>
    <row r="960" spans="5:24">
      <c r="E960" s="474"/>
      <c r="G960" s="1243" t="s">
        <v>98</v>
      </c>
      <c r="H960" s="1243" t="s">
        <v>1786</v>
      </c>
      <c r="J960" s="1225"/>
      <c r="K960" s="1225"/>
      <c r="T960" s="879"/>
      <c r="U960" s="879"/>
      <c r="V960" s="879"/>
      <c r="W960" s="879"/>
      <c r="X960" s="879"/>
    </row>
    <row r="961" spans="5:24">
      <c r="E961" s="474"/>
      <c r="G961" s="1243" t="s">
        <v>98</v>
      </c>
      <c r="H961" s="1243" t="s">
        <v>1749</v>
      </c>
      <c r="J961" s="1225"/>
      <c r="K961" s="1225"/>
      <c r="T961" s="879"/>
      <c r="U961" s="879"/>
      <c r="V961" s="879"/>
      <c r="W961" s="879"/>
      <c r="X961" s="879"/>
    </row>
    <row r="962" spans="5:24">
      <c r="E962" s="474"/>
      <c r="G962" s="1243" t="s">
        <v>98</v>
      </c>
      <c r="H962" s="1243" t="s">
        <v>1703</v>
      </c>
      <c r="J962" s="1225"/>
      <c r="K962" s="1225"/>
      <c r="T962" s="879"/>
      <c r="U962" s="879"/>
      <c r="V962" s="879"/>
      <c r="W962" s="879"/>
      <c r="X962" s="879"/>
    </row>
    <row r="963" spans="5:24">
      <c r="E963" s="474"/>
      <c r="G963" s="1243" t="s">
        <v>98</v>
      </c>
      <c r="H963" s="1243" t="s">
        <v>926</v>
      </c>
      <c r="J963" s="1225"/>
      <c r="K963" s="1225"/>
      <c r="T963" s="879"/>
      <c r="U963" s="879"/>
      <c r="V963" s="879"/>
      <c r="W963" s="879"/>
      <c r="X963" s="879"/>
    </row>
    <row r="964" spans="5:24">
      <c r="E964" s="474"/>
      <c r="G964" s="1243" t="s">
        <v>98</v>
      </c>
      <c r="H964" s="1243" t="s">
        <v>2105</v>
      </c>
      <c r="J964" s="1225"/>
      <c r="K964" s="1225"/>
      <c r="T964" s="879"/>
      <c r="U964" s="879"/>
      <c r="V964" s="879"/>
      <c r="W964" s="879"/>
      <c r="X964" s="879"/>
    </row>
    <row r="965" spans="5:24">
      <c r="E965" s="474"/>
      <c r="G965" s="1243" t="s">
        <v>98</v>
      </c>
      <c r="H965" s="1243" t="s">
        <v>1790</v>
      </c>
      <c r="J965" s="1225"/>
      <c r="K965" s="1225"/>
      <c r="T965" s="879"/>
      <c r="U965" s="879"/>
      <c r="V965" s="879"/>
      <c r="W965" s="879"/>
      <c r="X965" s="879"/>
    </row>
    <row r="966" spans="5:24">
      <c r="E966" s="474"/>
      <c r="G966" s="1243" t="s">
        <v>98</v>
      </c>
      <c r="H966" s="1243" t="s">
        <v>1548</v>
      </c>
      <c r="J966" s="1225"/>
      <c r="K966" s="1225"/>
      <c r="T966" s="879"/>
      <c r="U966" s="879"/>
      <c r="V966" s="879"/>
      <c r="W966" s="879"/>
      <c r="X966" s="879"/>
    </row>
    <row r="967" spans="5:24">
      <c r="E967" s="474"/>
      <c r="G967" s="1243" t="s">
        <v>98</v>
      </c>
      <c r="H967" s="1243" t="s">
        <v>1796</v>
      </c>
      <c r="J967" s="1225"/>
      <c r="K967" s="1225"/>
      <c r="T967" s="879"/>
      <c r="U967" s="879"/>
      <c r="V967" s="879"/>
      <c r="W967" s="879"/>
      <c r="X967" s="879"/>
    </row>
    <row r="968" spans="5:24">
      <c r="E968" s="474"/>
      <c r="G968" s="1243" t="s">
        <v>98</v>
      </c>
      <c r="H968" s="1243" t="s">
        <v>1797</v>
      </c>
      <c r="J968" s="1225"/>
      <c r="K968" s="1225"/>
      <c r="T968" s="879"/>
      <c r="U968" s="879"/>
      <c r="V968" s="879"/>
      <c r="W968" s="879"/>
      <c r="X968" s="879"/>
    </row>
    <row r="969" spans="5:24">
      <c r="E969" s="474"/>
      <c r="G969" s="1243" t="s">
        <v>98</v>
      </c>
      <c r="H969" s="1243" t="s">
        <v>1798</v>
      </c>
      <c r="J969" s="1225"/>
      <c r="K969" s="1225"/>
      <c r="T969" s="879"/>
      <c r="U969" s="879"/>
      <c r="V969" s="879"/>
      <c r="W969" s="879"/>
      <c r="X969" s="879"/>
    </row>
    <row r="970" spans="5:24">
      <c r="E970" s="474"/>
      <c r="G970" s="1243" t="s">
        <v>98</v>
      </c>
      <c r="H970" s="1243" t="s">
        <v>1799</v>
      </c>
      <c r="J970" s="1225"/>
      <c r="K970" s="1225"/>
      <c r="T970" s="879"/>
      <c r="U970" s="879"/>
      <c r="V970" s="879"/>
      <c r="W970" s="879"/>
      <c r="X970" s="879"/>
    </row>
    <row r="971" spans="5:24">
      <c r="E971" s="474"/>
      <c r="G971" s="1243" t="s">
        <v>98</v>
      </c>
      <c r="H971" s="1243" t="s">
        <v>1151</v>
      </c>
      <c r="J971" s="1225"/>
      <c r="K971" s="1225"/>
      <c r="T971" s="879"/>
      <c r="U971" s="879"/>
      <c r="V971" s="879"/>
      <c r="W971" s="879"/>
      <c r="X971" s="879"/>
    </row>
    <row r="972" spans="5:24">
      <c r="E972" s="474"/>
      <c r="G972" s="1243" t="s">
        <v>98</v>
      </c>
      <c r="H972" s="1243" t="s">
        <v>761</v>
      </c>
      <c r="J972" s="1225"/>
      <c r="K972" s="1225"/>
      <c r="T972" s="879"/>
      <c r="U972" s="879"/>
      <c r="V972" s="879"/>
      <c r="W972" s="879"/>
      <c r="X972" s="879"/>
    </row>
    <row r="973" spans="5:24">
      <c r="E973" s="474"/>
      <c r="G973" s="1243" t="s">
        <v>98</v>
      </c>
      <c r="H973" s="1243" t="s">
        <v>204</v>
      </c>
      <c r="J973" s="1225"/>
      <c r="K973" s="1225"/>
      <c r="T973" s="879"/>
      <c r="U973" s="879"/>
      <c r="V973" s="879"/>
      <c r="W973" s="879"/>
      <c r="X973" s="879"/>
    </row>
    <row r="974" spans="5:24">
      <c r="E974" s="474"/>
      <c r="G974" s="1243" t="s">
        <v>98</v>
      </c>
      <c r="H974" s="1243" t="s">
        <v>1615</v>
      </c>
      <c r="J974" s="1225"/>
      <c r="K974" s="1225"/>
      <c r="T974" s="879"/>
      <c r="U974" s="879"/>
      <c r="V974" s="879"/>
      <c r="W974" s="879"/>
      <c r="X974" s="879"/>
    </row>
    <row r="975" spans="5:24">
      <c r="E975" s="474"/>
      <c r="G975" s="1243" t="s">
        <v>98</v>
      </c>
      <c r="H975" s="1243" t="s">
        <v>858</v>
      </c>
      <c r="J975" s="1225"/>
      <c r="K975" s="1225"/>
      <c r="T975" s="879"/>
      <c r="U975" s="879"/>
      <c r="V975" s="879"/>
      <c r="W975" s="879"/>
      <c r="X975" s="879"/>
    </row>
    <row r="976" spans="5:24">
      <c r="E976" s="474"/>
      <c r="G976" s="1243" t="s">
        <v>98</v>
      </c>
      <c r="H976" s="1243" t="s">
        <v>598</v>
      </c>
      <c r="J976" s="1225"/>
      <c r="K976" s="1225"/>
      <c r="T976" s="879"/>
      <c r="U976" s="879"/>
      <c r="V976" s="879"/>
      <c r="W976" s="879"/>
      <c r="X976" s="879"/>
    </row>
    <row r="977" spans="5:24">
      <c r="E977" s="474"/>
      <c r="G977" s="1243" t="s">
        <v>98</v>
      </c>
      <c r="H977" s="1243" t="s">
        <v>2107</v>
      </c>
      <c r="J977" s="1225"/>
      <c r="K977" s="1225"/>
      <c r="T977" s="879"/>
      <c r="U977" s="879"/>
      <c r="V977" s="879"/>
      <c r="W977" s="879"/>
      <c r="X977" s="879"/>
    </row>
    <row r="978" spans="5:24">
      <c r="E978" s="474"/>
      <c r="G978" s="1243" t="s">
        <v>98</v>
      </c>
      <c r="H978" s="1243" t="s">
        <v>1471</v>
      </c>
      <c r="J978" s="1225"/>
      <c r="K978" s="1225"/>
      <c r="T978" s="879"/>
      <c r="U978" s="879"/>
      <c r="V978" s="879"/>
      <c r="W978" s="879"/>
      <c r="X978" s="879"/>
    </row>
    <row r="979" spans="5:24">
      <c r="E979" s="474"/>
      <c r="G979" s="1243" t="s">
        <v>98</v>
      </c>
      <c r="H979" s="1243" t="s">
        <v>1695</v>
      </c>
      <c r="J979" s="1225"/>
      <c r="K979" s="1225"/>
      <c r="T979" s="879"/>
      <c r="U979" s="879"/>
      <c r="V979" s="879"/>
      <c r="W979" s="879"/>
      <c r="X979" s="879"/>
    </row>
    <row r="980" spans="5:24">
      <c r="E980" s="474"/>
      <c r="G980" s="1243" t="s">
        <v>98</v>
      </c>
      <c r="H980" s="1243" t="s">
        <v>1274</v>
      </c>
      <c r="J980" s="1225"/>
      <c r="K980" s="1225"/>
      <c r="T980" s="879"/>
      <c r="U980" s="879"/>
      <c r="V980" s="879"/>
      <c r="W980" s="879"/>
      <c r="X980" s="879"/>
    </row>
    <row r="981" spans="5:24">
      <c r="E981" s="474"/>
      <c r="G981" s="1243" t="s">
        <v>98</v>
      </c>
      <c r="H981" s="1243" t="s">
        <v>2108</v>
      </c>
      <c r="J981" s="1225"/>
      <c r="K981" s="1225"/>
      <c r="T981" s="879"/>
      <c r="U981" s="879"/>
      <c r="V981" s="879"/>
      <c r="W981" s="879"/>
      <c r="X981" s="879"/>
    </row>
    <row r="982" spans="5:24">
      <c r="E982" s="474"/>
      <c r="G982" s="1243" t="s">
        <v>98</v>
      </c>
      <c r="H982" s="1243" t="s">
        <v>1546</v>
      </c>
      <c r="J982" s="1225"/>
      <c r="K982" s="1225"/>
      <c r="T982" s="879"/>
      <c r="U982" s="879"/>
      <c r="V982" s="879"/>
      <c r="W982" s="879"/>
      <c r="X982" s="879"/>
    </row>
    <row r="983" spans="5:24">
      <c r="E983" s="474"/>
      <c r="G983" s="1243" t="s">
        <v>98</v>
      </c>
      <c r="H983" s="1243" t="s">
        <v>426</v>
      </c>
      <c r="J983" s="1225"/>
      <c r="K983" s="1225"/>
      <c r="T983" s="879"/>
      <c r="U983" s="879"/>
      <c r="V983" s="879"/>
      <c r="W983" s="879"/>
      <c r="X983" s="879"/>
    </row>
    <row r="984" spans="5:24">
      <c r="E984" s="474"/>
      <c r="G984" s="1243" t="s">
        <v>98</v>
      </c>
      <c r="H984" s="1243" t="s">
        <v>2109</v>
      </c>
      <c r="J984" s="1225"/>
      <c r="K984" s="1225"/>
      <c r="T984" s="879"/>
      <c r="U984" s="879"/>
      <c r="V984" s="879"/>
      <c r="W984" s="879"/>
      <c r="X984" s="879"/>
    </row>
    <row r="985" spans="5:24">
      <c r="E985" s="474"/>
      <c r="G985" s="1243" t="s">
        <v>98</v>
      </c>
      <c r="H985" s="1243" t="s">
        <v>2110</v>
      </c>
      <c r="J985" s="1225"/>
      <c r="K985" s="1225"/>
      <c r="T985" s="879"/>
      <c r="U985" s="879"/>
      <c r="V985" s="879"/>
      <c r="W985" s="879"/>
      <c r="X985" s="879"/>
    </row>
    <row r="986" spans="5:24">
      <c r="E986" s="474"/>
      <c r="G986" s="1243" t="s">
        <v>98</v>
      </c>
      <c r="H986" s="1243" t="s">
        <v>1220</v>
      </c>
      <c r="J986" s="1225"/>
      <c r="K986" s="1225"/>
      <c r="T986" s="879"/>
      <c r="U986" s="879"/>
      <c r="V986" s="879"/>
      <c r="W986" s="879"/>
      <c r="X986" s="879"/>
    </row>
    <row r="987" spans="5:24">
      <c r="E987" s="474"/>
      <c r="G987" s="1243" t="s">
        <v>98</v>
      </c>
      <c r="H987" s="1243" t="s">
        <v>596</v>
      </c>
      <c r="J987" s="1225"/>
      <c r="K987" s="1225"/>
      <c r="T987" s="879"/>
      <c r="U987" s="879"/>
      <c r="V987" s="879"/>
      <c r="W987" s="879"/>
      <c r="X987" s="879"/>
    </row>
    <row r="988" spans="5:24">
      <c r="E988" s="474"/>
      <c r="G988" s="1243" t="s">
        <v>98</v>
      </c>
      <c r="H988" s="1243" t="s">
        <v>452</v>
      </c>
      <c r="J988" s="1225"/>
      <c r="K988" s="1225"/>
      <c r="T988" s="879"/>
      <c r="U988" s="879"/>
      <c r="V988" s="879"/>
      <c r="W988" s="879"/>
      <c r="X988" s="879"/>
    </row>
    <row r="989" spans="5:24">
      <c r="E989" s="474"/>
      <c r="G989" s="1243" t="s">
        <v>98</v>
      </c>
      <c r="H989" s="1243" t="s">
        <v>1805</v>
      </c>
      <c r="J989" s="1225"/>
      <c r="K989" s="1225"/>
      <c r="T989" s="879"/>
      <c r="U989" s="879"/>
      <c r="V989" s="879"/>
      <c r="W989" s="879"/>
      <c r="X989" s="879"/>
    </row>
    <row r="990" spans="5:24">
      <c r="E990" s="474"/>
      <c r="G990" s="1243" t="s">
        <v>98</v>
      </c>
      <c r="H990" s="1243" t="s">
        <v>2072</v>
      </c>
      <c r="J990" s="1225"/>
      <c r="K990" s="1225"/>
      <c r="T990" s="879"/>
      <c r="U990" s="879"/>
      <c r="V990" s="879"/>
      <c r="W990" s="879"/>
      <c r="X990" s="879"/>
    </row>
    <row r="991" spans="5:24">
      <c r="E991" s="474"/>
      <c r="G991" s="1243" t="s">
        <v>98</v>
      </c>
      <c r="H991" s="1243" t="s">
        <v>1806</v>
      </c>
      <c r="J991" s="1225"/>
      <c r="K991" s="1225"/>
      <c r="T991" s="879"/>
      <c r="U991" s="879"/>
      <c r="V991" s="879"/>
      <c r="W991" s="879"/>
      <c r="X991" s="879"/>
    </row>
    <row r="992" spans="5:24">
      <c r="E992" s="474"/>
      <c r="G992" s="1243" t="s">
        <v>98</v>
      </c>
      <c r="H992" s="1243" t="s">
        <v>1279</v>
      </c>
      <c r="J992" s="1225"/>
      <c r="K992" s="1225"/>
      <c r="T992" s="879"/>
      <c r="U992" s="879"/>
      <c r="V992" s="879"/>
      <c r="W992" s="879"/>
      <c r="X992" s="879"/>
    </row>
    <row r="993" spans="5:24">
      <c r="E993" s="474"/>
      <c r="G993" s="1243" t="s">
        <v>288</v>
      </c>
      <c r="H993" s="1243" t="s">
        <v>734</v>
      </c>
      <c r="J993" s="1225"/>
      <c r="K993" s="1225"/>
      <c r="T993" s="879"/>
      <c r="U993" s="879"/>
      <c r="V993" s="879"/>
      <c r="W993" s="879"/>
      <c r="X993" s="879"/>
    </row>
    <row r="994" spans="5:24">
      <c r="E994" s="474"/>
      <c r="G994" s="1243" t="s">
        <v>288</v>
      </c>
      <c r="H994" s="1243" t="s">
        <v>294</v>
      </c>
      <c r="J994" s="1225"/>
      <c r="K994" s="1225"/>
      <c r="T994" s="879"/>
      <c r="U994" s="879"/>
      <c r="V994" s="879"/>
      <c r="W994" s="879"/>
      <c r="X994" s="879"/>
    </row>
    <row r="995" spans="5:24">
      <c r="E995" s="474"/>
      <c r="G995" s="1243" t="s">
        <v>288</v>
      </c>
      <c r="H995" s="1243" t="s">
        <v>1540</v>
      </c>
      <c r="J995" s="1225"/>
      <c r="K995" s="1225"/>
      <c r="T995" s="879"/>
      <c r="U995" s="879"/>
      <c r="V995" s="879"/>
      <c r="W995" s="879"/>
      <c r="X995" s="879"/>
    </row>
    <row r="996" spans="5:24">
      <c r="E996" s="474"/>
      <c r="G996" s="1243" t="s">
        <v>288</v>
      </c>
      <c r="H996" s="1243" t="s">
        <v>1034</v>
      </c>
      <c r="J996" s="1225"/>
      <c r="K996" s="1225"/>
      <c r="T996" s="879"/>
      <c r="U996" s="879"/>
      <c r="V996" s="879"/>
      <c r="W996" s="879"/>
      <c r="X996" s="879"/>
    </row>
    <row r="997" spans="5:24">
      <c r="E997" s="474"/>
      <c r="G997" s="1243" t="s">
        <v>288</v>
      </c>
      <c r="H997" s="1243" t="s">
        <v>1728</v>
      </c>
      <c r="J997" s="1225"/>
      <c r="K997" s="1225"/>
      <c r="T997" s="879"/>
      <c r="U997" s="879"/>
      <c r="V997" s="879"/>
      <c r="W997" s="879"/>
      <c r="X997" s="879"/>
    </row>
    <row r="998" spans="5:24">
      <c r="E998" s="474"/>
      <c r="G998" s="1243" t="s">
        <v>288</v>
      </c>
      <c r="H998" s="1243" t="s">
        <v>285</v>
      </c>
      <c r="J998" s="1225"/>
      <c r="K998" s="1225"/>
      <c r="T998" s="879"/>
      <c r="U998" s="879"/>
      <c r="V998" s="879"/>
      <c r="W998" s="879"/>
      <c r="X998" s="879"/>
    </row>
    <row r="999" spans="5:24">
      <c r="E999" s="474"/>
      <c r="G999" s="1243" t="s">
        <v>288</v>
      </c>
      <c r="H999" s="1243" t="s">
        <v>1367</v>
      </c>
      <c r="J999" s="1225"/>
      <c r="K999" s="1225"/>
      <c r="T999" s="879"/>
      <c r="U999" s="879"/>
      <c r="V999" s="879"/>
      <c r="W999" s="879"/>
      <c r="X999" s="879"/>
    </row>
    <row r="1000" spans="5:24">
      <c r="E1000" s="474"/>
      <c r="G1000" s="1243" t="s">
        <v>288</v>
      </c>
      <c r="H1000" s="1243" t="s">
        <v>1815</v>
      </c>
      <c r="J1000" s="1225"/>
      <c r="K1000" s="1225"/>
      <c r="T1000" s="879"/>
      <c r="U1000" s="879"/>
      <c r="V1000" s="879"/>
      <c r="W1000" s="879"/>
      <c r="X1000" s="879"/>
    </row>
    <row r="1001" spans="5:24">
      <c r="E1001" s="474"/>
      <c r="G1001" s="1243" t="s">
        <v>288</v>
      </c>
      <c r="H1001" s="1243" t="s">
        <v>1544</v>
      </c>
      <c r="J1001" s="1225"/>
      <c r="K1001" s="1225"/>
      <c r="T1001" s="879"/>
      <c r="U1001" s="879"/>
      <c r="V1001" s="879"/>
      <c r="W1001" s="879"/>
      <c r="X1001" s="879"/>
    </row>
    <row r="1002" spans="5:24">
      <c r="E1002" s="474"/>
      <c r="G1002" s="1243" t="s">
        <v>288</v>
      </c>
      <c r="H1002" s="1243" t="s">
        <v>699</v>
      </c>
      <c r="J1002" s="1225"/>
      <c r="K1002" s="1225"/>
      <c r="T1002" s="879"/>
      <c r="U1002" s="879"/>
      <c r="V1002" s="879"/>
      <c r="W1002" s="879"/>
      <c r="X1002" s="879"/>
    </row>
    <row r="1003" spans="5:24">
      <c r="E1003" s="474"/>
      <c r="G1003" s="1243" t="s">
        <v>288</v>
      </c>
      <c r="H1003" s="1243" t="s">
        <v>922</v>
      </c>
      <c r="J1003" s="1225"/>
      <c r="K1003" s="1225"/>
      <c r="T1003" s="879"/>
      <c r="U1003" s="879"/>
      <c r="V1003" s="879"/>
      <c r="W1003" s="879"/>
      <c r="X1003" s="879"/>
    </row>
    <row r="1004" spans="5:24">
      <c r="E1004" s="474"/>
      <c r="G1004" s="1243" t="s">
        <v>288</v>
      </c>
      <c r="H1004" s="1243" t="s">
        <v>1078</v>
      </c>
      <c r="J1004" s="1225"/>
      <c r="K1004" s="1225"/>
      <c r="T1004" s="879"/>
      <c r="U1004" s="879"/>
      <c r="V1004" s="879"/>
      <c r="W1004" s="879"/>
      <c r="X1004" s="879"/>
    </row>
    <row r="1005" spans="5:24">
      <c r="E1005" s="474"/>
      <c r="G1005" s="1243" t="s">
        <v>288</v>
      </c>
      <c r="H1005" s="1243" t="s">
        <v>1549</v>
      </c>
      <c r="J1005" s="1225"/>
      <c r="K1005" s="1225"/>
      <c r="T1005" s="879"/>
      <c r="U1005" s="879"/>
      <c r="V1005" s="879"/>
      <c r="W1005" s="879"/>
      <c r="X1005" s="879"/>
    </row>
    <row r="1006" spans="5:24">
      <c r="E1006" s="474"/>
      <c r="G1006" s="1243" t="s">
        <v>288</v>
      </c>
      <c r="H1006" s="1243" t="s">
        <v>1353</v>
      </c>
      <c r="J1006" s="1225"/>
      <c r="K1006" s="1225"/>
      <c r="T1006" s="879"/>
      <c r="U1006" s="879"/>
      <c r="V1006" s="879"/>
      <c r="W1006" s="879"/>
      <c r="X1006" s="879"/>
    </row>
    <row r="1007" spans="5:24">
      <c r="E1007" s="474"/>
      <c r="G1007" s="1243" t="s">
        <v>288</v>
      </c>
      <c r="H1007" s="1243" t="s">
        <v>1816</v>
      </c>
      <c r="J1007" s="1225"/>
      <c r="K1007" s="1225"/>
      <c r="T1007" s="879"/>
      <c r="U1007" s="879"/>
      <c r="V1007" s="879"/>
      <c r="W1007" s="879"/>
      <c r="X1007" s="879"/>
    </row>
    <row r="1008" spans="5:24">
      <c r="E1008" s="474"/>
      <c r="G1008" s="1243" t="s">
        <v>288</v>
      </c>
      <c r="H1008" s="1243" t="s">
        <v>1819</v>
      </c>
      <c r="J1008" s="1225"/>
      <c r="K1008" s="1225"/>
      <c r="T1008" s="879"/>
      <c r="U1008" s="879"/>
      <c r="V1008" s="879"/>
      <c r="W1008" s="879"/>
      <c r="X1008" s="879"/>
    </row>
    <row r="1009" spans="5:24">
      <c r="E1009" s="474"/>
      <c r="G1009" s="1243" t="s">
        <v>288</v>
      </c>
      <c r="H1009" s="1243" t="s">
        <v>1822</v>
      </c>
      <c r="J1009" s="1225"/>
      <c r="K1009" s="1225"/>
      <c r="T1009" s="879"/>
      <c r="U1009" s="879"/>
      <c r="V1009" s="879"/>
      <c r="W1009" s="879"/>
      <c r="X1009" s="879"/>
    </row>
    <row r="1010" spans="5:24">
      <c r="E1010" s="474"/>
      <c r="G1010" s="1243" t="s">
        <v>288</v>
      </c>
      <c r="H1010" s="1243" t="s">
        <v>1825</v>
      </c>
      <c r="J1010" s="1225"/>
      <c r="K1010" s="1225"/>
      <c r="T1010" s="879"/>
      <c r="U1010" s="879"/>
      <c r="V1010" s="879"/>
      <c r="W1010" s="879"/>
      <c r="X1010" s="879"/>
    </row>
    <row r="1011" spans="5:24">
      <c r="E1011" s="474"/>
      <c r="G1011" s="1243" t="s">
        <v>288</v>
      </c>
      <c r="H1011" s="1243" t="s">
        <v>1826</v>
      </c>
      <c r="J1011" s="1225"/>
      <c r="K1011" s="1225"/>
      <c r="T1011" s="879"/>
      <c r="U1011" s="879"/>
      <c r="V1011" s="879"/>
      <c r="W1011" s="879"/>
      <c r="X1011" s="879"/>
    </row>
    <row r="1012" spans="5:24">
      <c r="E1012" s="474"/>
      <c r="G1012" s="1243" t="s">
        <v>288</v>
      </c>
      <c r="H1012" s="1243" t="s">
        <v>1552</v>
      </c>
      <c r="J1012" s="1225"/>
      <c r="K1012" s="1225"/>
      <c r="T1012" s="879"/>
      <c r="U1012" s="879"/>
      <c r="V1012" s="879"/>
      <c r="W1012" s="879"/>
      <c r="X1012" s="879"/>
    </row>
    <row r="1013" spans="5:24">
      <c r="E1013" s="474"/>
      <c r="G1013" s="1243" t="s">
        <v>288</v>
      </c>
      <c r="H1013" s="1243" t="s">
        <v>1222</v>
      </c>
      <c r="J1013" s="1225"/>
      <c r="K1013" s="1225"/>
      <c r="T1013" s="879"/>
      <c r="U1013" s="879"/>
      <c r="V1013" s="879"/>
      <c r="W1013" s="879"/>
      <c r="X1013" s="879"/>
    </row>
    <row r="1014" spans="5:24">
      <c r="E1014" s="474"/>
      <c r="G1014" s="1243" t="s">
        <v>288</v>
      </c>
      <c r="H1014" s="1243" t="s">
        <v>1372</v>
      </c>
      <c r="J1014" s="1225"/>
      <c r="K1014" s="1225"/>
      <c r="T1014" s="879"/>
      <c r="U1014" s="879"/>
      <c r="V1014" s="879"/>
      <c r="W1014" s="879"/>
      <c r="X1014" s="879"/>
    </row>
    <row r="1015" spans="5:24">
      <c r="E1015" s="474"/>
      <c r="G1015" s="1243" t="s">
        <v>288</v>
      </c>
      <c r="H1015" s="1243" t="s">
        <v>1829</v>
      </c>
      <c r="J1015" s="1225"/>
      <c r="K1015" s="1225"/>
      <c r="T1015" s="879"/>
      <c r="U1015" s="879"/>
      <c r="V1015" s="879"/>
      <c r="W1015" s="879"/>
      <c r="X1015" s="879"/>
    </row>
    <row r="1016" spans="5:24">
      <c r="E1016" s="474"/>
      <c r="G1016" s="1243" t="s">
        <v>288</v>
      </c>
      <c r="H1016" s="1243" t="s">
        <v>1508</v>
      </c>
      <c r="J1016" s="1225"/>
      <c r="K1016" s="1225"/>
      <c r="T1016" s="879"/>
      <c r="U1016" s="879"/>
      <c r="V1016" s="879"/>
      <c r="W1016" s="879"/>
      <c r="X1016" s="879"/>
    </row>
    <row r="1017" spans="5:24">
      <c r="E1017" s="474"/>
      <c r="G1017" s="1243" t="s">
        <v>288</v>
      </c>
      <c r="H1017" s="1243" t="s">
        <v>1554</v>
      </c>
      <c r="J1017" s="1225"/>
      <c r="K1017" s="1225"/>
      <c r="T1017" s="879"/>
      <c r="U1017" s="879"/>
      <c r="V1017" s="879"/>
      <c r="W1017" s="879"/>
      <c r="X1017" s="879"/>
    </row>
    <row r="1018" spans="5:24">
      <c r="E1018" s="474"/>
      <c r="G1018" s="1243" t="s">
        <v>288</v>
      </c>
      <c r="H1018" s="1243" t="s">
        <v>533</v>
      </c>
      <c r="J1018" s="1225"/>
      <c r="K1018" s="1225"/>
      <c r="T1018" s="879"/>
      <c r="U1018" s="879"/>
      <c r="V1018" s="879"/>
      <c r="W1018" s="879"/>
      <c r="X1018" s="879"/>
    </row>
    <row r="1019" spans="5:24">
      <c r="E1019" s="474"/>
      <c r="G1019" s="1243" t="s">
        <v>288</v>
      </c>
      <c r="H1019" s="1243" t="s">
        <v>1831</v>
      </c>
      <c r="J1019" s="1225"/>
      <c r="K1019" s="1225"/>
      <c r="T1019" s="879"/>
      <c r="U1019" s="879"/>
      <c r="V1019" s="879"/>
      <c r="W1019" s="879"/>
      <c r="X1019" s="879"/>
    </row>
    <row r="1020" spans="5:24">
      <c r="E1020" s="474"/>
      <c r="G1020" s="1243" t="s">
        <v>288</v>
      </c>
      <c r="H1020" s="1243" t="s">
        <v>1832</v>
      </c>
      <c r="J1020" s="1225"/>
      <c r="K1020" s="1225"/>
      <c r="T1020" s="879"/>
      <c r="U1020" s="879"/>
      <c r="V1020" s="879"/>
      <c r="W1020" s="879"/>
      <c r="X1020" s="879"/>
    </row>
    <row r="1021" spans="5:24">
      <c r="E1021" s="474"/>
      <c r="G1021" s="1243" t="s">
        <v>288</v>
      </c>
      <c r="H1021" s="1243" t="s">
        <v>219</v>
      </c>
      <c r="J1021" s="1225"/>
      <c r="K1021" s="1225"/>
      <c r="T1021" s="879"/>
      <c r="U1021" s="879"/>
      <c r="V1021" s="879"/>
      <c r="W1021" s="879"/>
      <c r="X1021" s="879"/>
    </row>
    <row r="1022" spans="5:24">
      <c r="E1022" s="474"/>
      <c r="G1022" s="1243" t="s">
        <v>288</v>
      </c>
      <c r="H1022" s="1243" t="s">
        <v>1555</v>
      </c>
      <c r="J1022" s="1225"/>
      <c r="K1022" s="1225"/>
      <c r="T1022" s="879"/>
      <c r="U1022" s="879"/>
      <c r="V1022" s="879"/>
      <c r="W1022" s="879"/>
      <c r="X1022" s="879"/>
    </row>
    <row r="1023" spans="5:24">
      <c r="E1023" s="474"/>
      <c r="G1023" s="1243" t="s">
        <v>288</v>
      </c>
      <c r="H1023" s="1243" t="s">
        <v>1834</v>
      </c>
      <c r="J1023" s="1225"/>
      <c r="K1023" s="1225"/>
      <c r="T1023" s="879"/>
      <c r="U1023" s="879"/>
      <c r="V1023" s="879"/>
      <c r="W1023" s="879"/>
      <c r="X1023" s="879"/>
    </row>
    <row r="1024" spans="5:24">
      <c r="E1024" s="474"/>
      <c r="G1024" s="1243" t="s">
        <v>288</v>
      </c>
      <c r="H1024" s="1243" t="s">
        <v>1560</v>
      </c>
      <c r="J1024" s="1225"/>
      <c r="K1024" s="1225"/>
      <c r="T1024" s="879"/>
      <c r="U1024" s="879"/>
      <c r="V1024" s="879"/>
      <c r="W1024" s="879"/>
      <c r="X1024" s="879"/>
    </row>
    <row r="1025" spans="5:24">
      <c r="E1025" s="474"/>
      <c r="G1025" s="1243" t="s">
        <v>288</v>
      </c>
      <c r="H1025" s="1243" t="s">
        <v>2111</v>
      </c>
      <c r="J1025" s="1225"/>
      <c r="K1025" s="1225"/>
      <c r="T1025" s="879"/>
      <c r="U1025" s="879"/>
      <c r="V1025" s="879"/>
      <c r="W1025" s="879"/>
      <c r="X1025" s="879"/>
    </row>
    <row r="1026" spans="5:24">
      <c r="E1026" s="474"/>
      <c r="G1026" s="1243" t="s">
        <v>288</v>
      </c>
      <c r="H1026" s="1243" t="s">
        <v>1564</v>
      </c>
      <c r="J1026" s="1225"/>
      <c r="K1026" s="1225"/>
      <c r="T1026" s="879"/>
      <c r="U1026" s="879"/>
      <c r="V1026" s="879"/>
      <c r="W1026" s="879"/>
      <c r="X1026" s="879"/>
    </row>
    <row r="1027" spans="5:24">
      <c r="E1027" s="474"/>
      <c r="G1027" s="1243" t="s">
        <v>288</v>
      </c>
      <c r="H1027" s="1243" t="s">
        <v>1569</v>
      </c>
      <c r="J1027" s="1225"/>
      <c r="K1027" s="1225"/>
      <c r="T1027" s="879"/>
      <c r="U1027" s="879"/>
      <c r="V1027" s="879"/>
      <c r="W1027" s="879"/>
      <c r="X1027" s="879"/>
    </row>
    <row r="1028" spans="5:24">
      <c r="E1028" s="474"/>
      <c r="G1028" s="1243" t="s">
        <v>288</v>
      </c>
      <c r="H1028" s="1243" t="s">
        <v>1482</v>
      </c>
      <c r="J1028" s="1225"/>
      <c r="K1028" s="1225"/>
      <c r="T1028" s="879"/>
      <c r="U1028" s="879"/>
      <c r="V1028" s="879"/>
      <c r="W1028" s="879"/>
      <c r="X1028" s="879"/>
    </row>
    <row r="1029" spans="5:24">
      <c r="E1029" s="474"/>
      <c r="G1029" s="1243" t="s">
        <v>288</v>
      </c>
      <c r="H1029" s="1243" t="s">
        <v>1193</v>
      </c>
      <c r="J1029" s="1225"/>
      <c r="K1029" s="1225"/>
      <c r="T1029" s="879"/>
      <c r="U1029" s="879"/>
      <c r="V1029" s="879"/>
      <c r="W1029" s="879"/>
      <c r="X1029" s="879"/>
    </row>
    <row r="1030" spans="5:24">
      <c r="E1030" s="474"/>
      <c r="G1030" s="1243" t="s">
        <v>288</v>
      </c>
      <c r="H1030" s="1243" t="s">
        <v>589</v>
      </c>
      <c r="J1030" s="1225"/>
      <c r="K1030" s="1225"/>
      <c r="T1030" s="879"/>
      <c r="U1030" s="879"/>
      <c r="V1030" s="879"/>
      <c r="W1030" s="879"/>
      <c r="X1030" s="879"/>
    </row>
    <row r="1031" spans="5:24">
      <c r="E1031" s="474"/>
      <c r="G1031" s="1243" t="s">
        <v>288</v>
      </c>
      <c r="H1031" s="1243" t="s">
        <v>499</v>
      </c>
      <c r="J1031" s="1225"/>
      <c r="K1031" s="1225"/>
      <c r="T1031" s="879"/>
      <c r="U1031" s="879"/>
      <c r="V1031" s="879"/>
      <c r="W1031" s="879"/>
      <c r="X1031" s="879"/>
    </row>
    <row r="1032" spans="5:24">
      <c r="E1032" s="474"/>
      <c r="G1032" s="1243" t="s">
        <v>288</v>
      </c>
      <c r="H1032" s="1243" t="s">
        <v>2113</v>
      </c>
      <c r="J1032" s="1225"/>
      <c r="K1032" s="1225"/>
      <c r="T1032" s="879"/>
      <c r="U1032" s="879"/>
      <c r="V1032" s="879"/>
      <c r="W1032" s="879"/>
      <c r="X1032" s="879"/>
    </row>
    <row r="1033" spans="5:24">
      <c r="E1033" s="474"/>
      <c r="G1033" s="1243" t="s">
        <v>288</v>
      </c>
      <c r="H1033" s="1243" t="s">
        <v>258</v>
      </c>
      <c r="J1033" s="1225"/>
      <c r="K1033" s="1225"/>
      <c r="T1033" s="879"/>
      <c r="U1033" s="879"/>
      <c r="V1033" s="879"/>
      <c r="W1033" s="879"/>
      <c r="X1033" s="879"/>
    </row>
    <row r="1034" spans="5:24">
      <c r="E1034" s="474"/>
      <c r="G1034" s="1243" t="s">
        <v>288</v>
      </c>
      <c r="H1034" s="1243" t="s">
        <v>1837</v>
      </c>
      <c r="J1034" s="1225"/>
      <c r="K1034" s="1225"/>
      <c r="T1034" s="879"/>
      <c r="U1034" s="879"/>
      <c r="V1034" s="879"/>
      <c r="W1034" s="879"/>
      <c r="X1034" s="879"/>
    </row>
    <row r="1035" spans="5:24">
      <c r="E1035" s="474"/>
      <c r="G1035" s="1243" t="s">
        <v>288</v>
      </c>
      <c r="H1035" s="1243" t="s">
        <v>1551</v>
      </c>
      <c r="J1035" s="1225"/>
      <c r="K1035" s="1225"/>
      <c r="T1035" s="879"/>
      <c r="U1035" s="879"/>
      <c r="V1035" s="879"/>
      <c r="W1035" s="879"/>
      <c r="X1035" s="879"/>
    </row>
    <row r="1036" spans="5:24">
      <c r="E1036" s="474"/>
      <c r="G1036" s="1243" t="s">
        <v>288</v>
      </c>
      <c r="H1036" s="1243" t="s">
        <v>927</v>
      </c>
      <c r="J1036" s="1225"/>
      <c r="K1036" s="1225"/>
      <c r="T1036" s="879"/>
      <c r="U1036" s="879"/>
      <c r="V1036" s="879"/>
      <c r="W1036" s="879"/>
      <c r="X1036" s="879"/>
    </row>
    <row r="1037" spans="5:24">
      <c r="E1037" s="474"/>
      <c r="G1037" s="1243" t="s">
        <v>288</v>
      </c>
      <c r="H1037" s="1243" t="s">
        <v>1562</v>
      </c>
      <c r="J1037" s="1225"/>
      <c r="K1037" s="1225"/>
      <c r="T1037" s="879"/>
      <c r="U1037" s="879"/>
      <c r="V1037" s="879"/>
      <c r="W1037" s="879"/>
      <c r="X1037" s="879"/>
    </row>
    <row r="1038" spans="5:24">
      <c r="E1038" s="474"/>
      <c r="G1038" s="1243" t="s">
        <v>288</v>
      </c>
      <c r="H1038" s="1243" t="s">
        <v>1838</v>
      </c>
      <c r="J1038" s="1225"/>
      <c r="K1038" s="1225"/>
      <c r="T1038" s="879"/>
      <c r="U1038" s="879"/>
      <c r="V1038" s="879"/>
      <c r="W1038" s="879"/>
      <c r="X1038" s="879"/>
    </row>
    <row r="1039" spans="5:24">
      <c r="E1039" s="474"/>
      <c r="G1039" s="1243" t="s">
        <v>288</v>
      </c>
      <c r="H1039" s="1243" t="s">
        <v>75</v>
      </c>
      <c r="J1039" s="1225"/>
      <c r="K1039" s="1225"/>
      <c r="T1039" s="879"/>
      <c r="U1039" s="879"/>
      <c r="V1039" s="879"/>
      <c r="W1039" s="879"/>
      <c r="X1039" s="879"/>
    </row>
    <row r="1040" spans="5:24">
      <c r="E1040" s="474"/>
      <c r="G1040" s="1243" t="s">
        <v>288</v>
      </c>
      <c r="H1040" s="1243" t="s">
        <v>2069</v>
      </c>
      <c r="J1040" s="1225"/>
      <c r="K1040" s="1225"/>
      <c r="T1040" s="879"/>
      <c r="U1040" s="879"/>
      <c r="V1040" s="879"/>
      <c r="W1040" s="879"/>
      <c r="X1040" s="879"/>
    </row>
    <row r="1041" spans="5:24">
      <c r="E1041" s="474"/>
      <c r="G1041" s="1243" t="s">
        <v>288</v>
      </c>
      <c r="H1041" s="1243" t="s">
        <v>2042</v>
      </c>
      <c r="J1041" s="1225"/>
      <c r="K1041" s="1225"/>
      <c r="T1041" s="879"/>
      <c r="U1041" s="879"/>
      <c r="V1041" s="879"/>
      <c r="W1041" s="879"/>
      <c r="X1041" s="879"/>
    </row>
    <row r="1042" spans="5:24">
      <c r="E1042" s="474"/>
      <c r="G1042" s="1243" t="s">
        <v>288</v>
      </c>
      <c r="H1042" s="1243" t="s">
        <v>2114</v>
      </c>
      <c r="J1042" s="1225"/>
      <c r="K1042" s="1225"/>
      <c r="T1042" s="879"/>
      <c r="U1042" s="879"/>
      <c r="V1042" s="879"/>
      <c r="W1042" s="879"/>
      <c r="X1042" s="879"/>
    </row>
    <row r="1043" spans="5:24">
      <c r="E1043" s="474"/>
      <c r="G1043" s="1243" t="s">
        <v>288</v>
      </c>
      <c r="H1043" s="1243" t="s">
        <v>419</v>
      </c>
      <c r="J1043" s="1225"/>
      <c r="K1043" s="1225"/>
      <c r="T1043" s="879"/>
      <c r="U1043" s="879"/>
      <c r="V1043" s="879"/>
      <c r="W1043" s="879"/>
      <c r="X1043" s="879"/>
    </row>
    <row r="1044" spans="5:24">
      <c r="E1044" s="474"/>
      <c r="G1044" s="1243" t="s">
        <v>288</v>
      </c>
      <c r="H1044" s="1243" t="s">
        <v>1840</v>
      </c>
      <c r="J1044" s="1225"/>
      <c r="K1044" s="1225"/>
      <c r="T1044" s="879"/>
      <c r="U1044" s="879"/>
      <c r="V1044" s="879"/>
      <c r="W1044" s="879"/>
      <c r="X1044" s="879"/>
    </row>
    <row r="1045" spans="5:24">
      <c r="E1045" s="474"/>
      <c r="G1045" s="1243" t="s">
        <v>288</v>
      </c>
      <c r="H1045" s="1243" t="s">
        <v>1689</v>
      </c>
      <c r="J1045" s="1225"/>
      <c r="K1045" s="1225"/>
      <c r="T1045" s="879"/>
      <c r="U1045" s="879"/>
      <c r="V1045" s="879"/>
      <c r="W1045" s="879"/>
      <c r="X1045" s="879"/>
    </row>
    <row r="1046" spans="5:24">
      <c r="E1046" s="474"/>
      <c r="G1046" s="1243" t="s">
        <v>288</v>
      </c>
      <c r="H1046" s="1243" t="s">
        <v>689</v>
      </c>
      <c r="J1046" s="1225"/>
      <c r="K1046" s="1225"/>
      <c r="T1046" s="879"/>
      <c r="U1046" s="879"/>
      <c r="V1046" s="879"/>
      <c r="W1046" s="879"/>
      <c r="X1046" s="879"/>
    </row>
    <row r="1047" spans="5:24">
      <c r="E1047" s="474"/>
      <c r="G1047" s="1243" t="s">
        <v>944</v>
      </c>
      <c r="H1047" s="1243" t="s">
        <v>1572</v>
      </c>
      <c r="J1047" s="1225"/>
      <c r="K1047" s="1225"/>
      <c r="T1047" s="879"/>
      <c r="U1047" s="879"/>
      <c r="V1047" s="879"/>
      <c r="W1047" s="879"/>
      <c r="X1047" s="879"/>
    </row>
    <row r="1048" spans="5:24">
      <c r="E1048" s="474"/>
      <c r="G1048" s="1243" t="s">
        <v>944</v>
      </c>
      <c r="H1048" s="1243" t="s">
        <v>1574</v>
      </c>
      <c r="J1048" s="1225"/>
      <c r="K1048" s="1225"/>
      <c r="T1048" s="879"/>
      <c r="U1048" s="879"/>
      <c r="V1048" s="879"/>
      <c r="W1048" s="879"/>
      <c r="X1048" s="879"/>
    </row>
    <row r="1049" spans="5:24">
      <c r="E1049" s="474"/>
      <c r="G1049" s="1243" t="s">
        <v>944</v>
      </c>
      <c r="H1049" s="1243" t="s">
        <v>1604</v>
      </c>
      <c r="J1049" s="1225"/>
      <c r="K1049" s="1225"/>
      <c r="T1049" s="879"/>
      <c r="U1049" s="879"/>
      <c r="V1049" s="879"/>
      <c r="W1049" s="879"/>
      <c r="X1049" s="879"/>
    </row>
    <row r="1050" spans="5:24">
      <c r="E1050" s="474"/>
      <c r="G1050" s="1243" t="s">
        <v>944</v>
      </c>
      <c r="H1050" s="1243" t="s">
        <v>848</v>
      </c>
      <c r="J1050" s="1225"/>
      <c r="K1050" s="1225"/>
      <c r="T1050" s="879"/>
      <c r="U1050" s="879"/>
      <c r="V1050" s="879"/>
      <c r="W1050" s="879"/>
      <c r="X1050" s="879"/>
    </row>
    <row r="1051" spans="5:24">
      <c r="E1051" s="474"/>
      <c r="G1051" s="1243" t="s">
        <v>944</v>
      </c>
      <c r="H1051" s="1243" t="s">
        <v>1577</v>
      </c>
      <c r="J1051" s="1225"/>
      <c r="K1051" s="1225"/>
      <c r="T1051" s="879"/>
      <c r="U1051" s="879"/>
      <c r="V1051" s="879"/>
      <c r="W1051" s="879"/>
      <c r="X1051" s="879"/>
    </row>
    <row r="1052" spans="5:24">
      <c r="E1052" s="474"/>
      <c r="G1052" s="1243" t="s">
        <v>944</v>
      </c>
      <c r="H1052" s="1243" t="s">
        <v>1579</v>
      </c>
      <c r="J1052" s="1225"/>
      <c r="K1052" s="1225"/>
      <c r="T1052" s="879"/>
      <c r="U1052" s="879"/>
      <c r="V1052" s="879"/>
      <c r="W1052" s="879"/>
      <c r="X1052" s="879"/>
    </row>
    <row r="1053" spans="5:24">
      <c r="E1053" s="474"/>
      <c r="G1053" s="1243" t="s">
        <v>944</v>
      </c>
      <c r="H1053" s="1243" t="s">
        <v>1850</v>
      </c>
      <c r="J1053" s="1225"/>
      <c r="K1053" s="1225"/>
      <c r="T1053" s="879"/>
      <c r="U1053" s="879"/>
      <c r="V1053" s="879"/>
      <c r="W1053" s="879"/>
      <c r="X1053" s="879"/>
    </row>
    <row r="1054" spans="5:24">
      <c r="E1054" s="474"/>
      <c r="G1054" s="1243" t="s">
        <v>944</v>
      </c>
      <c r="H1054" s="1243" t="s">
        <v>64</v>
      </c>
      <c r="J1054" s="1225"/>
      <c r="K1054" s="1225"/>
      <c r="T1054" s="879"/>
      <c r="U1054" s="879"/>
      <c r="V1054" s="879"/>
      <c r="W1054" s="879"/>
      <c r="X1054" s="879"/>
    </row>
    <row r="1055" spans="5:24">
      <c r="E1055" s="474"/>
      <c r="G1055" s="1243" t="s">
        <v>944</v>
      </c>
      <c r="H1055" s="1243" t="s">
        <v>1583</v>
      </c>
      <c r="J1055" s="1225"/>
      <c r="K1055" s="1225"/>
      <c r="T1055" s="879"/>
      <c r="U1055" s="879"/>
      <c r="V1055" s="879"/>
      <c r="W1055" s="879"/>
      <c r="X1055" s="879"/>
    </row>
    <row r="1056" spans="5:24">
      <c r="E1056" s="474"/>
      <c r="G1056" s="1243" t="s">
        <v>944</v>
      </c>
      <c r="H1056" s="1243" t="s">
        <v>1592</v>
      </c>
      <c r="J1056" s="1225"/>
      <c r="K1056" s="1225"/>
      <c r="T1056" s="879"/>
      <c r="U1056" s="879"/>
      <c r="V1056" s="879"/>
      <c r="W1056" s="879"/>
      <c r="X1056" s="879"/>
    </row>
    <row r="1057" spans="5:24">
      <c r="E1057" s="474"/>
      <c r="G1057" s="1243" t="s">
        <v>944</v>
      </c>
      <c r="H1057" s="1243" t="s">
        <v>1933</v>
      </c>
      <c r="J1057" s="1225"/>
      <c r="K1057" s="1225"/>
      <c r="T1057" s="879"/>
      <c r="U1057" s="879"/>
      <c r="V1057" s="879"/>
      <c r="W1057" s="879"/>
      <c r="X1057" s="879"/>
    </row>
    <row r="1058" spans="5:24">
      <c r="E1058" s="474"/>
      <c r="G1058" s="1243" t="s">
        <v>944</v>
      </c>
      <c r="H1058" s="1243" t="s">
        <v>1851</v>
      </c>
      <c r="J1058" s="1225"/>
      <c r="K1058" s="1225"/>
      <c r="T1058" s="879"/>
      <c r="U1058" s="879"/>
      <c r="V1058" s="879"/>
      <c r="W1058" s="879"/>
      <c r="X1058" s="879"/>
    </row>
    <row r="1059" spans="5:24">
      <c r="E1059" s="474"/>
      <c r="G1059" s="1243" t="s">
        <v>944</v>
      </c>
      <c r="H1059" s="1243" t="s">
        <v>2117</v>
      </c>
      <c r="J1059" s="1225"/>
      <c r="K1059" s="1225"/>
      <c r="T1059" s="879"/>
      <c r="U1059" s="879"/>
      <c r="V1059" s="879"/>
      <c r="W1059" s="879"/>
      <c r="X1059" s="879"/>
    </row>
    <row r="1060" spans="5:24">
      <c r="E1060" s="474"/>
      <c r="G1060" s="1243" t="s">
        <v>944</v>
      </c>
      <c r="H1060" s="1243" t="s">
        <v>1853</v>
      </c>
      <c r="J1060" s="1225"/>
      <c r="K1060" s="1225"/>
      <c r="T1060" s="879"/>
      <c r="U1060" s="879"/>
      <c r="V1060" s="879"/>
      <c r="W1060" s="879"/>
      <c r="X1060" s="879"/>
    </row>
    <row r="1061" spans="5:24">
      <c r="E1061" s="474"/>
      <c r="G1061" s="1243" t="s">
        <v>944</v>
      </c>
      <c r="H1061" s="1243" t="s">
        <v>1854</v>
      </c>
      <c r="J1061" s="1225"/>
      <c r="K1061" s="1225"/>
      <c r="T1061" s="879"/>
      <c r="U1061" s="879"/>
      <c r="V1061" s="879"/>
      <c r="W1061" s="879"/>
      <c r="X1061" s="879"/>
    </row>
    <row r="1062" spans="5:24">
      <c r="E1062" s="474"/>
      <c r="G1062" s="1243" t="s">
        <v>944</v>
      </c>
      <c r="H1062" s="1243" t="s">
        <v>473</v>
      </c>
      <c r="J1062" s="1225"/>
      <c r="K1062" s="1225"/>
      <c r="T1062" s="879"/>
      <c r="U1062" s="879"/>
      <c r="V1062" s="879"/>
      <c r="W1062" s="879"/>
      <c r="X1062" s="879"/>
    </row>
    <row r="1063" spans="5:24">
      <c r="E1063" s="474"/>
      <c r="G1063" s="1243" t="s">
        <v>944</v>
      </c>
      <c r="H1063" s="1243" t="s">
        <v>1645</v>
      </c>
      <c r="J1063" s="1225"/>
      <c r="K1063" s="1225"/>
      <c r="T1063" s="879"/>
      <c r="U1063" s="879"/>
      <c r="V1063" s="879"/>
      <c r="W1063" s="879"/>
      <c r="X1063" s="879"/>
    </row>
    <row r="1064" spans="5:24">
      <c r="E1064" s="474"/>
      <c r="G1064" s="1243" t="s">
        <v>944</v>
      </c>
      <c r="H1064" s="1243" t="s">
        <v>1780</v>
      </c>
      <c r="J1064" s="1225"/>
      <c r="K1064" s="1225"/>
      <c r="T1064" s="879"/>
      <c r="U1064" s="879"/>
      <c r="V1064" s="879"/>
      <c r="W1064" s="879"/>
      <c r="X1064" s="879"/>
    </row>
    <row r="1065" spans="5:24">
      <c r="E1065" s="474"/>
      <c r="G1065" s="1243" t="s">
        <v>944</v>
      </c>
      <c r="H1065" s="1243" t="s">
        <v>1856</v>
      </c>
      <c r="J1065" s="1225"/>
      <c r="K1065" s="1225"/>
      <c r="T1065" s="879"/>
      <c r="U1065" s="879"/>
      <c r="V1065" s="879"/>
      <c r="W1065" s="879"/>
      <c r="X1065" s="879"/>
    </row>
    <row r="1066" spans="5:24">
      <c r="E1066" s="474"/>
      <c r="G1066" s="1243" t="s">
        <v>944</v>
      </c>
      <c r="H1066" s="1243" t="s">
        <v>486</v>
      </c>
      <c r="J1066" s="1225"/>
      <c r="K1066" s="1225"/>
      <c r="T1066" s="879"/>
      <c r="U1066" s="879"/>
      <c r="V1066" s="879"/>
      <c r="W1066" s="879"/>
      <c r="X1066" s="879"/>
    </row>
    <row r="1067" spans="5:24">
      <c r="E1067" s="474"/>
      <c r="G1067" s="1243" t="s">
        <v>944</v>
      </c>
      <c r="H1067" s="1243" t="s">
        <v>549</v>
      </c>
      <c r="J1067" s="1225"/>
      <c r="K1067" s="1225"/>
      <c r="T1067" s="879"/>
      <c r="U1067" s="879"/>
      <c r="V1067" s="879"/>
      <c r="W1067" s="879"/>
      <c r="X1067" s="879"/>
    </row>
    <row r="1068" spans="5:24">
      <c r="E1068" s="474"/>
      <c r="G1068" s="1243" t="s">
        <v>944</v>
      </c>
      <c r="H1068" s="1243" t="s">
        <v>2119</v>
      </c>
      <c r="J1068" s="1225"/>
      <c r="K1068" s="1225"/>
      <c r="T1068" s="879"/>
      <c r="U1068" s="879"/>
      <c r="V1068" s="879"/>
      <c r="W1068" s="879"/>
      <c r="X1068" s="879"/>
    </row>
    <row r="1069" spans="5:24">
      <c r="E1069" s="474"/>
      <c r="G1069" s="1243" t="s">
        <v>944</v>
      </c>
      <c r="H1069" s="1243" t="s">
        <v>1448</v>
      </c>
      <c r="J1069" s="1225"/>
      <c r="K1069" s="1225"/>
      <c r="T1069" s="879"/>
      <c r="U1069" s="879"/>
      <c r="V1069" s="879"/>
      <c r="W1069" s="879"/>
      <c r="X1069" s="879"/>
    </row>
    <row r="1070" spans="5:24">
      <c r="E1070" s="474"/>
      <c r="G1070" s="1243" t="s">
        <v>944</v>
      </c>
      <c r="H1070" s="1243" t="s">
        <v>2093</v>
      </c>
      <c r="J1070" s="1225"/>
      <c r="K1070" s="1225"/>
      <c r="T1070" s="879"/>
      <c r="U1070" s="879"/>
      <c r="V1070" s="879"/>
      <c r="W1070" s="879"/>
      <c r="X1070" s="879"/>
    </row>
    <row r="1071" spans="5:24">
      <c r="E1071" s="474"/>
      <c r="G1071" s="1243" t="s">
        <v>944</v>
      </c>
      <c r="H1071" s="1243" t="s">
        <v>2120</v>
      </c>
      <c r="J1071" s="1225"/>
      <c r="K1071" s="1225"/>
      <c r="T1071" s="879"/>
      <c r="U1071" s="879"/>
      <c r="V1071" s="879"/>
      <c r="W1071" s="879"/>
      <c r="X1071" s="879"/>
    </row>
    <row r="1072" spans="5:24">
      <c r="E1072" s="474"/>
      <c r="G1072" s="1243" t="s">
        <v>944</v>
      </c>
      <c r="H1072" s="1243" t="s">
        <v>2121</v>
      </c>
      <c r="J1072" s="1225"/>
      <c r="K1072" s="1225"/>
      <c r="T1072" s="879"/>
      <c r="U1072" s="879"/>
      <c r="V1072" s="879"/>
      <c r="W1072" s="879"/>
      <c r="X1072" s="879"/>
    </row>
    <row r="1073" spans="5:24">
      <c r="E1073" s="474"/>
      <c r="G1073" s="1243" t="s">
        <v>944</v>
      </c>
      <c r="H1073" s="1243" t="s">
        <v>1132</v>
      </c>
      <c r="J1073" s="1225"/>
      <c r="K1073" s="1225"/>
      <c r="T1073" s="879"/>
      <c r="U1073" s="879"/>
      <c r="V1073" s="879"/>
      <c r="W1073" s="879"/>
      <c r="X1073" s="879"/>
    </row>
    <row r="1074" spans="5:24">
      <c r="E1074" s="474"/>
      <c r="G1074" s="1243" t="s">
        <v>944</v>
      </c>
      <c r="H1074" s="1243" t="s">
        <v>531</v>
      </c>
      <c r="J1074" s="1225"/>
      <c r="K1074" s="1225"/>
      <c r="T1074" s="879"/>
      <c r="U1074" s="879"/>
      <c r="V1074" s="879"/>
      <c r="W1074" s="879"/>
      <c r="X1074" s="879"/>
    </row>
    <row r="1075" spans="5:24">
      <c r="E1075" s="474"/>
      <c r="G1075" s="1243" t="s">
        <v>944</v>
      </c>
      <c r="H1075" s="1243" t="s">
        <v>2122</v>
      </c>
      <c r="J1075" s="1225"/>
      <c r="K1075" s="1225"/>
      <c r="T1075" s="879"/>
      <c r="U1075" s="879"/>
      <c r="V1075" s="879"/>
      <c r="W1075" s="879"/>
      <c r="X1075" s="879"/>
    </row>
    <row r="1076" spans="5:24">
      <c r="E1076" s="474"/>
      <c r="G1076" s="1243" t="s">
        <v>1187</v>
      </c>
      <c r="H1076" s="1243" t="s">
        <v>536</v>
      </c>
      <c r="J1076" s="1225"/>
      <c r="K1076" s="1225"/>
      <c r="T1076" s="879"/>
      <c r="U1076" s="879"/>
      <c r="V1076" s="879"/>
      <c r="W1076" s="879"/>
      <c r="X1076" s="879"/>
    </row>
    <row r="1077" spans="5:24">
      <c r="E1077" s="474"/>
      <c r="G1077" s="1243" t="s">
        <v>1187</v>
      </c>
      <c r="H1077" s="1243" t="s">
        <v>1584</v>
      </c>
      <c r="J1077" s="1225"/>
      <c r="K1077" s="1225"/>
      <c r="T1077" s="879"/>
      <c r="U1077" s="879"/>
      <c r="V1077" s="879"/>
      <c r="W1077" s="879"/>
      <c r="X1077" s="879"/>
    </row>
    <row r="1078" spans="5:24">
      <c r="E1078" s="474"/>
      <c r="G1078" s="1243" t="s">
        <v>1187</v>
      </c>
      <c r="H1078" s="1243" t="s">
        <v>1682</v>
      </c>
      <c r="J1078" s="1225"/>
      <c r="K1078" s="1225"/>
      <c r="T1078" s="879"/>
      <c r="U1078" s="879"/>
      <c r="V1078" s="879"/>
      <c r="W1078" s="879"/>
      <c r="X1078" s="879"/>
    </row>
    <row r="1079" spans="5:24">
      <c r="E1079" s="474"/>
      <c r="G1079" s="1243" t="s">
        <v>1187</v>
      </c>
      <c r="H1079" s="1243" t="s">
        <v>1217</v>
      </c>
      <c r="J1079" s="1225"/>
      <c r="K1079" s="1225"/>
      <c r="T1079" s="879"/>
      <c r="U1079" s="879"/>
      <c r="V1079" s="879"/>
      <c r="W1079" s="879"/>
      <c r="X1079" s="879"/>
    </row>
    <row r="1080" spans="5:24">
      <c r="E1080" s="474"/>
      <c r="G1080" s="1243" t="s">
        <v>1187</v>
      </c>
      <c r="H1080" s="1243" t="s">
        <v>1406</v>
      </c>
      <c r="J1080" s="1225"/>
      <c r="K1080" s="1225"/>
      <c r="T1080" s="879"/>
      <c r="U1080" s="879"/>
      <c r="V1080" s="879"/>
      <c r="W1080" s="879"/>
      <c r="X1080" s="879"/>
    </row>
    <row r="1081" spans="5:24">
      <c r="E1081" s="474"/>
      <c r="G1081" s="1243" t="s">
        <v>1187</v>
      </c>
      <c r="H1081" s="1243" t="s">
        <v>157</v>
      </c>
      <c r="J1081" s="1225"/>
      <c r="K1081" s="1225"/>
      <c r="T1081" s="879"/>
      <c r="U1081" s="879"/>
      <c r="V1081" s="879"/>
      <c r="W1081" s="879"/>
      <c r="X1081" s="879"/>
    </row>
    <row r="1082" spans="5:24">
      <c r="E1082" s="474"/>
      <c r="G1082" s="1243" t="s">
        <v>1187</v>
      </c>
      <c r="H1082" s="1243" t="s">
        <v>2067</v>
      </c>
      <c r="J1082" s="1225"/>
      <c r="K1082" s="1225"/>
      <c r="T1082" s="879"/>
      <c r="U1082" s="879"/>
      <c r="V1082" s="879"/>
      <c r="W1082" s="879"/>
      <c r="X1082" s="879"/>
    </row>
    <row r="1083" spans="5:24">
      <c r="E1083" s="474"/>
      <c r="G1083" s="1243" t="s">
        <v>1187</v>
      </c>
      <c r="H1083" s="1243" t="s">
        <v>1586</v>
      </c>
      <c r="J1083" s="1225"/>
      <c r="K1083" s="1225"/>
      <c r="T1083" s="879"/>
      <c r="U1083" s="879"/>
      <c r="V1083" s="879"/>
      <c r="W1083" s="879"/>
      <c r="X1083" s="879"/>
    </row>
    <row r="1084" spans="5:24">
      <c r="E1084" s="474"/>
      <c r="G1084" s="1243" t="s">
        <v>1187</v>
      </c>
      <c r="H1084" s="1243" t="s">
        <v>1859</v>
      </c>
      <c r="J1084" s="1225"/>
      <c r="K1084" s="1225"/>
      <c r="T1084" s="879"/>
      <c r="U1084" s="879"/>
      <c r="V1084" s="879"/>
      <c r="W1084" s="879"/>
      <c r="X1084" s="879"/>
    </row>
    <row r="1085" spans="5:24">
      <c r="E1085" s="474"/>
      <c r="G1085" s="1243" t="s">
        <v>1187</v>
      </c>
      <c r="H1085" s="1243" t="s">
        <v>1861</v>
      </c>
      <c r="J1085" s="1225"/>
      <c r="K1085" s="1225"/>
      <c r="T1085" s="879"/>
      <c r="U1085" s="879"/>
      <c r="V1085" s="879"/>
      <c r="W1085" s="879"/>
      <c r="X1085" s="879"/>
    </row>
    <row r="1086" spans="5:24">
      <c r="E1086" s="474"/>
      <c r="G1086" s="1243" t="s">
        <v>1187</v>
      </c>
      <c r="H1086" s="1243" t="s">
        <v>1266</v>
      </c>
      <c r="J1086" s="1225"/>
      <c r="K1086" s="1225"/>
      <c r="T1086" s="879"/>
      <c r="U1086" s="879"/>
      <c r="V1086" s="879"/>
      <c r="W1086" s="879"/>
      <c r="X1086" s="879"/>
    </row>
    <row r="1087" spans="5:24">
      <c r="E1087" s="474"/>
      <c r="G1087" s="1243" t="s">
        <v>1187</v>
      </c>
      <c r="H1087" s="1243" t="s">
        <v>1862</v>
      </c>
      <c r="J1087" s="1225"/>
      <c r="K1087" s="1225"/>
      <c r="T1087" s="879"/>
      <c r="U1087" s="879"/>
      <c r="V1087" s="879"/>
      <c r="W1087" s="879"/>
      <c r="X1087" s="879"/>
    </row>
    <row r="1088" spans="5:24">
      <c r="E1088" s="474"/>
      <c r="G1088" s="1243" t="s">
        <v>1187</v>
      </c>
      <c r="H1088" s="1243" t="s">
        <v>2124</v>
      </c>
      <c r="J1088" s="1225"/>
      <c r="K1088" s="1225"/>
      <c r="T1088" s="879"/>
      <c r="U1088" s="879"/>
      <c r="V1088" s="879"/>
      <c r="W1088" s="879"/>
      <c r="X1088" s="879"/>
    </row>
    <row r="1089" spans="5:24">
      <c r="E1089" s="474"/>
      <c r="G1089" s="1243" t="s">
        <v>1187</v>
      </c>
      <c r="H1089" s="1243" t="s">
        <v>502</v>
      </c>
      <c r="J1089" s="1225"/>
      <c r="K1089" s="1225"/>
      <c r="T1089" s="879"/>
      <c r="U1089" s="879"/>
      <c r="V1089" s="879"/>
      <c r="W1089" s="879"/>
      <c r="X1089" s="879"/>
    </row>
    <row r="1090" spans="5:24">
      <c r="E1090" s="474"/>
      <c r="G1090" s="1243" t="s">
        <v>1187</v>
      </c>
      <c r="H1090" s="1243" t="s">
        <v>1791</v>
      </c>
      <c r="J1090" s="1225"/>
      <c r="K1090" s="1225"/>
      <c r="T1090" s="879"/>
      <c r="U1090" s="879"/>
      <c r="V1090" s="879"/>
      <c r="W1090" s="879"/>
      <c r="X1090" s="879"/>
    </row>
    <row r="1091" spans="5:24">
      <c r="E1091" s="474"/>
      <c r="G1091" s="1243" t="s">
        <v>1187</v>
      </c>
      <c r="H1091" s="1243" t="s">
        <v>2125</v>
      </c>
      <c r="J1091" s="1225"/>
      <c r="K1091" s="1225"/>
      <c r="T1091" s="879"/>
      <c r="U1091" s="879"/>
      <c r="V1091" s="879"/>
      <c r="W1091" s="879"/>
      <c r="X1091" s="879"/>
    </row>
    <row r="1092" spans="5:24">
      <c r="E1092" s="474"/>
      <c r="G1092" s="1243" t="s">
        <v>1187</v>
      </c>
      <c r="H1092" s="1243" t="s">
        <v>2126</v>
      </c>
      <c r="J1092" s="1225"/>
      <c r="K1092" s="1225"/>
      <c r="T1092" s="879"/>
      <c r="U1092" s="879"/>
      <c r="V1092" s="879"/>
      <c r="W1092" s="879"/>
      <c r="X1092" s="879"/>
    </row>
    <row r="1093" spans="5:24">
      <c r="E1093" s="474"/>
      <c r="G1093" s="1243" t="s">
        <v>1187</v>
      </c>
      <c r="H1093" s="1243" t="s">
        <v>2127</v>
      </c>
      <c r="J1093" s="1225"/>
      <c r="K1093" s="1225"/>
      <c r="T1093" s="879"/>
      <c r="U1093" s="879"/>
      <c r="V1093" s="879"/>
      <c r="W1093" s="879"/>
      <c r="X1093" s="879"/>
    </row>
    <row r="1094" spans="5:24">
      <c r="E1094" s="474"/>
      <c r="G1094" s="1243" t="s">
        <v>1187</v>
      </c>
      <c r="H1094" s="1243" t="s">
        <v>2128</v>
      </c>
      <c r="J1094" s="1225"/>
      <c r="K1094" s="1225"/>
      <c r="T1094" s="879"/>
      <c r="U1094" s="879"/>
      <c r="V1094" s="879"/>
      <c r="W1094" s="879"/>
      <c r="X1094" s="879"/>
    </row>
    <row r="1095" spans="5:24">
      <c r="E1095" s="474"/>
      <c r="G1095" s="1243" t="s">
        <v>1195</v>
      </c>
      <c r="H1095" s="1243" t="s">
        <v>1417</v>
      </c>
      <c r="J1095" s="1225"/>
      <c r="K1095" s="1225"/>
      <c r="T1095" s="879"/>
      <c r="U1095" s="879"/>
      <c r="V1095" s="879"/>
      <c r="W1095" s="879"/>
      <c r="X1095" s="879"/>
    </row>
    <row r="1096" spans="5:24">
      <c r="E1096" s="474"/>
      <c r="G1096" s="1243" t="s">
        <v>1195</v>
      </c>
      <c r="H1096" s="1243" t="s">
        <v>1993</v>
      </c>
      <c r="J1096" s="1225"/>
      <c r="K1096" s="1225"/>
      <c r="T1096" s="879"/>
      <c r="U1096" s="879"/>
      <c r="V1096" s="879"/>
      <c r="W1096" s="879"/>
      <c r="X1096" s="879"/>
    </row>
    <row r="1097" spans="5:24">
      <c r="E1097" s="474"/>
      <c r="G1097" s="1243" t="s">
        <v>1195</v>
      </c>
      <c r="H1097" s="1243" t="s">
        <v>2129</v>
      </c>
      <c r="J1097" s="1225"/>
      <c r="K1097" s="1225"/>
      <c r="T1097" s="879"/>
      <c r="U1097" s="879"/>
      <c r="V1097" s="879"/>
      <c r="W1097" s="879"/>
      <c r="X1097" s="879"/>
    </row>
    <row r="1098" spans="5:24">
      <c r="E1098" s="474"/>
      <c r="G1098" s="1243" t="s">
        <v>1195</v>
      </c>
      <c r="H1098" s="1243" t="s">
        <v>2131</v>
      </c>
      <c r="J1098" s="1225"/>
      <c r="K1098" s="1225"/>
      <c r="T1098" s="879"/>
      <c r="U1098" s="879"/>
      <c r="V1098" s="879"/>
      <c r="W1098" s="879"/>
      <c r="X1098" s="879"/>
    </row>
    <row r="1099" spans="5:24">
      <c r="E1099" s="474"/>
      <c r="G1099" s="1243" t="s">
        <v>1195</v>
      </c>
      <c r="H1099" s="1243" t="s">
        <v>1588</v>
      </c>
      <c r="J1099" s="1225"/>
      <c r="K1099" s="1225"/>
      <c r="T1099" s="879"/>
      <c r="U1099" s="879"/>
      <c r="V1099" s="879"/>
      <c r="W1099" s="879"/>
      <c r="X1099" s="879"/>
    </row>
    <row r="1100" spans="5:24">
      <c r="E1100" s="474"/>
      <c r="G1100" s="1243" t="s">
        <v>1195</v>
      </c>
      <c r="H1100" s="1243" t="s">
        <v>2132</v>
      </c>
      <c r="J1100" s="1225"/>
      <c r="K1100" s="1225"/>
      <c r="T1100" s="879"/>
      <c r="U1100" s="879"/>
      <c r="V1100" s="879"/>
      <c r="W1100" s="879"/>
      <c r="X1100" s="879"/>
    </row>
    <row r="1101" spans="5:24">
      <c r="E1101" s="474"/>
      <c r="G1101" s="1243" t="s">
        <v>1195</v>
      </c>
      <c r="H1101" s="1243" t="s">
        <v>1327</v>
      </c>
      <c r="J1101" s="1225"/>
      <c r="K1101" s="1225"/>
      <c r="T1101" s="879"/>
      <c r="U1101" s="879"/>
      <c r="V1101" s="879"/>
      <c r="W1101" s="879"/>
      <c r="X1101" s="879"/>
    </row>
    <row r="1102" spans="5:24">
      <c r="E1102" s="474"/>
      <c r="G1102" s="1243" t="s">
        <v>1195</v>
      </c>
      <c r="H1102" s="1243" t="s">
        <v>177</v>
      </c>
      <c r="J1102" s="1225"/>
      <c r="K1102" s="1225"/>
      <c r="T1102" s="879"/>
      <c r="U1102" s="879"/>
      <c r="V1102" s="879"/>
      <c r="W1102" s="879"/>
      <c r="X1102" s="879"/>
    </row>
    <row r="1103" spans="5:24">
      <c r="E1103" s="474"/>
      <c r="G1103" s="1243" t="s">
        <v>1195</v>
      </c>
      <c r="H1103" s="1243" t="s">
        <v>180</v>
      </c>
      <c r="J1103" s="1225"/>
      <c r="K1103" s="1225"/>
      <c r="T1103" s="879"/>
      <c r="U1103" s="879"/>
      <c r="V1103" s="879"/>
      <c r="W1103" s="879"/>
      <c r="X1103" s="879"/>
    </row>
    <row r="1104" spans="5:24">
      <c r="E1104" s="474"/>
      <c r="G1104" s="1243" t="s">
        <v>1195</v>
      </c>
      <c r="H1104" s="1243" t="s">
        <v>1593</v>
      </c>
      <c r="J1104" s="1225"/>
      <c r="K1104" s="1225"/>
      <c r="T1104" s="879"/>
      <c r="U1104" s="879"/>
      <c r="V1104" s="879"/>
      <c r="W1104" s="879"/>
      <c r="X1104" s="879"/>
    </row>
    <row r="1105" spans="5:24">
      <c r="E1105" s="474"/>
      <c r="G1105" s="1243" t="s">
        <v>1195</v>
      </c>
      <c r="H1105" s="1243" t="s">
        <v>1597</v>
      </c>
      <c r="J1105" s="1225"/>
      <c r="K1105" s="1225"/>
      <c r="T1105" s="879"/>
      <c r="U1105" s="879"/>
      <c r="V1105" s="879"/>
      <c r="W1105" s="879"/>
      <c r="X1105" s="879"/>
    </row>
    <row r="1106" spans="5:24">
      <c r="E1106" s="474"/>
      <c r="G1106" s="1243" t="s">
        <v>1195</v>
      </c>
      <c r="H1106" s="1243" t="s">
        <v>626</v>
      </c>
      <c r="J1106" s="1225"/>
      <c r="K1106" s="1225"/>
      <c r="T1106" s="879"/>
      <c r="U1106" s="879"/>
      <c r="V1106" s="879"/>
      <c r="W1106" s="879"/>
      <c r="X1106" s="879"/>
    </row>
    <row r="1107" spans="5:24">
      <c r="E1107" s="474"/>
      <c r="G1107" s="1243" t="s">
        <v>1195</v>
      </c>
      <c r="H1107" s="1243" t="s">
        <v>240</v>
      </c>
      <c r="J1107" s="1225"/>
      <c r="K1107" s="1225"/>
      <c r="T1107" s="879"/>
      <c r="U1107" s="879"/>
      <c r="V1107" s="879"/>
      <c r="W1107" s="879"/>
      <c r="X1107" s="879"/>
    </row>
    <row r="1108" spans="5:24">
      <c r="E1108" s="474"/>
      <c r="G1108" s="1243" t="s">
        <v>1195</v>
      </c>
      <c r="H1108" s="1243" t="s">
        <v>2052</v>
      </c>
      <c r="J1108" s="1225"/>
      <c r="K1108" s="1225"/>
      <c r="T1108" s="879"/>
      <c r="U1108" s="879"/>
      <c r="V1108" s="879"/>
      <c r="W1108" s="879"/>
      <c r="X1108" s="879"/>
    </row>
    <row r="1109" spans="5:24">
      <c r="E1109" s="474"/>
      <c r="G1109" s="1243" t="s">
        <v>1195</v>
      </c>
      <c r="H1109" s="1243" t="s">
        <v>1601</v>
      </c>
      <c r="J1109" s="1225"/>
      <c r="K1109" s="1225"/>
      <c r="T1109" s="879"/>
      <c r="U1109" s="879"/>
      <c r="V1109" s="879"/>
      <c r="W1109" s="879"/>
      <c r="X1109" s="879"/>
    </row>
    <row r="1110" spans="5:24">
      <c r="E1110" s="474"/>
      <c r="G1110" s="1243" t="s">
        <v>1195</v>
      </c>
      <c r="H1110" s="1243" t="s">
        <v>1871</v>
      </c>
      <c r="J1110" s="1225"/>
      <c r="K1110" s="1225"/>
      <c r="T1110" s="879"/>
      <c r="U1110" s="879"/>
      <c r="V1110" s="879"/>
      <c r="W1110" s="879"/>
      <c r="X1110" s="879"/>
    </row>
    <row r="1111" spans="5:24">
      <c r="E1111" s="474"/>
      <c r="G1111" s="1243" t="s">
        <v>1195</v>
      </c>
      <c r="H1111" s="1243" t="s">
        <v>168</v>
      </c>
      <c r="J1111" s="1225"/>
      <c r="K1111" s="1225"/>
      <c r="T1111" s="879"/>
      <c r="U1111" s="879"/>
      <c r="V1111" s="879"/>
      <c r="W1111" s="879"/>
      <c r="X1111" s="879"/>
    </row>
    <row r="1112" spans="5:24">
      <c r="E1112" s="474"/>
      <c r="G1112" s="1243" t="s">
        <v>1195</v>
      </c>
      <c r="H1112" s="1243" t="s">
        <v>1818</v>
      </c>
      <c r="J1112" s="1225"/>
      <c r="K1112" s="1225"/>
      <c r="T1112" s="879"/>
      <c r="U1112" s="879"/>
      <c r="V1112" s="879"/>
      <c r="W1112" s="879"/>
      <c r="X1112" s="879"/>
    </row>
    <row r="1113" spans="5:24">
      <c r="E1113" s="474"/>
      <c r="G1113" s="1243" t="s">
        <v>1195</v>
      </c>
      <c r="H1113" s="1243" t="s">
        <v>1934</v>
      </c>
      <c r="J1113" s="1225"/>
      <c r="K1113" s="1225"/>
      <c r="T1113" s="879"/>
      <c r="U1113" s="879"/>
      <c r="V1113" s="879"/>
      <c r="W1113" s="879"/>
      <c r="X1113" s="879"/>
    </row>
    <row r="1114" spans="5:24">
      <c r="E1114" s="474"/>
      <c r="G1114" s="1243" t="s">
        <v>1195</v>
      </c>
      <c r="H1114" s="1243" t="s">
        <v>2133</v>
      </c>
      <c r="J1114" s="1225"/>
      <c r="K1114" s="1225"/>
      <c r="T1114" s="879"/>
      <c r="U1114" s="879"/>
      <c r="V1114" s="879"/>
      <c r="W1114" s="879"/>
      <c r="X1114" s="879"/>
    </row>
    <row r="1115" spans="5:24">
      <c r="E1115" s="474"/>
      <c r="G1115" s="1243" t="s">
        <v>1195</v>
      </c>
      <c r="H1115" s="1243" t="s">
        <v>2134</v>
      </c>
      <c r="J1115" s="1225"/>
      <c r="K1115" s="1225"/>
      <c r="T1115" s="879"/>
      <c r="U1115" s="879"/>
      <c r="V1115" s="879"/>
      <c r="W1115" s="879"/>
      <c r="X1115" s="879"/>
    </row>
    <row r="1116" spans="5:24">
      <c r="E1116" s="474"/>
      <c r="G1116" s="1243" t="s">
        <v>1195</v>
      </c>
      <c r="H1116" s="1243" t="s">
        <v>215</v>
      </c>
      <c r="J1116" s="1225"/>
      <c r="K1116" s="1225"/>
      <c r="T1116" s="879"/>
      <c r="U1116" s="879"/>
      <c r="V1116" s="879"/>
      <c r="W1116" s="879"/>
      <c r="X1116" s="879"/>
    </row>
    <row r="1117" spans="5:24">
      <c r="E1117" s="474"/>
      <c r="G1117" s="1243" t="s">
        <v>1195</v>
      </c>
      <c r="H1117" s="1243" t="s">
        <v>2135</v>
      </c>
      <c r="J1117" s="1225"/>
      <c r="K1117" s="1225"/>
      <c r="T1117" s="879"/>
      <c r="U1117" s="879"/>
      <c r="V1117" s="879"/>
      <c r="W1117" s="879"/>
      <c r="X1117" s="879"/>
    </row>
    <row r="1118" spans="5:24">
      <c r="E1118" s="474"/>
      <c r="G1118" s="1243" t="s">
        <v>1195</v>
      </c>
      <c r="H1118" s="1243" t="s">
        <v>600</v>
      </c>
      <c r="J1118" s="1225"/>
      <c r="K1118" s="1225"/>
      <c r="T1118" s="879"/>
      <c r="U1118" s="879"/>
      <c r="V1118" s="879"/>
      <c r="W1118" s="879"/>
      <c r="X1118" s="879"/>
    </row>
    <row r="1119" spans="5:24">
      <c r="E1119" s="474"/>
      <c r="G1119" s="1243" t="s">
        <v>1195</v>
      </c>
      <c r="H1119" s="1243" t="s">
        <v>1008</v>
      </c>
      <c r="J1119" s="1225"/>
      <c r="K1119" s="1225"/>
      <c r="T1119" s="879"/>
      <c r="U1119" s="879"/>
      <c r="V1119" s="879"/>
      <c r="W1119" s="879"/>
      <c r="X1119" s="879"/>
    </row>
    <row r="1120" spans="5:24">
      <c r="E1120" s="474"/>
      <c r="G1120" s="1243" t="s">
        <v>1195</v>
      </c>
      <c r="H1120" s="1243" t="s">
        <v>2136</v>
      </c>
      <c r="J1120" s="1225"/>
      <c r="K1120" s="1225"/>
      <c r="T1120" s="879"/>
      <c r="U1120" s="879"/>
      <c r="V1120" s="879"/>
      <c r="W1120" s="879"/>
      <c r="X1120" s="879"/>
    </row>
    <row r="1121" spans="5:24">
      <c r="E1121" s="474"/>
      <c r="G1121" s="1243" t="s">
        <v>1205</v>
      </c>
      <c r="H1121" s="1243" t="s">
        <v>1335</v>
      </c>
      <c r="J1121" s="1225"/>
      <c r="K1121" s="1225"/>
      <c r="T1121" s="879"/>
      <c r="U1121" s="879"/>
      <c r="V1121" s="879"/>
      <c r="W1121" s="879"/>
      <c r="X1121" s="879"/>
    </row>
    <row r="1122" spans="5:24">
      <c r="E1122" s="474"/>
      <c r="G1122" s="1243" t="s">
        <v>1205</v>
      </c>
      <c r="H1122" s="1243" t="s">
        <v>146</v>
      </c>
      <c r="J1122" s="1225"/>
      <c r="K1122" s="1225"/>
      <c r="T1122" s="879"/>
      <c r="U1122" s="879"/>
      <c r="V1122" s="879"/>
      <c r="W1122" s="879"/>
      <c r="X1122" s="879"/>
    </row>
    <row r="1123" spans="5:24">
      <c r="E1123" s="474"/>
      <c r="G1123" s="1243" t="s">
        <v>1205</v>
      </c>
      <c r="H1123" s="1243" t="s">
        <v>1080</v>
      </c>
      <c r="J1123" s="1225"/>
      <c r="K1123" s="1225"/>
      <c r="T1123" s="879"/>
      <c r="U1123" s="879"/>
      <c r="V1123" s="879"/>
      <c r="W1123" s="879"/>
      <c r="X1123" s="879"/>
    </row>
    <row r="1124" spans="5:24">
      <c r="E1124" s="474"/>
      <c r="G1124" s="1243" t="s">
        <v>1205</v>
      </c>
      <c r="H1124" s="1243" t="s">
        <v>85</v>
      </c>
      <c r="J1124" s="1225"/>
      <c r="K1124" s="1225"/>
      <c r="T1124" s="879"/>
      <c r="U1124" s="879"/>
      <c r="V1124" s="879"/>
      <c r="W1124" s="879"/>
      <c r="X1124" s="879"/>
    </row>
    <row r="1125" spans="5:24">
      <c r="E1125" s="474"/>
      <c r="G1125" s="1243" t="s">
        <v>1205</v>
      </c>
      <c r="H1125" s="1243" t="s">
        <v>1330</v>
      </c>
      <c r="J1125" s="1225"/>
      <c r="K1125" s="1225"/>
      <c r="T1125" s="879"/>
      <c r="U1125" s="879"/>
      <c r="V1125" s="879"/>
      <c r="W1125" s="879"/>
      <c r="X1125" s="879"/>
    </row>
    <row r="1126" spans="5:24">
      <c r="E1126" s="474"/>
      <c r="G1126" s="1243" t="s">
        <v>1205</v>
      </c>
      <c r="H1126" s="1243" t="s">
        <v>1355</v>
      </c>
      <c r="J1126" s="1225"/>
      <c r="K1126" s="1225"/>
      <c r="T1126" s="879"/>
      <c r="U1126" s="879"/>
      <c r="V1126" s="879"/>
      <c r="W1126" s="879"/>
      <c r="X1126" s="879"/>
    </row>
    <row r="1127" spans="5:24">
      <c r="E1127" s="474"/>
      <c r="G1127" s="1243" t="s">
        <v>1205</v>
      </c>
      <c r="H1127" s="1243" t="s">
        <v>1605</v>
      </c>
      <c r="J1127" s="1225"/>
      <c r="K1127" s="1225"/>
      <c r="T1127" s="879"/>
      <c r="U1127" s="879"/>
      <c r="V1127" s="879"/>
      <c r="W1127" s="879"/>
      <c r="X1127" s="879"/>
    </row>
    <row r="1128" spans="5:24">
      <c r="E1128" s="474"/>
      <c r="G1128" s="1243" t="s">
        <v>1205</v>
      </c>
      <c r="H1128" s="1243" t="s">
        <v>24</v>
      </c>
      <c r="J1128" s="1225"/>
      <c r="K1128" s="1225"/>
      <c r="T1128" s="879"/>
      <c r="U1128" s="879"/>
      <c r="V1128" s="879"/>
      <c r="W1128" s="879"/>
      <c r="X1128" s="879"/>
    </row>
    <row r="1129" spans="5:24">
      <c r="E1129" s="474"/>
      <c r="G1129" s="1243" t="s">
        <v>1205</v>
      </c>
      <c r="H1129" s="1243" t="s">
        <v>1608</v>
      </c>
      <c r="J1129" s="1225"/>
      <c r="K1129" s="1225"/>
      <c r="T1129" s="879"/>
      <c r="U1129" s="879"/>
      <c r="V1129" s="879"/>
      <c r="W1129" s="879"/>
      <c r="X1129" s="879"/>
    </row>
    <row r="1130" spans="5:24">
      <c r="E1130" s="474"/>
      <c r="G1130" s="1243" t="s">
        <v>1205</v>
      </c>
      <c r="H1130" s="1243" t="s">
        <v>785</v>
      </c>
      <c r="J1130" s="1225"/>
      <c r="K1130" s="1225"/>
      <c r="T1130" s="879"/>
      <c r="U1130" s="879"/>
      <c r="V1130" s="879"/>
      <c r="W1130" s="879"/>
      <c r="X1130" s="879"/>
    </row>
    <row r="1131" spans="5:24">
      <c r="E1131" s="474"/>
      <c r="G1131" s="1243" t="s">
        <v>1205</v>
      </c>
      <c r="H1131" s="1243" t="s">
        <v>941</v>
      </c>
      <c r="J1131" s="1225"/>
      <c r="K1131" s="1225"/>
      <c r="T1131" s="879"/>
      <c r="U1131" s="879"/>
      <c r="V1131" s="879"/>
      <c r="W1131" s="879"/>
      <c r="X1131" s="879"/>
    </row>
    <row r="1132" spans="5:24">
      <c r="E1132" s="474"/>
      <c r="G1132" s="1243" t="s">
        <v>1205</v>
      </c>
      <c r="H1132" s="1243" t="s">
        <v>578</v>
      </c>
      <c r="J1132" s="1225"/>
      <c r="K1132" s="1225"/>
      <c r="T1132" s="879"/>
      <c r="U1132" s="879"/>
      <c r="V1132" s="879"/>
      <c r="W1132" s="879"/>
      <c r="X1132" s="879"/>
    </row>
    <row r="1133" spans="5:24">
      <c r="E1133" s="474"/>
      <c r="G1133" s="1243" t="s">
        <v>1205</v>
      </c>
      <c r="H1133" s="1243" t="s">
        <v>1422</v>
      </c>
      <c r="J1133" s="1225"/>
      <c r="K1133" s="1225"/>
      <c r="T1133" s="879"/>
      <c r="U1133" s="879"/>
      <c r="V1133" s="879"/>
      <c r="W1133" s="879"/>
      <c r="X1133" s="879"/>
    </row>
    <row r="1134" spans="5:24">
      <c r="E1134" s="474"/>
      <c r="G1134" s="1243" t="s">
        <v>1205</v>
      </c>
      <c r="H1134" s="1243" t="s">
        <v>1171</v>
      </c>
      <c r="J1134" s="1225"/>
      <c r="K1134" s="1225"/>
      <c r="T1134" s="879"/>
      <c r="U1134" s="879"/>
      <c r="V1134" s="879"/>
      <c r="W1134" s="879"/>
      <c r="X1134" s="879"/>
    </row>
    <row r="1135" spans="5:24">
      <c r="E1135" s="474"/>
      <c r="G1135" s="1243" t="s">
        <v>1205</v>
      </c>
      <c r="H1135" s="1243" t="s">
        <v>1390</v>
      </c>
      <c r="J1135" s="1225"/>
      <c r="K1135" s="1225"/>
      <c r="T1135" s="879"/>
      <c r="U1135" s="879"/>
      <c r="V1135" s="879"/>
      <c r="W1135" s="879"/>
      <c r="X1135" s="879"/>
    </row>
    <row r="1136" spans="5:24">
      <c r="E1136" s="474"/>
      <c r="G1136" s="1243" t="s">
        <v>1205</v>
      </c>
      <c r="H1136" s="1243" t="s">
        <v>1361</v>
      </c>
      <c r="J1136" s="1225"/>
      <c r="K1136" s="1225"/>
      <c r="T1136" s="879"/>
      <c r="U1136" s="879"/>
      <c r="V1136" s="879"/>
      <c r="W1136" s="879"/>
      <c r="X1136" s="879"/>
    </row>
    <row r="1137" spans="5:24">
      <c r="E1137" s="474"/>
      <c r="G1137" s="1243" t="s">
        <v>1205</v>
      </c>
      <c r="H1137" s="1243" t="s">
        <v>437</v>
      </c>
      <c r="J1137" s="1225"/>
      <c r="K1137" s="1225"/>
      <c r="T1137" s="879"/>
      <c r="U1137" s="879"/>
      <c r="V1137" s="879"/>
      <c r="W1137" s="879"/>
      <c r="X1137" s="879"/>
    </row>
    <row r="1138" spans="5:24">
      <c r="E1138" s="474"/>
      <c r="G1138" s="1243" t="s">
        <v>1205</v>
      </c>
      <c r="H1138" s="1243" t="s">
        <v>779</v>
      </c>
      <c r="J1138" s="1225"/>
      <c r="K1138" s="1225"/>
      <c r="T1138" s="879"/>
      <c r="U1138" s="879"/>
      <c r="V1138" s="879"/>
      <c r="W1138" s="879"/>
      <c r="X1138" s="879"/>
    </row>
    <row r="1139" spans="5:24">
      <c r="E1139" s="474"/>
      <c r="G1139" s="1243" t="s">
        <v>1205</v>
      </c>
      <c r="H1139" s="1243" t="s">
        <v>1291</v>
      </c>
      <c r="J1139" s="1225"/>
      <c r="K1139" s="1225"/>
      <c r="T1139" s="879"/>
      <c r="U1139" s="879"/>
      <c r="V1139" s="879"/>
      <c r="W1139" s="879"/>
      <c r="X1139" s="879"/>
    </row>
    <row r="1140" spans="5:24">
      <c r="E1140" s="474"/>
      <c r="G1140" s="1243" t="s">
        <v>1205</v>
      </c>
      <c r="H1140" s="1243" t="s">
        <v>1613</v>
      </c>
      <c r="J1140" s="1225"/>
      <c r="K1140" s="1225"/>
      <c r="T1140" s="879"/>
      <c r="U1140" s="879"/>
      <c r="V1140" s="879"/>
      <c r="W1140" s="879"/>
      <c r="X1140" s="879"/>
    </row>
    <row r="1141" spans="5:24">
      <c r="E1141" s="474"/>
      <c r="G1141" s="1243" t="s">
        <v>1205</v>
      </c>
      <c r="H1141" s="1243" t="s">
        <v>266</v>
      </c>
      <c r="J1141" s="1225"/>
      <c r="K1141" s="1225"/>
      <c r="T1141" s="879"/>
      <c r="U1141" s="879"/>
      <c r="V1141" s="879"/>
      <c r="W1141" s="879"/>
      <c r="X1141" s="879"/>
    </row>
    <row r="1142" spans="5:24">
      <c r="E1142" s="474"/>
      <c r="G1142" s="1243" t="s">
        <v>1205</v>
      </c>
      <c r="H1142" s="1243" t="s">
        <v>920</v>
      </c>
      <c r="J1142" s="1225"/>
      <c r="K1142" s="1225"/>
      <c r="T1142" s="879"/>
      <c r="U1142" s="879"/>
      <c r="V1142" s="879"/>
      <c r="W1142" s="879"/>
      <c r="X1142" s="879"/>
    </row>
    <row r="1143" spans="5:24">
      <c r="E1143" s="474"/>
      <c r="G1143" s="1243" t="s">
        <v>1205</v>
      </c>
      <c r="H1143" s="1243" t="s">
        <v>1614</v>
      </c>
      <c r="J1143" s="1225"/>
      <c r="K1143" s="1225"/>
      <c r="T1143" s="879"/>
      <c r="U1143" s="879"/>
      <c r="V1143" s="879"/>
      <c r="W1143" s="879"/>
      <c r="X1143" s="879"/>
    </row>
    <row r="1144" spans="5:24">
      <c r="E1144" s="474"/>
      <c r="G1144" s="1243" t="s">
        <v>1205</v>
      </c>
      <c r="H1144" s="1243" t="s">
        <v>1293</v>
      </c>
      <c r="J1144" s="1225"/>
      <c r="K1144" s="1225"/>
      <c r="T1144" s="879"/>
      <c r="U1144" s="879"/>
      <c r="V1144" s="879"/>
      <c r="W1144" s="879"/>
      <c r="X1144" s="879"/>
    </row>
    <row r="1145" spans="5:24">
      <c r="E1145" s="474"/>
      <c r="G1145" s="1243" t="s">
        <v>1205</v>
      </c>
      <c r="H1145" s="1243" t="s">
        <v>1427</v>
      </c>
      <c r="J1145" s="1225"/>
      <c r="K1145" s="1225"/>
      <c r="T1145" s="879"/>
      <c r="U1145" s="879"/>
      <c r="V1145" s="879"/>
      <c r="W1145" s="879"/>
      <c r="X1145" s="879"/>
    </row>
    <row r="1146" spans="5:24">
      <c r="E1146" s="474"/>
      <c r="G1146" s="1243" t="s">
        <v>1205</v>
      </c>
      <c r="H1146" s="1243" t="s">
        <v>1102</v>
      </c>
      <c r="J1146" s="1225"/>
      <c r="K1146" s="1225"/>
      <c r="T1146" s="879"/>
      <c r="U1146" s="879"/>
      <c r="V1146" s="879"/>
      <c r="W1146" s="879"/>
      <c r="X1146" s="879"/>
    </row>
    <row r="1147" spans="5:24">
      <c r="E1147" s="474"/>
      <c r="G1147" s="1243" t="s">
        <v>1205</v>
      </c>
      <c r="H1147" s="1243" t="s">
        <v>1616</v>
      </c>
      <c r="J1147" s="1225"/>
      <c r="K1147" s="1225"/>
      <c r="T1147" s="879"/>
      <c r="U1147" s="879"/>
      <c r="V1147" s="879"/>
      <c r="W1147" s="879"/>
      <c r="X1147" s="879"/>
    </row>
    <row r="1148" spans="5:24">
      <c r="E1148" s="474"/>
      <c r="G1148" s="1243" t="s">
        <v>1205</v>
      </c>
      <c r="H1148" s="1243" t="s">
        <v>1317</v>
      </c>
      <c r="J1148" s="1225"/>
      <c r="K1148" s="1225"/>
      <c r="T1148" s="879"/>
      <c r="U1148" s="879"/>
      <c r="V1148" s="879"/>
      <c r="W1148" s="879"/>
      <c r="X1148" s="879"/>
    </row>
    <row r="1149" spans="5:24">
      <c r="E1149" s="474"/>
      <c r="G1149" s="1243" t="s">
        <v>1205</v>
      </c>
      <c r="H1149" s="1243" t="s">
        <v>1620</v>
      </c>
      <c r="J1149" s="1225"/>
      <c r="K1149" s="1225"/>
      <c r="T1149" s="879"/>
      <c r="U1149" s="879"/>
      <c r="V1149" s="879"/>
      <c r="W1149" s="879"/>
      <c r="X1149" s="879"/>
    </row>
    <row r="1150" spans="5:24">
      <c r="E1150" s="474"/>
      <c r="G1150" s="1243" t="s">
        <v>1205</v>
      </c>
      <c r="H1150" s="1243" t="s">
        <v>1297</v>
      </c>
      <c r="J1150" s="1225"/>
      <c r="K1150" s="1225"/>
      <c r="T1150" s="879"/>
      <c r="U1150" s="879"/>
      <c r="V1150" s="879"/>
      <c r="W1150" s="879"/>
      <c r="X1150" s="879"/>
    </row>
    <row r="1151" spans="5:24">
      <c r="E1151" s="474"/>
      <c r="G1151" s="1243" t="s">
        <v>1205</v>
      </c>
      <c r="H1151" s="1243" t="s">
        <v>706</v>
      </c>
      <c r="J1151" s="1225"/>
      <c r="K1151" s="1225"/>
      <c r="T1151" s="879"/>
      <c r="U1151" s="879"/>
      <c r="V1151" s="879"/>
      <c r="W1151" s="879"/>
      <c r="X1151" s="879"/>
    </row>
    <row r="1152" spans="5:24">
      <c r="E1152" s="474"/>
      <c r="G1152" s="1243" t="s">
        <v>1205</v>
      </c>
      <c r="H1152" s="1243" t="s">
        <v>1610</v>
      </c>
      <c r="J1152" s="1225"/>
      <c r="K1152" s="1225"/>
      <c r="T1152" s="879"/>
      <c r="U1152" s="879"/>
      <c r="V1152" s="879"/>
      <c r="W1152" s="879"/>
      <c r="X1152" s="879"/>
    </row>
    <row r="1153" spans="5:24">
      <c r="E1153" s="474"/>
      <c r="G1153" s="1243" t="s">
        <v>1205</v>
      </c>
      <c r="H1153" s="1243" t="s">
        <v>791</v>
      </c>
      <c r="J1153" s="1225"/>
      <c r="K1153" s="1225"/>
      <c r="T1153" s="879"/>
      <c r="U1153" s="879"/>
      <c r="V1153" s="879"/>
      <c r="W1153" s="879"/>
      <c r="X1153" s="879"/>
    </row>
    <row r="1154" spans="5:24">
      <c r="E1154" s="474"/>
      <c r="G1154" s="1243" t="s">
        <v>1205</v>
      </c>
      <c r="H1154" s="1243" t="s">
        <v>1625</v>
      </c>
      <c r="J1154" s="1225"/>
      <c r="K1154" s="1225"/>
      <c r="T1154" s="879"/>
      <c r="U1154" s="879"/>
      <c r="V1154" s="879"/>
      <c r="W1154" s="879"/>
      <c r="X1154" s="879"/>
    </row>
    <row r="1155" spans="5:24">
      <c r="E1155" s="474"/>
      <c r="G1155" s="1243" t="s">
        <v>1205</v>
      </c>
      <c r="H1155" s="1243" t="s">
        <v>1628</v>
      </c>
      <c r="J1155" s="1225"/>
      <c r="K1155" s="1225"/>
      <c r="T1155" s="879"/>
      <c r="U1155" s="879"/>
      <c r="V1155" s="879"/>
      <c r="W1155" s="879"/>
      <c r="X1155" s="879"/>
    </row>
    <row r="1156" spans="5:24">
      <c r="E1156" s="474"/>
      <c r="G1156" s="1243" t="s">
        <v>1205</v>
      </c>
      <c r="H1156" s="1243" t="s">
        <v>1632</v>
      </c>
      <c r="J1156" s="1225"/>
      <c r="K1156" s="1225"/>
      <c r="T1156" s="879"/>
      <c r="U1156" s="879"/>
      <c r="V1156" s="879"/>
      <c r="W1156" s="879"/>
      <c r="X1156" s="879"/>
    </row>
    <row r="1157" spans="5:24">
      <c r="E1157" s="474"/>
      <c r="G1157" s="1243" t="s">
        <v>1205</v>
      </c>
      <c r="H1157" s="1243" t="s">
        <v>1271</v>
      </c>
      <c r="J1157" s="1225"/>
      <c r="K1157" s="1225"/>
      <c r="T1157" s="879"/>
      <c r="U1157" s="879"/>
      <c r="V1157" s="879"/>
      <c r="W1157" s="879"/>
      <c r="X1157" s="879"/>
    </row>
    <row r="1158" spans="5:24">
      <c r="E1158" s="474"/>
      <c r="G1158" s="1243" t="s">
        <v>1205</v>
      </c>
      <c r="H1158" s="1243" t="s">
        <v>1636</v>
      </c>
      <c r="J1158" s="1225"/>
      <c r="K1158" s="1225"/>
      <c r="T1158" s="879"/>
      <c r="U1158" s="879"/>
      <c r="V1158" s="879"/>
      <c r="W1158" s="879"/>
      <c r="X1158" s="879"/>
    </row>
    <row r="1159" spans="5:24">
      <c r="E1159" s="474"/>
      <c r="G1159" s="1243" t="s">
        <v>1205</v>
      </c>
      <c r="H1159" s="1243" t="s">
        <v>1638</v>
      </c>
      <c r="J1159" s="1225"/>
      <c r="K1159" s="1225"/>
      <c r="T1159" s="879"/>
      <c r="U1159" s="879"/>
      <c r="V1159" s="879"/>
      <c r="W1159" s="879"/>
      <c r="X1159" s="879"/>
    </row>
    <row r="1160" spans="5:24">
      <c r="E1160" s="474"/>
      <c r="G1160" s="1243" t="s">
        <v>1205</v>
      </c>
      <c r="H1160" s="1243" t="s">
        <v>1640</v>
      </c>
      <c r="J1160" s="1225"/>
      <c r="K1160" s="1225"/>
      <c r="T1160" s="879"/>
      <c r="U1160" s="879"/>
      <c r="V1160" s="879"/>
      <c r="W1160" s="879"/>
      <c r="X1160" s="879"/>
    </row>
    <row r="1161" spans="5:24">
      <c r="E1161" s="474"/>
      <c r="G1161" s="1243" t="s">
        <v>1205</v>
      </c>
      <c r="H1161" s="1243" t="s">
        <v>936</v>
      </c>
      <c r="J1161" s="1225"/>
      <c r="K1161" s="1225"/>
      <c r="T1161" s="879"/>
      <c r="U1161" s="879"/>
      <c r="V1161" s="879"/>
      <c r="W1161" s="879"/>
      <c r="X1161" s="879"/>
    </row>
    <row r="1162" spans="5:24">
      <c r="E1162" s="474"/>
      <c r="G1162" s="1243" t="s">
        <v>1205</v>
      </c>
      <c r="H1162" s="1243" t="s">
        <v>1643</v>
      </c>
      <c r="J1162" s="1225"/>
      <c r="K1162" s="1225"/>
      <c r="T1162" s="879"/>
      <c r="U1162" s="879"/>
      <c r="V1162" s="879"/>
      <c r="W1162" s="879"/>
      <c r="X1162" s="879"/>
    </row>
    <row r="1163" spans="5:24">
      <c r="E1163" s="474"/>
      <c r="G1163" s="1243" t="s">
        <v>1205</v>
      </c>
      <c r="H1163" s="1243" t="s">
        <v>1647</v>
      </c>
      <c r="J1163" s="1225"/>
      <c r="K1163" s="1225"/>
      <c r="T1163" s="879"/>
      <c r="U1163" s="879"/>
      <c r="V1163" s="879"/>
      <c r="W1163" s="879"/>
      <c r="X1163" s="879"/>
    </row>
    <row r="1164" spans="5:24">
      <c r="E1164" s="474"/>
      <c r="G1164" s="1243" t="s">
        <v>1215</v>
      </c>
      <c r="H1164" s="1243" t="s">
        <v>958</v>
      </c>
      <c r="J1164" s="1225"/>
      <c r="K1164" s="1225"/>
      <c r="T1164" s="879"/>
      <c r="U1164" s="879"/>
      <c r="V1164" s="879"/>
      <c r="W1164" s="879"/>
      <c r="X1164" s="879"/>
    </row>
    <row r="1165" spans="5:24">
      <c r="E1165" s="474"/>
      <c r="G1165" s="1243" t="s">
        <v>1215</v>
      </c>
      <c r="H1165" s="1243" t="s">
        <v>174</v>
      </c>
      <c r="J1165" s="1225"/>
      <c r="K1165" s="1225"/>
      <c r="T1165" s="879"/>
      <c r="U1165" s="879"/>
      <c r="V1165" s="879"/>
      <c r="W1165" s="879"/>
      <c r="X1165" s="879"/>
    </row>
    <row r="1166" spans="5:24">
      <c r="E1166" s="474"/>
      <c r="G1166" s="1243" t="s">
        <v>1215</v>
      </c>
      <c r="H1166" s="1243" t="s">
        <v>1438</v>
      </c>
      <c r="J1166" s="1225"/>
      <c r="K1166" s="1225"/>
      <c r="T1166" s="879"/>
      <c r="U1166" s="879"/>
      <c r="V1166" s="879"/>
      <c r="W1166" s="879"/>
      <c r="X1166" s="879"/>
    </row>
    <row r="1167" spans="5:24">
      <c r="E1167" s="474"/>
      <c r="G1167" s="1243" t="s">
        <v>1215</v>
      </c>
      <c r="H1167" s="1243" t="s">
        <v>1409</v>
      </c>
      <c r="J1167" s="1225"/>
      <c r="K1167" s="1225"/>
      <c r="T1167" s="879"/>
      <c r="U1167" s="879"/>
      <c r="V1167" s="879"/>
      <c r="W1167" s="879"/>
      <c r="X1167" s="879"/>
    </row>
    <row r="1168" spans="5:24">
      <c r="E1168" s="474"/>
      <c r="G1168" s="1243" t="s">
        <v>1215</v>
      </c>
      <c r="H1168" s="1243" t="s">
        <v>1300</v>
      </c>
      <c r="J1168" s="1225"/>
      <c r="K1168" s="1225"/>
      <c r="T1168" s="879"/>
      <c r="U1168" s="879"/>
      <c r="V1168" s="879"/>
      <c r="W1168" s="879"/>
      <c r="X1168" s="879"/>
    </row>
    <row r="1169" spans="5:24">
      <c r="E1169" s="474"/>
      <c r="G1169" s="1243" t="s">
        <v>1215</v>
      </c>
      <c r="H1169" s="1243" t="s">
        <v>1869</v>
      </c>
      <c r="J1169" s="1225"/>
      <c r="K1169" s="1225"/>
      <c r="T1169" s="879"/>
      <c r="U1169" s="879"/>
      <c r="V1169" s="879"/>
      <c r="W1169" s="879"/>
      <c r="X1169" s="879"/>
    </row>
    <row r="1170" spans="5:24">
      <c r="E1170" s="474"/>
      <c r="G1170" s="1243" t="s">
        <v>1215</v>
      </c>
      <c r="H1170" s="1243" t="s">
        <v>1304</v>
      </c>
      <c r="J1170" s="1225"/>
      <c r="K1170" s="1225"/>
      <c r="T1170" s="879"/>
      <c r="U1170" s="879"/>
      <c r="V1170" s="879"/>
      <c r="W1170" s="879"/>
      <c r="X1170" s="879"/>
    </row>
    <row r="1171" spans="5:24">
      <c r="E1171" s="474"/>
      <c r="G1171" s="1243" t="s">
        <v>1215</v>
      </c>
      <c r="H1171" s="1243" t="s">
        <v>1439</v>
      </c>
      <c r="J1171" s="1225"/>
      <c r="K1171" s="1225"/>
      <c r="T1171" s="879"/>
      <c r="U1171" s="879"/>
      <c r="V1171" s="879"/>
      <c r="W1171" s="879"/>
      <c r="X1171" s="879"/>
    </row>
    <row r="1172" spans="5:24">
      <c r="E1172" s="474"/>
      <c r="G1172" s="1243" t="s">
        <v>1215</v>
      </c>
      <c r="H1172" s="1243" t="s">
        <v>2137</v>
      </c>
      <c r="J1172" s="1225"/>
      <c r="K1172" s="1225"/>
      <c r="T1172" s="879"/>
      <c r="U1172" s="879"/>
      <c r="V1172" s="879"/>
      <c r="W1172" s="879"/>
      <c r="X1172" s="879"/>
    </row>
    <row r="1173" spans="5:24">
      <c r="E1173" s="474"/>
      <c r="G1173" s="1243" t="s">
        <v>1215</v>
      </c>
      <c r="H1173" s="1243" t="s">
        <v>397</v>
      </c>
      <c r="J1173" s="1225"/>
      <c r="K1173" s="1225"/>
      <c r="T1173" s="879"/>
      <c r="U1173" s="879"/>
      <c r="V1173" s="879"/>
      <c r="W1173" s="879"/>
      <c r="X1173" s="879"/>
    </row>
    <row r="1174" spans="5:24">
      <c r="E1174" s="474"/>
      <c r="G1174" s="1243" t="s">
        <v>1215</v>
      </c>
      <c r="H1174" s="1243" t="s">
        <v>1876</v>
      </c>
      <c r="J1174" s="1225"/>
      <c r="K1174" s="1225"/>
      <c r="T1174" s="879"/>
      <c r="U1174" s="879"/>
      <c r="V1174" s="879"/>
      <c r="W1174" s="879"/>
      <c r="X1174" s="879"/>
    </row>
    <row r="1175" spans="5:24">
      <c r="E1175" s="474"/>
      <c r="G1175" s="1243" t="s">
        <v>1215</v>
      </c>
      <c r="H1175" s="1243" t="s">
        <v>595</v>
      </c>
      <c r="J1175" s="1225"/>
      <c r="K1175" s="1225"/>
      <c r="T1175" s="879"/>
      <c r="U1175" s="879"/>
      <c r="V1175" s="879"/>
      <c r="W1175" s="879"/>
      <c r="X1175" s="879"/>
    </row>
    <row r="1176" spans="5:24">
      <c r="E1176" s="474"/>
      <c r="G1176" s="1243" t="s">
        <v>1215</v>
      </c>
      <c r="H1176" s="1243" t="s">
        <v>1642</v>
      </c>
      <c r="J1176" s="1225"/>
      <c r="K1176" s="1225"/>
      <c r="T1176" s="879"/>
      <c r="U1176" s="879"/>
      <c r="V1176" s="879"/>
      <c r="W1176" s="879"/>
      <c r="X1176" s="879"/>
    </row>
    <row r="1177" spans="5:24">
      <c r="E1177" s="474"/>
      <c r="G1177" s="1243" t="s">
        <v>1215</v>
      </c>
      <c r="H1177" s="1243" t="s">
        <v>1307</v>
      </c>
      <c r="J1177" s="1225"/>
      <c r="K1177" s="1225"/>
      <c r="T1177" s="879"/>
      <c r="U1177" s="879"/>
      <c r="V1177" s="879"/>
      <c r="W1177" s="879"/>
      <c r="X1177" s="879"/>
    </row>
    <row r="1178" spans="5:24">
      <c r="E1178" s="474"/>
      <c r="G1178" s="1243" t="s">
        <v>1215</v>
      </c>
      <c r="H1178" s="1243" t="s">
        <v>1500</v>
      </c>
      <c r="J1178" s="1225"/>
      <c r="K1178" s="1225"/>
      <c r="T1178" s="879"/>
      <c r="U1178" s="879"/>
      <c r="V1178" s="879"/>
      <c r="W1178" s="879"/>
      <c r="X1178" s="879"/>
    </row>
    <row r="1179" spans="5:24">
      <c r="E1179" s="474"/>
      <c r="G1179" s="1243" t="s">
        <v>1215</v>
      </c>
      <c r="H1179" s="1243" t="s">
        <v>1230</v>
      </c>
      <c r="J1179" s="1225"/>
      <c r="K1179" s="1225"/>
      <c r="T1179" s="879"/>
      <c r="U1179" s="879"/>
      <c r="V1179" s="879"/>
      <c r="W1179" s="879"/>
      <c r="X1179" s="879"/>
    </row>
    <row r="1180" spans="5:24">
      <c r="E1180" s="474"/>
      <c r="G1180" s="1243" t="s">
        <v>1215</v>
      </c>
      <c r="H1180" s="1243" t="s">
        <v>1418</v>
      </c>
      <c r="J1180" s="1225"/>
      <c r="K1180" s="1225"/>
      <c r="T1180" s="879"/>
      <c r="U1180" s="879"/>
      <c r="V1180" s="879"/>
      <c r="W1180" s="879"/>
      <c r="X1180" s="879"/>
    </row>
    <row r="1181" spans="5:24">
      <c r="E1181" s="474"/>
      <c r="G1181" s="1243" t="s">
        <v>1215</v>
      </c>
      <c r="H1181" s="1243" t="s">
        <v>829</v>
      </c>
      <c r="J1181" s="1225"/>
      <c r="K1181" s="1225"/>
      <c r="T1181" s="879"/>
      <c r="U1181" s="879"/>
      <c r="V1181" s="879"/>
      <c r="W1181" s="879"/>
      <c r="X1181" s="879"/>
    </row>
    <row r="1182" spans="5:24">
      <c r="E1182" s="474"/>
      <c r="G1182" s="1243" t="s">
        <v>1215</v>
      </c>
      <c r="H1182" s="1243" t="s">
        <v>623</v>
      </c>
      <c r="J1182" s="1225"/>
      <c r="K1182" s="1225"/>
      <c r="T1182" s="879"/>
      <c r="U1182" s="879"/>
      <c r="V1182" s="879"/>
      <c r="W1182" s="879"/>
      <c r="X1182" s="879"/>
    </row>
    <row r="1183" spans="5:24">
      <c r="E1183" s="474"/>
      <c r="G1183" s="1243" t="s">
        <v>1215</v>
      </c>
      <c r="H1183" s="1243" t="s">
        <v>20</v>
      </c>
      <c r="J1183" s="1225"/>
      <c r="K1183" s="1225"/>
      <c r="T1183" s="879"/>
      <c r="U1183" s="879"/>
      <c r="V1183" s="879"/>
      <c r="W1183" s="879"/>
      <c r="X1183" s="879"/>
    </row>
    <row r="1184" spans="5:24">
      <c r="E1184" s="474"/>
      <c r="G1184" s="1243" t="s">
        <v>1215</v>
      </c>
      <c r="H1184" s="1243" t="s">
        <v>2138</v>
      </c>
      <c r="J1184" s="1225"/>
      <c r="K1184" s="1225"/>
      <c r="T1184" s="879"/>
      <c r="U1184" s="879"/>
      <c r="V1184" s="879"/>
      <c r="W1184" s="879"/>
      <c r="X1184" s="879"/>
    </row>
    <row r="1185" spans="5:24">
      <c r="E1185" s="474"/>
      <c r="G1185" s="1243" t="s">
        <v>1215</v>
      </c>
      <c r="H1185" s="1243" t="s">
        <v>627</v>
      </c>
      <c r="J1185" s="1225"/>
      <c r="K1185" s="1225"/>
      <c r="T1185" s="879"/>
      <c r="U1185" s="879"/>
      <c r="V1185" s="879"/>
      <c r="W1185" s="879"/>
      <c r="X1185" s="879"/>
    </row>
    <row r="1186" spans="5:24">
      <c r="E1186" s="474"/>
      <c r="G1186" s="1243" t="s">
        <v>1215</v>
      </c>
      <c r="H1186" s="1243" t="s">
        <v>2139</v>
      </c>
      <c r="J1186" s="1225"/>
      <c r="K1186" s="1225"/>
      <c r="T1186" s="879"/>
      <c r="U1186" s="879"/>
      <c r="V1186" s="879"/>
      <c r="W1186" s="879"/>
      <c r="X1186" s="879"/>
    </row>
    <row r="1187" spans="5:24">
      <c r="E1187" s="474"/>
      <c r="G1187" s="1243" t="s">
        <v>1215</v>
      </c>
      <c r="H1187" s="1243" t="s">
        <v>2140</v>
      </c>
      <c r="J1187" s="1225"/>
      <c r="K1187" s="1225"/>
      <c r="T1187" s="879"/>
      <c r="U1187" s="879"/>
      <c r="V1187" s="879"/>
      <c r="W1187" s="879"/>
      <c r="X1187" s="879"/>
    </row>
    <row r="1188" spans="5:24">
      <c r="E1188" s="474"/>
      <c r="G1188" s="1243" t="s">
        <v>1215</v>
      </c>
      <c r="H1188" s="1243" t="s">
        <v>1188</v>
      </c>
      <c r="J1188" s="1225"/>
      <c r="K1188" s="1225"/>
      <c r="T1188" s="879"/>
      <c r="U1188" s="879"/>
      <c r="V1188" s="879"/>
      <c r="W1188" s="879"/>
      <c r="X1188" s="879"/>
    </row>
    <row r="1189" spans="5:24">
      <c r="E1189" s="474"/>
      <c r="G1189" s="1243" t="s">
        <v>1215</v>
      </c>
      <c r="H1189" s="1243" t="s">
        <v>2141</v>
      </c>
      <c r="J1189" s="1225"/>
      <c r="K1189" s="1225"/>
      <c r="T1189" s="879"/>
      <c r="U1189" s="879"/>
      <c r="V1189" s="879"/>
      <c r="W1189" s="879"/>
      <c r="X1189" s="879"/>
    </row>
    <row r="1190" spans="5:24">
      <c r="E1190" s="474"/>
      <c r="G1190" s="1243" t="s">
        <v>1215</v>
      </c>
      <c r="H1190" s="1243" t="s">
        <v>2142</v>
      </c>
      <c r="J1190" s="1225"/>
      <c r="K1190" s="1225"/>
      <c r="T1190" s="879"/>
      <c r="U1190" s="879"/>
      <c r="V1190" s="879"/>
      <c r="W1190" s="879"/>
      <c r="X1190" s="879"/>
    </row>
    <row r="1191" spans="5:24">
      <c r="E1191" s="474"/>
      <c r="G1191" s="1243" t="s">
        <v>1215</v>
      </c>
      <c r="H1191" s="1243" t="s">
        <v>2144</v>
      </c>
      <c r="J1191" s="1225"/>
      <c r="K1191" s="1225"/>
      <c r="T1191" s="879"/>
      <c r="U1191" s="879"/>
      <c r="V1191" s="879"/>
      <c r="W1191" s="879"/>
      <c r="X1191" s="879"/>
    </row>
    <row r="1192" spans="5:24">
      <c r="E1192" s="474"/>
      <c r="G1192" s="1243" t="s">
        <v>1215</v>
      </c>
      <c r="H1192" s="1243" t="s">
        <v>88</v>
      </c>
      <c r="J1192" s="1225"/>
      <c r="K1192" s="1225"/>
      <c r="T1192" s="879"/>
      <c r="U1192" s="879"/>
      <c r="V1192" s="879"/>
      <c r="W1192" s="879"/>
      <c r="X1192" s="879"/>
    </row>
    <row r="1193" spans="5:24">
      <c r="E1193" s="474"/>
      <c r="G1193" s="1243" t="s">
        <v>1215</v>
      </c>
      <c r="H1193" s="1243" t="s">
        <v>681</v>
      </c>
      <c r="J1193" s="1225"/>
      <c r="K1193" s="1225"/>
      <c r="T1193" s="879"/>
      <c r="U1193" s="879"/>
      <c r="V1193" s="879"/>
      <c r="W1193" s="879"/>
      <c r="X1193" s="879"/>
    </row>
    <row r="1194" spans="5:24">
      <c r="E1194" s="474"/>
      <c r="G1194" s="1243" t="s">
        <v>1215</v>
      </c>
      <c r="H1194" s="1243" t="s">
        <v>803</v>
      </c>
      <c r="J1194" s="1225"/>
      <c r="K1194" s="1225"/>
      <c r="T1194" s="879"/>
      <c r="U1194" s="879"/>
      <c r="V1194" s="879"/>
      <c r="W1194" s="879"/>
      <c r="X1194" s="879"/>
    </row>
    <row r="1195" spans="5:24">
      <c r="E1195" s="474"/>
      <c r="G1195" s="1243" t="s">
        <v>1215</v>
      </c>
      <c r="H1195" s="1243" t="s">
        <v>857</v>
      </c>
      <c r="J1195" s="1225"/>
      <c r="K1195" s="1225"/>
      <c r="T1195" s="879"/>
      <c r="U1195" s="879"/>
      <c r="V1195" s="879"/>
      <c r="W1195" s="879"/>
      <c r="X1195" s="879"/>
    </row>
    <row r="1196" spans="5:24">
      <c r="E1196" s="474"/>
      <c r="G1196" s="1243" t="s">
        <v>1215</v>
      </c>
      <c r="H1196" s="1243" t="s">
        <v>483</v>
      </c>
      <c r="J1196" s="1225"/>
      <c r="K1196" s="1225"/>
      <c r="T1196" s="879"/>
      <c r="U1196" s="879"/>
      <c r="V1196" s="879"/>
      <c r="W1196" s="879"/>
      <c r="X1196" s="879"/>
    </row>
    <row r="1197" spans="5:24">
      <c r="E1197" s="474"/>
      <c r="G1197" s="1243" t="s">
        <v>1215</v>
      </c>
      <c r="H1197" s="1243" t="s">
        <v>2145</v>
      </c>
      <c r="J1197" s="1225"/>
      <c r="K1197" s="1225"/>
      <c r="T1197" s="879"/>
      <c r="U1197" s="879"/>
      <c r="V1197" s="879"/>
      <c r="W1197" s="879"/>
      <c r="X1197" s="879"/>
    </row>
    <row r="1198" spans="5:24">
      <c r="E1198" s="474"/>
      <c r="G1198" s="1243" t="s">
        <v>1215</v>
      </c>
      <c r="H1198" s="1243" t="s">
        <v>625</v>
      </c>
      <c r="J1198" s="1225"/>
      <c r="K1198" s="1225"/>
      <c r="T1198" s="879"/>
      <c r="U1198" s="879"/>
      <c r="V1198" s="879"/>
      <c r="W1198" s="879"/>
      <c r="X1198" s="879"/>
    </row>
    <row r="1199" spans="5:24">
      <c r="E1199" s="474"/>
      <c r="G1199" s="1243" t="s">
        <v>1215</v>
      </c>
      <c r="H1199" s="1243" t="s">
        <v>1405</v>
      </c>
      <c r="J1199" s="1225"/>
      <c r="K1199" s="1225"/>
      <c r="T1199" s="879"/>
      <c r="U1199" s="879"/>
      <c r="V1199" s="879"/>
      <c r="W1199" s="879"/>
      <c r="X1199" s="879"/>
    </row>
    <row r="1200" spans="5:24">
      <c r="E1200" s="474"/>
      <c r="G1200" s="1243" t="s">
        <v>1215</v>
      </c>
      <c r="H1200" s="1243" t="s">
        <v>936</v>
      </c>
      <c r="J1200" s="1225"/>
      <c r="K1200" s="1225"/>
      <c r="T1200" s="879"/>
      <c r="U1200" s="879"/>
      <c r="V1200" s="879"/>
      <c r="W1200" s="879"/>
      <c r="X1200" s="879"/>
    </row>
    <row r="1201" spans="5:24">
      <c r="E1201" s="474"/>
      <c r="G1201" s="1243" t="s">
        <v>1215</v>
      </c>
      <c r="H1201" s="1243" t="s">
        <v>1942</v>
      </c>
      <c r="J1201" s="1225"/>
      <c r="K1201" s="1225"/>
      <c r="T1201" s="879"/>
      <c r="U1201" s="879"/>
      <c r="V1201" s="879"/>
      <c r="W1201" s="879"/>
      <c r="X1201" s="879"/>
    </row>
    <row r="1202" spans="5:24">
      <c r="E1202" s="474"/>
      <c r="G1202" s="1243" t="s">
        <v>1215</v>
      </c>
      <c r="H1202" s="1243" t="s">
        <v>2112</v>
      </c>
      <c r="J1202" s="1225"/>
      <c r="K1202" s="1225"/>
      <c r="T1202" s="879"/>
      <c r="U1202" s="879"/>
      <c r="V1202" s="879"/>
      <c r="W1202" s="879"/>
      <c r="X1202" s="879"/>
    </row>
    <row r="1203" spans="5:24">
      <c r="E1203" s="474"/>
      <c r="G1203" s="1243" t="s">
        <v>1215</v>
      </c>
      <c r="H1203" s="1243" t="s">
        <v>34</v>
      </c>
      <c r="J1203" s="1225"/>
      <c r="K1203" s="1225"/>
      <c r="T1203" s="879"/>
      <c r="U1203" s="879"/>
      <c r="V1203" s="879"/>
      <c r="W1203" s="879"/>
      <c r="X1203" s="879"/>
    </row>
    <row r="1204" spans="5:24">
      <c r="E1204" s="474"/>
      <c r="G1204" s="1243" t="s">
        <v>1215</v>
      </c>
      <c r="H1204" s="1243" t="s">
        <v>1528</v>
      </c>
      <c r="J1204" s="1225"/>
      <c r="K1204" s="1225"/>
      <c r="T1204" s="879"/>
      <c r="U1204" s="879"/>
      <c r="V1204" s="879"/>
      <c r="W1204" s="879"/>
      <c r="X1204" s="879"/>
    </row>
    <row r="1205" spans="5:24">
      <c r="E1205" s="474"/>
      <c r="G1205" s="1243" t="s">
        <v>742</v>
      </c>
      <c r="H1205" s="1243" t="s">
        <v>1595</v>
      </c>
      <c r="J1205" s="1225"/>
      <c r="K1205" s="1225"/>
      <c r="T1205" s="879"/>
      <c r="U1205" s="879"/>
      <c r="V1205" s="879"/>
      <c r="W1205" s="879"/>
      <c r="X1205" s="879"/>
    </row>
    <row r="1206" spans="5:24">
      <c r="E1206" s="474"/>
      <c r="G1206" s="1243" t="s">
        <v>742</v>
      </c>
      <c r="H1206" s="1243" t="s">
        <v>1649</v>
      </c>
      <c r="J1206" s="1225"/>
      <c r="K1206" s="1225"/>
      <c r="T1206" s="879"/>
      <c r="U1206" s="879"/>
      <c r="V1206" s="879"/>
      <c r="W1206" s="879"/>
      <c r="X1206" s="879"/>
    </row>
    <row r="1207" spans="5:24">
      <c r="E1207" s="474"/>
      <c r="G1207" s="1243" t="s">
        <v>742</v>
      </c>
      <c r="H1207" s="1243" t="s">
        <v>1656</v>
      </c>
      <c r="J1207" s="1225"/>
      <c r="K1207" s="1225"/>
      <c r="T1207" s="879"/>
      <c r="U1207" s="879"/>
      <c r="V1207" s="879"/>
      <c r="W1207" s="879"/>
      <c r="X1207" s="879"/>
    </row>
    <row r="1208" spans="5:24">
      <c r="E1208" s="474"/>
      <c r="G1208" s="1243" t="s">
        <v>742</v>
      </c>
      <c r="H1208" s="1243" t="s">
        <v>992</v>
      </c>
      <c r="J1208" s="1225"/>
      <c r="K1208" s="1225"/>
      <c r="T1208" s="879"/>
      <c r="U1208" s="879"/>
      <c r="V1208" s="879"/>
      <c r="W1208" s="879"/>
      <c r="X1208" s="879"/>
    </row>
    <row r="1209" spans="5:24">
      <c r="E1209" s="474"/>
      <c r="G1209" s="1243" t="s">
        <v>742</v>
      </c>
      <c r="H1209" s="1243" t="s">
        <v>1878</v>
      </c>
      <c r="J1209" s="1225"/>
      <c r="K1209" s="1225"/>
      <c r="T1209" s="879"/>
      <c r="U1209" s="879"/>
      <c r="V1209" s="879"/>
      <c r="W1209" s="879"/>
      <c r="X1209" s="879"/>
    </row>
    <row r="1210" spans="5:24">
      <c r="E1210" s="474"/>
      <c r="G1210" s="1243" t="s">
        <v>742</v>
      </c>
      <c r="H1210" s="1243" t="s">
        <v>603</v>
      </c>
      <c r="J1210" s="1225"/>
      <c r="K1210" s="1225"/>
      <c r="T1210" s="879"/>
      <c r="U1210" s="879"/>
      <c r="V1210" s="879"/>
      <c r="W1210" s="879"/>
      <c r="X1210" s="879"/>
    </row>
    <row r="1211" spans="5:24">
      <c r="E1211" s="474"/>
      <c r="G1211" s="1243" t="s">
        <v>742</v>
      </c>
      <c r="H1211" s="1243" t="s">
        <v>798</v>
      </c>
      <c r="J1211" s="1225"/>
      <c r="K1211" s="1225"/>
      <c r="T1211" s="879"/>
      <c r="U1211" s="879"/>
      <c r="V1211" s="879"/>
      <c r="W1211" s="879"/>
      <c r="X1211" s="879"/>
    </row>
    <row r="1212" spans="5:24">
      <c r="E1212" s="474"/>
      <c r="G1212" s="1243" t="s">
        <v>742</v>
      </c>
      <c r="H1212" s="1243" t="s">
        <v>1020</v>
      </c>
      <c r="J1212" s="1225"/>
      <c r="K1212" s="1225"/>
      <c r="T1212" s="879"/>
      <c r="U1212" s="879"/>
      <c r="V1212" s="879"/>
      <c r="W1212" s="879"/>
      <c r="X1212" s="879"/>
    </row>
    <row r="1213" spans="5:24">
      <c r="E1213" s="474"/>
      <c r="G1213" s="1243" t="s">
        <v>742</v>
      </c>
      <c r="H1213" s="1243" t="s">
        <v>1658</v>
      </c>
      <c r="J1213" s="1225"/>
      <c r="K1213" s="1225"/>
      <c r="T1213" s="879"/>
      <c r="U1213" s="879"/>
      <c r="V1213" s="879"/>
      <c r="W1213" s="879"/>
      <c r="X1213" s="879"/>
    </row>
    <row r="1214" spans="5:24">
      <c r="E1214" s="474"/>
      <c r="G1214" s="1243" t="s">
        <v>742</v>
      </c>
      <c r="H1214" s="1243" t="s">
        <v>831</v>
      </c>
      <c r="J1214" s="1225"/>
      <c r="K1214" s="1225"/>
      <c r="T1214" s="879"/>
      <c r="U1214" s="879"/>
      <c r="V1214" s="879"/>
      <c r="W1214" s="879"/>
      <c r="X1214" s="879"/>
    </row>
    <row r="1215" spans="5:24">
      <c r="E1215" s="474"/>
      <c r="G1215" s="1243" t="s">
        <v>742</v>
      </c>
      <c r="H1215" s="1243" t="s">
        <v>700</v>
      </c>
      <c r="J1215" s="1225"/>
      <c r="K1215" s="1225"/>
      <c r="T1215" s="879"/>
      <c r="U1215" s="879"/>
      <c r="V1215" s="879"/>
      <c r="W1215" s="879"/>
      <c r="X1215" s="879"/>
    </row>
    <row r="1216" spans="5:24">
      <c r="E1216" s="474"/>
      <c r="G1216" s="1243" t="s">
        <v>742</v>
      </c>
      <c r="H1216" s="1243" t="s">
        <v>1883</v>
      </c>
      <c r="J1216" s="1225"/>
      <c r="K1216" s="1225"/>
      <c r="T1216" s="879"/>
      <c r="U1216" s="879"/>
      <c r="V1216" s="879"/>
      <c r="W1216" s="879"/>
      <c r="X1216" s="879"/>
    </row>
    <row r="1217" spans="5:24">
      <c r="E1217" s="474"/>
      <c r="G1217" s="1243" t="s">
        <v>742</v>
      </c>
      <c r="H1217" s="1243" t="s">
        <v>31</v>
      </c>
      <c r="J1217" s="1225"/>
      <c r="K1217" s="1225"/>
      <c r="T1217" s="879"/>
      <c r="U1217" s="879"/>
      <c r="V1217" s="879"/>
      <c r="W1217" s="879"/>
      <c r="X1217" s="879"/>
    </row>
    <row r="1218" spans="5:24">
      <c r="E1218" s="474"/>
      <c r="G1218" s="1243" t="s">
        <v>742</v>
      </c>
      <c r="H1218" s="1243" t="s">
        <v>1283</v>
      </c>
      <c r="J1218" s="1225"/>
      <c r="K1218" s="1225"/>
      <c r="T1218" s="879"/>
      <c r="U1218" s="879"/>
      <c r="V1218" s="879"/>
      <c r="W1218" s="879"/>
      <c r="X1218" s="879"/>
    </row>
    <row r="1219" spans="5:24">
      <c r="E1219" s="474"/>
      <c r="G1219" s="1243" t="s">
        <v>742</v>
      </c>
      <c r="H1219" s="1243" t="s">
        <v>655</v>
      </c>
      <c r="J1219" s="1225"/>
      <c r="K1219" s="1225"/>
      <c r="T1219" s="879"/>
      <c r="U1219" s="879"/>
      <c r="V1219" s="879"/>
      <c r="W1219" s="879"/>
      <c r="X1219" s="879"/>
    </row>
    <row r="1220" spans="5:24">
      <c r="E1220" s="474"/>
      <c r="G1220" s="1243" t="s">
        <v>742</v>
      </c>
      <c r="H1220" s="1243" t="s">
        <v>1182</v>
      </c>
      <c r="J1220" s="1225"/>
      <c r="K1220" s="1225"/>
      <c r="T1220" s="879"/>
      <c r="U1220" s="879"/>
      <c r="V1220" s="879"/>
      <c r="W1220" s="879"/>
      <c r="X1220" s="879"/>
    </row>
    <row r="1221" spans="5:24">
      <c r="E1221" s="474"/>
      <c r="G1221" s="1243" t="s">
        <v>742</v>
      </c>
      <c r="H1221" s="1243" t="s">
        <v>559</v>
      </c>
      <c r="J1221" s="1225"/>
      <c r="K1221" s="1225"/>
      <c r="T1221" s="879"/>
      <c r="U1221" s="879"/>
      <c r="V1221" s="879"/>
      <c r="W1221" s="879"/>
      <c r="X1221" s="879"/>
    </row>
    <row r="1222" spans="5:24">
      <c r="E1222" s="474"/>
      <c r="G1222" s="1243" t="s">
        <v>742</v>
      </c>
      <c r="H1222" s="1243" t="s">
        <v>1012</v>
      </c>
      <c r="J1222" s="1225"/>
      <c r="K1222" s="1225"/>
      <c r="T1222" s="879"/>
      <c r="U1222" s="879"/>
      <c r="V1222" s="879"/>
      <c r="W1222" s="879"/>
      <c r="X1222" s="879"/>
    </row>
    <row r="1223" spans="5:24">
      <c r="E1223" s="474"/>
      <c r="G1223" s="1243" t="s">
        <v>742</v>
      </c>
      <c r="H1223" s="1243" t="s">
        <v>613</v>
      </c>
      <c r="J1223" s="1225"/>
      <c r="K1223" s="1225"/>
      <c r="T1223" s="879"/>
      <c r="U1223" s="879"/>
      <c r="V1223" s="879"/>
      <c r="W1223" s="879"/>
      <c r="X1223" s="879"/>
    </row>
    <row r="1224" spans="5:24">
      <c r="E1224" s="474"/>
      <c r="G1224" s="1243" t="s">
        <v>742</v>
      </c>
      <c r="H1224" s="1243" t="s">
        <v>1036</v>
      </c>
      <c r="J1224" s="1225"/>
      <c r="K1224" s="1225"/>
      <c r="T1224" s="879"/>
      <c r="U1224" s="879"/>
      <c r="V1224" s="879"/>
      <c r="W1224" s="879"/>
      <c r="X1224" s="879"/>
    </row>
    <row r="1225" spans="5:24">
      <c r="E1225" s="474"/>
      <c r="G1225" s="1243" t="s">
        <v>742</v>
      </c>
      <c r="H1225" s="1243" t="s">
        <v>343</v>
      </c>
      <c r="J1225" s="1225"/>
      <c r="K1225" s="1225"/>
      <c r="T1225" s="879"/>
      <c r="U1225" s="879"/>
      <c r="V1225" s="879"/>
      <c r="W1225" s="879"/>
      <c r="X1225" s="879"/>
    </row>
    <row r="1226" spans="5:24">
      <c r="E1226" s="474"/>
      <c r="G1226" s="1243" t="s">
        <v>742</v>
      </c>
      <c r="H1226" s="1243" t="s">
        <v>2146</v>
      </c>
      <c r="J1226" s="1225"/>
      <c r="K1226" s="1225"/>
      <c r="T1226" s="879"/>
      <c r="U1226" s="879"/>
      <c r="V1226" s="879"/>
      <c r="W1226" s="879"/>
      <c r="X1226" s="879"/>
    </row>
    <row r="1227" spans="5:24">
      <c r="E1227" s="474"/>
      <c r="G1227" s="1243" t="s">
        <v>742</v>
      </c>
      <c r="H1227" s="1243" t="s">
        <v>2147</v>
      </c>
      <c r="J1227" s="1225"/>
      <c r="K1227" s="1225"/>
      <c r="T1227" s="879"/>
      <c r="U1227" s="879"/>
      <c r="V1227" s="879"/>
      <c r="W1227" s="879"/>
      <c r="X1227" s="879"/>
    </row>
    <row r="1228" spans="5:24">
      <c r="E1228" s="474"/>
      <c r="G1228" s="1243" t="s">
        <v>742</v>
      </c>
      <c r="H1228" s="1243" t="s">
        <v>1886</v>
      </c>
      <c r="J1228" s="1225"/>
      <c r="K1228" s="1225"/>
      <c r="T1228" s="879"/>
      <c r="U1228" s="879"/>
      <c r="V1228" s="879"/>
      <c r="W1228" s="879"/>
      <c r="X1228" s="879"/>
    </row>
    <row r="1229" spans="5:24">
      <c r="E1229" s="474"/>
      <c r="G1229" s="1243" t="s">
        <v>742</v>
      </c>
      <c r="H1229" s="1243" t="s">
        <v>1241</v>
      </c>
      <c r="J1229" s="1225"/>
      <c r="K1229" s="1225"/>
      <c r="T1229" s="879"/>
      <c r="U1229" s="879"/>
      <c r="V1229" s="879"/>
      <c r="W1229" s="879"/>
      <c r="X1229" s="879"/>
    </row>
    <row r="1230" spans="5:24">
      <c r="E1230" s="474"/>
      <c r="G1230" s="1243" t="s">
        <v>742</v>
      </c>
      <c r="H1230" s="1243" t="s">
        <v>1445</v>
      </c>
      <c r="J1230" s="1225"/>
      <c r="K1230" s="1225"/>
      <c r="T1230" s="879"/>
      <c r="U1230" s="879"/>
      <c r="V1230" s="879"/>
      <c r="W1230" s="879"/>
      <c r="X1230" s="879"/>
    </row>
    <row r="1231" spans="5:24">
      <c r="E1231" s="474"/>
      <c r="G1231" s="1243" t="s">
        <v>742</v>
      </c>
      <c r="H1231" s="1243" t="s">
        <v>1777</v>
      </c>
      <c r="J1231" s="1225"/>
      <c r="K1231" s="1225"/>
      <c r="T1231" s="879"/>
      <c r="U1231" s="879"/>
      <c r="V1231" s="879"/>
      <c r="W1231" s="879"/>
      <c r="X1231" s="879"/>
    </row>
    <row r="1232" spans="5:24">
      <c r="E1232" s="474"/>
      <c r="G1232" s="1243" t="s">
        <v>742</v>
      </c>
      <c r="H1232" s="1243" t="s">
        <v>1895</v>
      </c>
      <c r="J1232" s="1225"/>
      <c r="K1232" s="1225"/>
      <c r="T1232" s="879"/>
      <c r="U1232" s="879"/>
      <c r="V1232" s="879"/>
      <c r="W1232" s="879"/>
      <c r="X1232" s="879"/>
    </row>
    <row r="1233" spans="5:24">
      <c r="E1233" s="474"/>
      <c r="G1233" s="1243" t="s">
        <v>742</v>
      </c>
      <c r="H1233" s="1243" t="s">
        <v>1490</v>
      </c>
      <c r="J1233" s="1225"/>
      <c r="K1233" s="1225"/>
      <c r="T1233" s="879"/>
      <c r="U1233" s="879"/>
      <c r="V1233" s="879"/>
      <c r="W1233" s="879"/>
      <c r="X1233" s="879"/>
    </row>
    <row r="1234" spans="5:24">
      <c r="E1234" s="474"/>
      <c r="G1234" s="1243" t="s">
        <v>742</v>
      </c>
      <c r="H1234" s="1243" t="s">
        <v>2148</v>
      </c>
      <c r="J1234" s="1225"/>
      <c r="K1234" s="1225"/>
      <c r="T1234" s="879"/>
      <c r="U1234" s="879"/>
      <c r="V1234" s="879"/>
      <c r="W1234" s="879"/>
      <c r="X1234" s="879"/>
    </row>
    <row r="1235" spans="5:24">
      <c r="E1235" s="474"/>
      <c r="G1235" s="1243" t="s">
        <v>742</v>
      </c>
      <c r="H1235" s="1243" t="s">
        <v>141</v>
      </c>
      <c r="J1235" s="1225"/>
      <c r="K1235" s="1225"/>
      <c r="T1235" s="879"/>
      <c r="U1235" s="879"/>
      <c r="V1235" s="879"/>
      <c r="W1235" s="879"/>
      <c r="X1235" s="879"/>
    </row>
    <row r="1236" spans="5:24">
      <c r="E1236" s="474"/>
      <c r="G1236" s="1243" t="s">
        <v>742</v>
      </c>
      <c r="H1236" s="1243" t="s">
        <v>2149</v>
      </c>
      <c r="J1236" s="1225"/>
      <c r="K1236" s="1225"/>
      <c r="T1236" s="879"/>
      <c r="U1236" s="879"/>
      <c r="V1236" s="879"/>
      <c r="W1236" s="879"/>
      <c r="X1236" s="879"/>
    </row>
    <row r="1237" spans="5:24">
      <c r="E1237" s="474"/>
      <c r="G1237" s="1243" t="s">
        <v>742</v>
      </c>
      <c r="H1237" s="1243" t="s">
        <v>833</v>
      </c>
      <c r="J1237" s="1225"/>
      <c r="K1237" s="1225"/>
      <c r="T1237" s="879"/>
      <c r="U1237" s="879"/>
      <c r="V1237" s="879"/>
      <c r="W1237" s="879"/>
      <c r="X1237" s="879"/>
    </row>
    <row r="1238" spans="5:24">
      <c r="E1238" s="474"/>
      <c r="G1238" s="1243" t="s">
        <v>742</v>
      </c>
      <c r="H1238" s="1243" t="s">
        <v>1396</v>
      </c>
      <c r="J1238" s="1225"/>
      <c r="K1238" s="1225"/>
      <c r="T1238" s="879"/>
      <c r="U1238" s="879"/>
      <c r="V1238" s="879"/>
      <c r="W1238" s="879"/>
      <c r="X1238" s="879"/>
    </row>
    <row r="1239" spans="5:24">
      <c r="E1239" s="474"/>
      <c r="G1239" s="1243" t="s">
        <v>742</v>
      </c>
      <c r="H1239" s="1243" t="s">
        <v>2150</v>
      </c>
      <c r="J1239" s="1225"/>
      <c r="K1239" s="1225"/>
      <c r="T1239" s="879"/>
      <c r="U1239" s="879"/>
      <c r="V1239" s="879"/>
      <c r="W1239" s="879"/>
      <c r="X1239" s="879"/>
    </row>
    <row r="1240" spans="5:24">
      <c r="E1240" s="474"/>
      <c r="G1240" s="1243" t="s">
        <v>742</v>
      </c>
      <c r="H1240" s="1243" t="s">
        <v>1865</v>
      </c>
      <c r="J1240" s="1225"/>
      <c r="K1240" s="1225"/>
      <c r="T1240" s="879"/>
      <c r="U1240" s="879"/>
      <c r="V1240" s="879"/>
      <c r="W1240" s="879"/>
      <c r="X1240" s="879"/>
    </row>
    <row r="1241" spans="5:24">
      <c r="E1241" s="474"/>
      <c r="G1241" s="1243" t="s">
        <v>742</v>
      </c>
      <c r="H1241" s="1243" t="s">
        <v>2151</v>
      </c>
      <c r="J1241" s="1225"/>
      <c r="K1241" s="1225"/>
      <c r="T1241" s="879"/>
      <c r="U1241" s="879"/>
      <c r="V1241" s="879"/>
      <c r="W1241" s="879"/>
      <c r="X1241" s="879"/>
    </row>
    <row r="1242" spans="5:24">
      <c r="E1242" s="474"/>
      <c r="G1242" s="1243" t="s">
        <v>742</v>
      </c>
      <c r="H1242" s="1243" t="s">
        <v>380</v>
      </c>
      <c r="J1242" s="1225"/>
      <c r="K1242" s="1225"/>
      <c r="T1242" s="879"/>
      <c r="U1242" s="879"/>
      <c r="V1242" s="879"/>
      <c r="W1242" s="879"/>
      <c r="X1242" s="879"/>
    </row>
    <row r="1243" spans="5:24">
      <c r="E1243" s="474"/>
      <c r="G1243" s="1243" t="s">
        <v>742</v>
      </c>
      <c r="H1243" s="1243" t="s">
        <v>2152</v>
      </c>
      <c r="J1243" s="1225"/>
      <c r="K1243" s="1225"/>
      <c r="T1243" s="879"/>
      <c r="U1243" s="879"/>
      <c r="V1243" s="879"/>
      <c r="W1243" s="879"/>
      <c r="X1243" s="879"/>
    </row>
    <row r="1244" spans="5:24">
      <c r="E1244" s="474"/>
      <c r="G1244" s="1243" t="s">
        <v>1226</v>
      </c>
      <c r="H1244" s="1243" t="s">
        <v>1660</v>
      </c>
      <c r="J1244" s="1225"/>
      <c r="K1244" s="1225"/>
      <c r="T1244" s="879"/>
      <c r="U1244" s="879"/>
      <c r="V1244" s="879"/>
      <c r="W1244" s="879"/>
      <c r="X1244" s="879"/>
    </row>
    <row r="1245" spans="5:24">
      <c r="E1245" s="474"/>
      <c r="G1245" s="1243" t="s">
        <v>1226</v>
      </c>
      <c r="H1245" s="1243" t="s">
        <v>2106</v>
      </c>
      <c r="J1245" s="1225"/>
      <c r="K1245" s="1225"/>
      <c r="T1245" s="879"/>
      <c r="U1245" s="879"/>
      <c r="V1245" s="879"/>
      <c r="W1245" s="879"/>
      <c r="X1245" s="879"/>
    </row>
    <row r="1246" spans="5:24">
      <c r="E1246" s="474"/>
      <c r="G1246" s="1243" t="s">
        <v>1226</v>
      </c>
      <c r="H1246" s="1243" t="s">
        <v>1626</v>
      </c>
      <c r="J1246" s="1225"/>
      <c r="K1246" s="1225"/>
      <c r="T1246" s="879"/>
      <c r="U1246" s="879"/>
      <c r="V1246" s="879"/>
      <c r="W1246" s="879"/>
      <c r="X1246" s="879"/>
    </row>
    <row r="1247" spans="5:24">
      <c r="E1247" s="474"/>
      <c r="G1247" s="1243" t="s">
        <v>1226</v>
      </c>
      <c r="H1247" s="1243" t="s">
        <v>2153</v>
      </c>
      <c r="J1247" s="1225"/>
      <c r="K1247" s="1225"/>
      <c r="T1247" s="879"/>
      <c r="U1247" s="879"/>
      <c r="V1247" s="879"/>
      <c r="W1247" s="879"/>
      <c r="X1247" s="879"/>
    </row>
    <row r="1248" spans="5:24">
      <c r="E1248" s="474"/>
      <c r="G1248" s="1243" t="s">
        <v>1226</v>
      </c>
      <c r="H1248" s="1243" t="s">
        <v>959</v>
      </c>
      <c r="J1248" s="1225"/>
      <c r="K1248" s="1225"/>
      <c r="T1248" s="879"/>
      <c r="U1248" s="879"/>
      <c r="V1248" s="879"/>
      <c r="W1248" s="879"/>
      <c r="X1248" s="879"/>
    </row>
    <row r="1249" spans="5:24">
      <c r="E1249" s="474"/>
      <c r="G1249" s="1243" t="s">
        <v>1226</v>
      </c>
      <c r="H1249" s="1243" t="s">
        <v>2154</v>
      </c>
      <c r="J1249" s="1225"/>
      <c r="K1249" s="1225"/>
      <c r="T1249" s="879"/>
      <c r="U1249" s="879"/>
      <c r="V1249" s="879"/>
      <c r="W1249" s="879"/>
      <c r="X1249" s="879"/>
    </row>
    <row r="1250" spans="5:24">
      <c r="E1250" s="474"/>
      <c r="G1250" s="1243" t="s">
        <v>1226</v>
      </c>
      <c r="H1250" s="1243" t="s">
        <v>517</v>
      </c>
      <c r="J1250" s="1225"/>
      <c r="K1250" s="1225"/>
      <c r="T1250" s="879"/>
      <c r="U1250" s="879"/>
      <c r="V1250" s="879"/>
      <c r="W1250" s="879"/>
      <c r="X1250" s="879"/>
    </row>
    <row r="1251" spans="5:24">
      <c r="E1251" s="474"/>
      <c r="G1251" s="1243" t="s">
        <v>1226</v>
      </c>
      <c r="H1251" s="1243" t="s">
        <v>2155</v>
      </c>
      <c r="J1251" s="1225"/>
      <c r="K1251" s="1225"/>
      <c r="T1251" s="879"/>
      <c r="U1251" s="879"/>
      <c r="V1251" s="879"/>
      <c r="W1251" s="879"/>
      <c r="X1251" s="879"/>
    </row>
    <row r="1252" spans="5:24">
      <c r="E1252" s="474"/>
      <c r="G1252" s="1243" t="s">
        <v>1226</v>
      </c>
      <c r="H1252" s="1243" t="s">
        <v>676</v>
      </c>
      <c r="J1252" s="1225"/>
      <c r="K1252" s="1225"/>
      <c r="T1252" s="879"/>
      <c r="U1252" s="879"/>
      <c r="V1252" s="879"/>
      <c r="W1252" s="879"/>
      <c r="X1252" s="879"/>
    </row>
    <row r="1253" spans="5:24">
      <c r="E1253" s="474"/>
      <c r="G1253" s="1243" t="s">
        <v>1226</v>
      </c>
      <c r="H1253" s="1243" t="s">
        <v>2156</v>
      </c>
      <c r="J1253" s="1225"/>
      <c r="K1253" s="1225"/>
      <c r="T1253" s="879"/>
      <c r="U1253" s="879"/>
      <c r="V1253" s="879"/>
      <c r="W1253" s="879"/>
      <c r="X1253" s="879"/>
    </row>
    <row r="1254" spans="5:24">
      <c r="E1254" s="474"/>
      <c r="G1254" s="1243" t="s">
        <v>1226</v>
      </c>
      <c r="H1254" s="1243" t="s">
        <v>697</v>
      </c>
      <c r="J1254" s="1225"/>
      <c r="K1254" s="1225"/>
      <c r="T1254" s="879"/>
      <c r="U1254" s="879"/>
      <c r="V1254" s="879"/>
      <c r="W1254" s="879"/>
      <c r="X1254" s="879"/>
    </row>
    <row r="1255" spans="5:24">
      <c r="E1255" s="474"/>
      <c r="G1255" s="1243" t="s">
        <v>1226</v>
      </c>
      <c r="H1255" s="1243" t="s">
        <v>2157</v>
      </c>
      <c r="J1255" s="1225"/>
      <c r="K1255" s="1225"/>
      <c r="T1255" s="879"/>
      <c r="U1255" s="879"/>
      <c r="V1255" s="879"/>
      <c r="W1255" s="879"/>
      <c r="X1255" s="879"/>
    </row>
    <row r="1256" spans="5:24">
      <c r="E1256" s="474"/>
      <c r="G1256" s="1243" t="s">
        <v>1226</v>
      </c>
      <c r="H1256" s="1243" t="s">
        <v>545</v>
      </c>
      <c r="J1256" s="1225"/>
      <c r="K1256" s="1225"/>
      <c r="T1256" s="879"/>
      <c r="U1256" s="879"/>
      <c r="V1256" s="879"/>
      <c r="W1256" s="879"/>
      <c r="X1256" s="879"/>
    </row>
    <row r="1257" spans="5:24">
      <c r="E1257" s="474"/>
      <c r="G1257" s="1243" t="s">
        <v>1226</v>
      </c>
      <c r="H1257" s="1243" t="s">
        <v>708</v>
      </c>
      <c r="J1257" s="1225"/>
      <c r="K1257" s="1225"/>
      <c r="T1257" s="879"/>
      <c r="U1257" s="879"/>
      <c r="V1257" s="879"/>
      <c r="W1257" s="879"/>
      <c r="X1257" s="879"/>
    </row>
    <row r="1258" spans="5:24">
      <c r="E1258" s="474"/>
      <c r="G1258" s="1243" t="s">
        <v>1226</v>
      </c>
      <c r="H1258" s="1243" t="s">
        <v>2158</v>
      </c>
      <c r="J1258" s="1225"/>
      <c r="K1258" s="1225"/>
      <c r="T1258" s="879"/>
      <c r="U1258" s="879"/>
      <c r="V1258" s="879"/>
      <c r="W1258" s="879"/>
      <c r="X1258" s="879"/>
    </row>
    <row r="1259" spans="5:24">
      <c r="E1259" s="474"/>
      <c r="G1259" s="1243" t="s">
        <v>1226</v>
      </c>
      <c r="H1259" s="1243" t="s">
        <v>2159</v>
      </c>
      <c r="J1259" s="1225"/>
      <c r="K1259" s="1225"/>
      <c r="T1259" s="879"/>
      <c r="U1259" s="879"/>
      <c r="V1259" s="879"/>
      <c r="W1259" s="879"/>
      <c r="X1259" s="879"/>
    </row>
    <row r="1260" spans="5:24">
      <c r="E1260" s="474"/>
      <c r="G1260" s="1243" t="s">
        <v>1226</v>
      </c>
      <c r="H1260" s="1243" t="s">
        <v>2042</v>
      </c>
      <c r="J1260" s="1225"/>
      <c r="K1260" s="1225"/>
      <c r="T1260" s="879"/>
      <c r="U1260" s="879"/>
      <c r="V1260" s="879"/>
      <c r="W1260" s="879"/>
      <c r="X1260" s="879"/>
    </row>
    <row r="1261" spans="5:24">
      <c r="E1261" s="474"/>
      <c r="G1261" s="1243" t="s">
        <v>1226</v>
      </c>
      <c r="H1261" s="1243" t="s">
        <v>61</v>
      </c>
      <c r="J1261" s="1225"/>
      <c r="K1261" s="1225"/>
      <c r="T1261" s="879"/>
      <c r="U1261" s="879"/>
      <c r="V1261" s="879"/>
      <c r="W1261" s="879"/>
      <c r="X1261" s="879"/>
    </row>
    <row r="1262" spans="5:24">
      <c r="E1262" s="474"/>
      <c r="G1262" s="1243" t="s">
        <v>1226</v>
      </c>
      <c r="H1262" s="1243" t="s">
        <v>804</v>
      </c>
      <c r="J1262" s="1225"/>
      <c r="K1262" s="1225"/>
      <c r="T1262" s="879"/>
      <c r="U1262" s="879"/>
      <c r="V1262" s="879"/>
      <c r="W1262" s="879"/>
      <c r="X1262" s="879"/>
    </row>
    <row r="1263" spans="5:24">
      <c r="E1263" s="474"/>
      <c r="G1263" s="1243" t="s">
        <v>1226</v>
      </c>
      <c r="H1263" s="1243" t="s">
        <v>2070</v>
      </c>
      <c r="J1263" s="1225"/>
      <c r="K1263" s="1225"/>
      <c r="T1263" s="879"/>
      <c r="U1263" s="879"/>
      <c r="V1263" s="879"/>
      <c r="W1263" s="879"/>
      <c r="X1263" s="879"/>
    </row>
    <row r="1264" spans="5:24">
      <c r="E1264" s="474"/>
      <c r="G1264" s="1243" t="s">
        <v>1226</v>
      </c>
      <c r="H1264" s="1243" t="s">
        <v>2160</v>
      </c>
      <c r="J1264" s="1225"/>
      <c r="K1264" s="1225"/>
      <c r="T1264" s="879"/>
      <c r="U1264" s="879"/>
      <c r="V1264" s="879"/>
      <c r="W1264" s="879"/>
      <c r="X1264" s="879"/>
    </row>
    <row r="1265" spans="5:24">
      <c r="E1265" s="474"/>
      <c r="G1265" s="1243" t="s">
        <v>1226</v>
      </c>
      <c r="H1265" s="1243" t="s">
        <v>2161</v>
      </c>
      <c r="J1265" s="1225"/>
      <c r="K1265" s="1225"/>
      <c r="T1265" s="879"/>
      <c r="U1265" s="879"/>
      <c r="V1265" s="879"/>
      <c r="W1265" s="879"/>
      <c r="X1265" s="879"/>
    </row>
    <row r="1266" spans="5:24">
      <c r="E1266" s="474"/>
      <c r="G1266" s="1243" t="s">
        <v>1226</v>
      </c>
      <c r="H1266" s="1243" t="s">
        <v>1184</v>
      </c>
      <c r="J1266" s="1225"/>
      <c r="K1266" s="1225"/>
      <c r="T1266" s="879"/>
      <c r="U1266" s="879"/>
      <c r="V1266" s="879"/>
      <c r="W1266" s="879"/>
      <c r="X1266" s="879"/>
    </row>
    <row r="1267" spans="5:24">
      <c r="E1267" s="474"/>
      <c r="G1267" s="1243" t="s">
        <v>1226</v>
      </c>
      <c r="H1267" s="1243" t="s">
        <v>2162</v>
      </c>
      <c r="J1267" s="1225"/>
      <c r="K1267" s="1225"/>
      <c r="T1267" s="879"/>
      <c r="U1267" s="879"/>
      <c r="V1267" s="879"/>
      <c r="W1267" s="879"/>
      <c r="X1267" s="879"/>
    </row>
    <row r="1268" spans="5:24">
      <c r="E1268" s="474"/>
      <c r="G1268" s="1243" t="s">
        <v>1226</v>
      </c>
      <c r="H1268" s="1243" t="s">
        <v>1158</v>
      </c>
      <c r="J1268" s="1225"/>
      <c r="K1268" s="1225"/>
      <c r="T1268" s="879"/>
      <c r="U1268" s="879"/>
      <c r="V1268" s="879"/>
      <c r="W1268" s="879"/>
      <c r="X1268" s="879"/>
    </row>
    <row r="1269" spans="5:24">
      <c r="E1269" s="474"/>
      <c r="G1269" s="1243" t="s">
        <v>1226</v>
      </c>
      <c r="H1269" s="1243" t="s">
        <v>1108</v>
      </c>
      <c r="J1269" s="1225"/>
      <c r="K1269" s="1225"/>
      <c r="T1269" s="879"/>
      <c r="U1269" s="879"/>
      <c r="V1269" s="879"/>
      <c r="W1269" s="879"/>
      <c r="X1269" s="879"/>
    </row>
    <row r="1270" spans="5:24">
      <c r="E1270" s="474"/>
      <c r="G1270" s="1243" t="s">
        <v>1226</v>
      </c>
      <c r="H1270" s="1243" t="s">
        <v>2163</v>
      </c>
      <c r="J1270" s="1225"/>
      <c r="K1270" s="1225"/>
      <c r="T1270" s="879"/>
      <c r="U1270" s="879"/>
      <c r="V1270" s="879"/>
      <c r="W1270" s="879"/>
      <c r="X1270" s="879"/>
    </row>
    <row r="1271" spans="5:24">
      <c r="E1271" s="474"/>
      <c r="G1271" s="1243" t="s">
        <v>1226</v>
      </c>
      <c r="H1271" s="1243" t="s">
        <v>25</v>
      </c>
      <c r="J1271" s="1225"/>
      <c r="K1271" s="1225"/>
      <c r="T1271" s="879"/>
      <c r="U1271" s="879"/>
      <c r="V1271" s="879"/>
      <c r="W1271" s="879"/>
      <c r="X1271" s="879"/>
    </row>
    <row r="1272" spans="5:24">
      <c r="E1272" s="474"/>
      <c r="G1272" s="1243" t="s">
        <v>1226</v>
      </c>
      <c r="H1272" s="1243" t="s">
        <v>2164</v>
      </c>
      <c r="J1272" s="1225"/>
      <c r="K1272" s="1225"/>
      <c r="T1272" s="879"/>
      <c r="U1272" s="879"/>
      <c r="V1272" s="879"/>
      <c r="W1272" s="879"/>
      <c r="X1272" s="879"/>
    </row>
    <row r="1273" spans="5:24">
      <c r="E1273" s="474"/>
      <c r="G1273" s="1243" t="s">
        <v>1226</v>
      </c>
      <c r="H1273" s="1243" t="s">
        <v>2165</v>
      </c>
      <c r="J1273" s="1225"/>
      <c r="K1273" s="1225"/>
      <c r="T1273" s="879"/>
      <c r="U1273" s="879"/>
      <c r="V1273" s="879"/>
      <c r="W1273" s="879"/>
      <c r="X1273" s="879"/>
    </row>
    <row r="1274" spans="5:24">
      <c r="E1274" s="474"/>
      <c r="G1274" s="1243" t="s">
        <v>1234</v>
      </c>
      <c r="H1274" s="1243" t="s">
        <v>2168</v>
      </c>
      <c r="J1274" s="1225"/>
      <c r="K1274" s="1225"/>
      <c r="T1274" s="879"/>
      <c r="U1274" s="879"/>
      <c r="V1274" s="879"/>
      <c r="W1274" s="879"/>
      <c r="X1274" s="879"/>
    </row>
    <row r="1275" spans="5:24">
      <c r="E1275" s="474"/>
      <c r="G1275" s="1243" t="s">
        <v>1234</v>
      </c>
      <c r="H1275" s="1243" t="s">
        <v>2169</v>
      </c>
      <c r="J1275" s="1225"/>
      <c r="K1275" s="1225"/>
      <c r="T1275" s="879"/>
      <c r="U1275" s="879"/>
      <c r="V1275" s="879"/>
      <c r="W1275" s="879"/>
      <c r="X1275" s="879"/>
    </row>
    <row r="1276" spans="5:24">
      <c r="E1276" s="474"/>
      <c r="G1276" s="1243" t="s">
        <v>1234</v>
      </c>
      <c r="H1276" s="1243" t="s">
        <v>2170</v>
      </c>
      <c r="J1276" s="1225"/>
      <c r="K1276" s="1225"/>
      <c r="T1276" s="879"/>
      <c r="U1276" s="879"/>
      <c r="V1276" s="879"/>
      <c r="W1276" s="879"/>
      <c r="X1276" s="879"/>
    </row>
    <row r="1277" spans="5:24">
      <c r="E1277" s="474"/>
      <c r="G1277" s="1243" t="s">
        <v>1234</v>
      </c>
      <c r="H1277" s="1243" t="s">
        <v>2173</v>
      </c>
      <c r="J1277" s="1225"/>
      <c r="K1277" s="1225"/>
      <c r="T1277" s="879"/>
      <c r="U1277" s="879"/>
      <c r="V1277" s="879"/>
      <c r="W1277" s="879"/>
      <c r="X1277" s="879"/>
    </row>
    <row r="1278" spans="5:24">
      <c r="E1278" s="474"/>
      <c r="G1278" s="1243" t="s">
        <v>1234</v>
      </c>
      <c r="H1278" s="1243" t="s">
        <v>2174</v>
      </c>
      <c r="J1278" s="1225"/>
      <c r="K1278" s="1225"/>
      <c r="T1278" s="879"/>
      <c r="U1278" s="879"/>
      <c r="V1278" s="879"/>
      <c r="W1278" s="879"/>
      <c r="X1278" s="879"/>
    </row>
    <row r="1279" spans="5:24">
      <c r="E1279" s="474"/>
      <c r="G1279" s="1243" t="s">
        <v>1234</v>
      </c>
      <c r="H1279" s="1243" t="s">
        <v>90</v>
      </c>
      <c r="J1279" s="1225"/>
      <c r="K1279" s="1225"/>
      <c r="T1279" s="879"/>
      <c r="U1279" s="879"/>
      <c r="V1279" s="879"/>
      <c r="W1279" s="879"/>
      <c r="X1279" s="879"/>
    </row>
    <row r="1280" spans="5:24">
      <c r="E1280" s="474"/>
      <c r="G1280" s="1243" t="s">
        <v>1234</v>
      </c>
      <c r="H1280" s="1243" t="s">
        <v>2175</v>
      </c>
      <c r="J1280" s="1225"/>
      <c r="K1280" s="1225"/>
      <c r="T1280" s="879"/>
      <c r="U1280" s="879"/>
      <c r="V1280" s="879"/>
      <c r="W1280" s="879"/>
      <c r="X1280" s="879"/>
    </row>
    <row r="1281" spans="5:24">
      <c r="E1281" s="474"/>
      <c r="G1281" s="1243" t="s">
        <v>1234</v>
      </c>
      <c r="H1281" s="1243" t="s">
        <v>2176</v>
      </c>
      <c r="J1281" s="1225"/>
      <c r="K1281" s="1225"/>
      <c r="T1281" s="879"/>
      <c r="U1281" s="879"/>
      <c r="V1281" s="879"/>
      <c r="W1281" s="879"/>
      <c r="X1281" s="879"/>
    </row>
    <row r="1282" spans="5:24">
      <c r="E1282" s="474"/>
      <c r="G1282" s="1243" t="s">
        <v>1234</v>
      </c>
      <c r="H1282" s="1243" t="s">
        <v>356</v>
      </c>
      <c r="J1282" s="1225"/>
      <c r="K1282" s="1225"/>
      <c r="T1282" s="879"/>
      <c r="U1282" s="879"/>
      <c r="V1282" s="879"/>
      <c r="W1282" s="879"/>
      <c r="X1282" s="879"/>
    </row>
    <row r="1283" spans="5:24">
      <c r="E1283" s="474"/>
      <c r="G1283" s="1243" t="s">
        <v>1234</v>
      </c>
      <c r="H1283" s="1243" t="s">
        <v>1156</v>
      </c>
      <c r="J1283" s="1225"/>
      <c r="K1283" s="1225"/>
      <c r="T1283" s="879"/>
      <c r="U1283" s="879"/>
      <c r="V1283" s="879"/>
      <c r="W1283" s="879"/>
      <c r="X1283" s="879"/>
    </row>
    <row r="1284" spans="5:24">
      <c r="E1284" s="474"/>
      <c r="G1284" s="1243" t="s">
        <v>1234</v>
      </c>
      <c r="H1284" s="1243" t="s">
        <v>1634</v>
      </c>
      <c r="J1284" s="1225"/>
      <c r="K1284" s="1225"/>
      <c r="T1284" s="879"/>
      <c r="U1284" s="879"/>
      <c r="V1284" s="879"/>
      <c r="W1284" s="879"/>
      <c r="X1284" s="879"/>
    </row>
    <row r="1285" spans="5:24">
      <c r="E1285" s="474"/>
      <c r="G1285" s="1243" t="s">
        <v>1234</v>
      </c>
      <c r="H1285" s="1243" t="s">
        <v>2177</v>
      </c>
      <c r="J1285" s="1225"/>
      <c r="K1285" s="1225"/>
      <c r="T1285" s="879"/>
      <c r="U1285" s="879"/>
      <c r="V1285" s="879"/>
      <c r="W1285" s="879"/>
      <c r="X1285" s="879"/>
    </row>
    <row r="1286" spans="5:24">
      <c r="E1286" s="474"/>
      <c r="G1286" s="1243" t="s">
        <v>1234</v>
      </c>
      <c r="H1286" s="1243" t="s">
        <v>2178</v>
      </c>
      <c r="J1286" s="1225"/>
      <c r="K1286" s="1225"/>
      <c r="T1286" s="879"/>
      <c r="U1286" s="879"/>
      <c r="V1286" s="879"/>
      <c r="W1286" s="879"/>
      <c r="X1286" s="879"/>
    </row>
    <row r="1287" spans="5:24">
      <c r="E1287" s="474"/>
      <c r="G1287" s="1243" t="s">
        <v>1234</v>
      </c>
      <c r="H1287" s="1243" t="s">
        <v>1303</v>
      </c>
      <c r="J1287" s="1225"/>
      <c r="K1287" s="1225"/>
      <c r="T1287" s="879"/>
      <c r="U1287" s="879"/>
      <c r="V1287" s="879"/>
      <c r="W1287" s="879"/>
      <c r="X1287" s="879"/>
    </row>
    <row r="1288" spans="5:24">
      <c r="E1288" s="474"/>
      <c r="G1288" s="1243" t="s">
        <v>1234</v>
      </c>
      <c r="H1288" s="1243" t="s">
        <v>1578</v>
      </c>
      <c r="J1288" s="1225"/>
      <c r="K1288" s="1225"/>
      <c r="T1288" s="879"/>
      <c r="U1288" s="879"/>
      <c r="V1288" s="879"/>
      <c r="W1288" s="879"/>
      <c r="X1288" s="879"/>
    </row>
    <row r="1289" spans="5:24">
      <c r="E1289" s="474"/>
      <c r="G1289" s="1243" t="s">
        <v>1234</v>
      </c>
      <c r="H1289" s="1243" t="s">
        <v>2179</v>
      </c>
      <c r="J1289" s="1225"/>
      <c r="K1289" s="1225"/>
      <c r="T1289" s="879"/>
      <c r="U1289" s="879"/>
      <c r="V1289" s="879"/>
      <c r="W1289" s="879"/>
      <c r="X1289" s="879"/>
    </row>
    <row r="1290" spans="5:24">
      <c r="E1290" s="474"/>
      <c r="G1290" s="1243" t="s">
        <v>1234</v>
      </c>
      <c r="H1290" s="1243" t="s">
        <v>2180</v>
      </c>
      <c r="J1290" s="1225"/>
      <c r="K1290" s="1225"/>
      <c r="T1290" s="879"/>
      <c r="U1290" s="879"/>
      <c r="V1290" s="879"/>
      <c r="W1290" s="879"/>
      <c r="X1290" s="879"/>
    </row>
    <row r="1291" spans="5:24">
      <c r="E1291" s="474"/>
      <c r="G1291" s="1243" t="s">
        <v>1234</v>
      </c>
      <c r="H1291" s="1243" t="s">
        <v>502</v>
      </c>
      <c r="J1291" s="1225"/>
      <c r="K1291" s="1225"/>
      <c r="T1291" s="879"/>
      <c r="U1291" s="879"/>
      <c r="V1291" s="879"/>
      <c r="W1291" s="879"/>
      <c r="X1291" s="879"/>
    </row>
    <row r="1292" spans="5:24">
      <c r="E1292" s="474"/>
      <c r="G1292" s="1243" t="s">
        <v>1234</v>
      </c>
      <c r="H1292" s="1243" t="s">
        <v>1114</v>
      </c>
      <c r="J1292" s="1225"/>
      <c r="K1292" s="1225"/>
      <c r="T1292" s="879"/>
      <c r="U1292" s="879"/>
      <c r="V1292" s="879"/>
      <c r="W1292" s="879"/>
      <c r="X1292" s="879"/>
    </row>
    <row r="1293" spans="5:24">
      <c r="E1293" s="474"/>
      <c r="G1293" s="1243" t="s">
        <v>1242</v>
      </c>
      <c r="H1293" s="1243" t="s">
        <v>2182</v>
      </c>
      <c r="J1293" s="1225"/>
      <c r="K1293" s="1225"/>
      <c r="T1293" s="879"/>
      <c r="U1293" s="879"/>
      <c r="V1293" s="879"/>
      <c r="W1293" s="879"/>
      <c r="X1293" s="879"/>
    </row>
    <row r="1294" spans="5:24">
      <c r="E1294" s="474"/>
      <c r="G1294" s="1243" t="s">
        <v>1242</v>
      </c>
      <c r="H1294" s="1243" t="s">
        <v>1635</v>
      </c>
      <c r="J1294" s="1225"/>
      <c r="K1294" s="1225"/>
      <c r="T1294" s="879"/>
      <c r="U1294" s="879"/>
      <c r="V1294" s="879"/>
      <c r="W1294" s="879"/>
      <c r="X1294" s="879"/>
    </row>
    <row r="1295" spans="5:24">
      <c r="E1295" s="474"/>
      <c r="G1295" s="1243" t="s">
        <v>1242</v>
      </c>
      <c r="H1295" s="1243" t="s">
        <v>1209</v>
      </c>
      <c r="J1295" s="1225"/>
      <c r="K1295" s="1225"/>
      <c r="T1295" s="879"/>
      <c r="U1295" s="879"/>
      <c r="V1295" s="879"/>
      <c r="W1295" s="879"/>
      <c r="X1295" s="879"/>
    </row>
    <row r="1296" spans="5:24">
      <c r="E1296" s="474"/>
      <c r="G1296" s="1243" t="s">
        <v>1242</v>
      </c>
      <c r="H1296" s="1243" t="s">
        <v>2183</v>
      </c>
      <c r="J1296" s="1225"/>
      <c r="K1296" s="1225"/>
      <c r="T1296" s="879"/>
      <c r="U1296" s="879"/>
      <c r="V1296" s="879"/>
      <c r="W1296" s="879"/>
      <c r="X1296" s="879"/>
    </row>
    <row r="1297" spans="5:24">
      <c r="E1297" s="474"/>
      <c r="G1297" s="1243" t="s">
        <v>1242</v>
      </c>
      <c r="H1297" s="1243" t="s">
        <v>39</v>
      </c>
      <c r="J1297" s="1225"/>
      <c r="K1297" s="1225"/>
      <c r="T1297" s="879"/>
      <c r="U1297" s="879"/>
      <c r="V1297" s="879"/>
      <c r="W1297" s="879"/>
      <c r="X1297" s="879"/>
    </row>
    <row r="1298" spans="5:24">
      <c r="E1298" s="474"/>
      <c r="G1298" s="1243" t="s">
        <v>1242</v>
      </c>
      <c r="H1298" s="1243" t="s">
        <v>2184</v>
      </c>
      <c r="J1298" s="1225"/>
      <c r="K1298" s="1225"/>
      <c r="T1298" s="879"/>
      <c r="U1298" s="879"/>
      <c r="V1298" s="879"/>
      <c r="W1298" s="879"/>
      <c r="X1298" s="879"/>
    </row>
    <row r="1299" spans="5:24">
      <c r="E1299" s="474"/>
      <c r="G1299" s="1243" t="s">
        <v>1242</v>
      </c>
      <c r="H1299" s="1243" t="s">
        <v>593</v>
      </c>
      <c r="J1299" s="1225"/>
      <c r="K1299" s="1225"/>
      <c r="T1299" s="879"/>
      <c r="U1299" s="879"/>
      <c r="V1299" s="879"/>
      <c r="W1299" s="879"/>
      <c r="X1299" s="879"/>
    </row>
    <row r="1300" spans="5:24">
      <c r="E1300" s="474"/>
      <c r="G1300" s="1243" t="s">
        <v>1242</v>
      </c>
      <c r="H1300" s="1243" t="s">
        <v>1967</v>
      </c>
      <c r="J1300" s="1225"/>
      <c r="K1300" s="1225"/>
      <c r="T1300" s="879"/>
      <c r="U1300" s="879"/>
      <c r="V1300" s="879"/>
      <c r="W1300" s="879"/>
      <c r="X1300" s="879"/>
    </row>
    <row r="1301" spans="5:24">
      <c r="E1301" s="474"/>
      <c r="G1301" s="1243" t="s">
        <v>1242</v>
      </c>
      <c r="H1301" s="1243" t="s">
        <v>2015</v>
      </c>
      <c r="J1301" s="1225"/>
      <c r="K1301" s="1225"/>
      <c r="T1301" s="879"/>
      <c r="U1301" s="879"/>
      <c r="V1301" s="879"/>
      <c r="W1301" s="879"/>
      <c r="X1301" s="879"/>
    </row>
    <row r="1302" spans="5:24">
      <c r="E1302" s="474"/>
      <c r="G1302" s="1243" t="s">
        <v>1242</v>
      </c>
      <c r="H1302" s="1243" t="s">
        <v>1376</v>
      </c>
      <c r="J1302" s="1225"/>
      <c r="K1302" s="1225"/>
      <c r="T1302" s="879"/>
      <c r="U1302" s="879"/>
      <c r="V1302" s="879"/>
      <c r="W1302" s="879"/>
      <c r="X1302" s="879"/>
    </row>
    <row r="1303" spans="5:24">
      <c r="E1303" s="474"/>
      <c r="G1303" s="1243" t="s">
        <v>1242</v>
      </c>
      <c r="H1303" s="1243" t="s">
        <v>2185</v>
      </c>
      <c r="J1303" s="1225"/>
      <c r="K1303" s="1225"/>
      <c r="T1303" s="879"/>
      <c r="U1303" s="879"/>
      <c r="V1303" s="879"/>
      <c r="W1303" s="879"/>
      <c r="X1303" s="879"/>
    </row>
    <row r="1304" spans="5:24">
      <c r="E1304" s="474"/>
      <c r="G1304" s="1243" t="s">
        <v>1242</v>
      </c>
      <c r="H1304" s="1243" t="s">
        <v>1754</v>
      </c>
      <c r="J1304" s="1225"/>
      <c r="K1304" s="1225"/>
      <c r="T1304" s="879"/>
      <c r="U1304" s="879"/>
      <c r="V1304" s="879"/>
      <c r="W1304" s="879"/>
      <c r="X1304" s="879"/>
    </row>
    <row r="1305" spans="5:24">
      <c r="E1305" s="474"/>
      <c r="G1305" s="1243" t="s">
        <v>1242</v>
      </c>
      <c r="H1305" s="1243" t="s">
        <v>2186</v>
      </c>
      <c r="J1305" s="1225"/>
      <c r="K1305" s="1225"/>
      <c r="T1305" s="879"/>
      <c r="U1305" s="879"/>
      <c r="V1305" s="879"/>
      <c r="W1305" s="879"/>
      <c r="X1305" s="879"/>
    </row>
    <row r="1306" spans="5:24">
      <c r="E1306" s="474"/>
      <c r="G1306" s="1243" t="s">
        <v>1242</v>
      </c>
      <c r="H1306" s="1243" t="s">
        <v>1925</v>
      </c>
      <c r="J1306" s="1225"/>
      <c r="K1306" s="1225"/>
      <c r="T1306" s="879"/>
      <c r="U1306" s="879"/>
      <c r="V1306" s="879"/>
      <c r="W1306" s="879"/>
      <c r="X1306" s="879"/>
    </row>
    <row r="1307" spans="5:24">
      <c r="E1307" s="474"/>
      <c r="G1307" s="1243" t="s">
        <v>1242</v>
      </c>
      <c r="H1307" s="1243" t="s">
        <v>820</v>
      </c>
      <c r="J1307" s="1225"/>
      <c r="K1307" s="1225"/>
      <c r="T1307" s="879"/>
      <c r="U1307" s="879"/>
      <c r="V1307" s="879"/>
      <c r="W1307" s="879"/>
      <c r="X1307" s="879"/>
    </row>
    <row r="1308" spans="5:24">
      <c r="E1308" s="474"/>
      <c r="G1308" s="1243" t="s">
        <v>1242</v>
      </c>
      <c r="H1308" s="1243" t="s">
        <v>2187</v>
      </c>
      <c r="J1308" s="1225"/>
      <c r="K1308" s="1225"/>
      <c r="T1308" s="879"/>
      <c r="U1308" s="879"/>
      <c r="V1308" s="879"/>
      <c r="W1308" s="879"/>
      <c r="X1308" s="879"/>
    </row>
    <row r="1309" spans="5:24">
      <c r="E1309" s="474"/>
      <c r="G1309" s="1243" t="s">
        <v>1242</v>
      </c>
      <c r="H1309" s="1243" t="s">
        <v>909</v>
      </c>
      <c r="J1309" s="1225"/>
      <c r="K1309" s="1225"/>
      <c r="T1309" s="879"/>
      <c r="U1309" s="879"/>
      <c r="V1309" s="879"/>
      <c r="W1309" s="879"/>
      <c r="X1309" s="879"/>
    </row>
    <row r="1310" spans="5:24">
      <c r="E1310" s="474"/>
      <c r="G1310" s="1243" t="s">
        <v>1242</v>
      </c>
      <c r="H1310" s="1243" t="s">
        <v>2188</v>
      </c>
      <c r="J1310" s="1225"/>
      <c r="K1310" s="1225"/>
      <c r="T1310" s="879"/>
      <c r="U1310" s="879"/>
      <c r="V1310" s="879"/>
      <c r="W1310" s="879"/>
      <c r="X1310" s="879"/>
    </row>
    <row r="1311" spans="5:24">
      <c r="E1311" s="474"/>
      <c r="G1311" s="1243" t="s">
        <v>1242</v>
      </c>
      <c r="H1311" s="1243" t="s">
        <v>2189</v>
      </c>
      <c r="J1311" s="1225"/>
      <c r="K1311" s="1225"/>
      <c r="T1311" s="879"/>
      <c r="U1311" s="879"/>
      <c r="V1311" s="879"/>
      <c r="W1311" s="879"/>
      <c r="X1311" s="879"/>
    </row>
    <row r="1312" spans="5:24">
      <c r="E1312" s="474"/>
      <c r="G1312" s="1243" t="s">
        <v>1244</v>
      </c>
      <c r="H1312" s="1243" t="s">
        <v>1075</v>
      </c>
      <c r="J1312" s="1225"/>
      <c r="K1312" s="1225"/>
      <c r="T1312" s="879"/>
      <c r="U1312" s="879"/>
      <c r="V1312" s="879"/>
      <c r="W1312" s="879"/>
      <c r="X1312" s="879"/>
    </row>
    <row r="1313" spans="5:24">
      <c r="E1313" s="474"/>
      <c r="G1313" s="1243" t="s">
        <v>1244</v>
      </c>
      <c r="H1313" s="1243" t="s">
        <v>628</v>
      </c>
      <c r="J1313" s="1225"/>
      <c r="K1313" s="1225"/>
      <c r="T1313" s="879"/>
      <c r="U1313" s="879"/>
      <c r="V1313" s="879"/>
      <c r="W1313" s="879"/>
      <c r="X1313" s="879"/>
    </row>
    <row r="1314" spans="5:24">
      <c r="E1314" s="474"/>
      <c r="G1314" s="1243" t="s">
        <v>1244</v>
      </c>
      <c r="H1314" s="1243" t="s">
        <v>455</v>
      </c>
      <c r="J1314" s="1225"/>
      <c r="K1314" s="1225"/>
      <c r="T1314" s="879"/>
      <c r="U1314" s="879"/>
      <c r="V1314" s="879"/>
      <c r="W1314" s="879"/>
      <c r="X1314" s="879"/>
    </row>
    <row r="1315" spans="5:24">
      <c r="E1315" s="474"/>
      <c r="G1315" s="1243" t="s">
        <v>1244</v>
      </c>
      <c r="H1315" s="1243" t="s">
        <v>2190</v>
      </c>
      <c r="J1315" s="1225"/>
      <c r="K1315" s="1225"/>
      <c r="T1315" s="879"/>
      <c r="U1315" s="879"/>
      <c r="V1315" s="879"/>
      <c r="W1315" s="879"/>
      <c r="X1315" s="879"/>
    </row>
    <row r="1316" spans="5:24">
      <c r="E1316" s="474"/>
      <c r="G1316" s="1243" t="s">
        <v>1244</v>
      </c>
      <c r="H1316" s="1243" t="s">
        <v>2181</v>
      </c>
      <c r="J1316" s="1225"/>
      <c r="K1316" s="1225"/>
      <c r="T1316" s="879"/>
      <c r="U1316" s="879"/>
      <c r="V1316" s="879"/>
      <c r="W1316" s="879"/>
      <c r="X1316" s="879"/>
    </row>
    <row r="1317" spans="5:24">
      <c r="E1317" s="474"/>
      <c r="G1317" s="1243" t="s">
        <v>1244</v>
      </c>
      <c r="H1317" s="1243" t="s">
        <v>755</v>
      </c>
      <c r="J1317" s="1225"/>
      <c r="K1317" s="1225"/>
      <c r="T1317" s="879"/>
      <c r="U1317" s="879"/>
      <c r="V1317" s="879"/>
      <c r="W1317" s="879"/>
      <c r="X1317" s="879"/>
    </row>
    <row r="1318" spans="5:24">
      <c r="E1318" s="474"/>
      <c r="G1318" s="1243" t="s">
        <v>1244</v>
      </c>
      <c r="H1318" s="1243" t="s">
        <v>2191</v>
      </c>
      <c r="J1318" s="1225"/>
      <c r="K1318" s="1225"/>
      <c r="T1318" s="879"/>
      <c r="U1318" s="879"/>
      <c r="V1318" s="879"/>
      <c r="W1318" s="879"/>
      <c r="X1318" s="879"/>
    </row>
    <row r="1319" spans="5:24">
      <c r="E1319" s="474"/>
      <c r="G1319" s="1243" t="s">
        <v>1244</v>
      </c>
      <c r="H1319" s="1243" t="s">
        <v>2192</v>
      </c>
      <c r="J1319" s="1225"/>
      <c r="K1319" s="1225"/>
      <c r="T1319" s="879"/>
      <c r="U1319" s="879"/>
      <c r="V1319" s="879"/>
      <c r="W1319" s="879"/>
      <c r="X1319" s="879"/>
    </row>
    <row r="1320" spans="5:24">
      <c r="E1320" s="474"/>
      <c r="G1320" s="1243" t="s">
        <v>1244</v>
      </c>
      <c r="H1320" s="1243" t="s">
        <v>986</v>
      </c>
      <c r="J1320" s="1225"/>
      <c r="K1320" s="1225"/>
      <c r="T1320" s="879"/>
      <c r="U1320" s="879"/>
      <c r="V1320" s="879"/>
      <c r="W1320" s="879"/>
      <c r="X1320" s="879"/>
    </row>
    <row r="1321" spans="5:24">
      <c r="E1321" s="474"/>
      <c r="G1321" s="1243" t="s">
        <v>1244</v>
      </c>
      <c r="H1321" s="1243" t="s">
        <v>2193</v>
      </c>
      <c r="J1321" s="1225"/>
      <c r="K1321" s="1225"/>
      <c r="T1321" s="879"/>
      <c r="U1321" s="879"/>
      <c r="V1321" s="879"/>
      <c r="W1321" s="879"/>
      <c r="X1321" s="879"/>
    </row>
    <row r="1322" spans="5:24">
      <c r="E1322" s="474"/>
      <c r="G1322" s="1243" t="s">
        <v>1244</v>
      </c>
      <c r="H1322" s="1243" t="s">
        <v>2194</v>
      </c>
      <c r="J1322" s="1225"/>
      <c r="K1322" s="1225"/>
      <c r="T1322" s="879"/>
      <c r="U1322" s="879"/>
      <c r="V1322" s="879"/>
      <c r="W1322" s="879"/>
      <c r="X1322" s="879"/>
    </row>
    <row r="1323" spans="5:24">
      <c r="E1323" s="474"/>
      <c r="G1323" s="1243" t="s">
        <v>1244</v>
      </c>
      <c r="H1323" s="1243" t="s">
        <v>1305</v>
      </c>
      <c r="J1323" s="1225"/>
      <c r="K1323" s="1225"/>
      <c r="T1323" s="879"/>
      <c r="U1323" s="879"/>
      <c r="V1323" s="879"/>
      <c r="W1323" s="879"/>
      <c r="X1323" s="879"/>
    </row>
    <row r="1324" spans="5:24">
      <c r="E1324" s="474"/>
      <c r="G1324" s="1243" t="s">
        <v>1244</v>
      </c>
      <c r="H1324" s="1243" t="s">
        <v>2195</v>
      </c>
      <c r="J1324" s="1225"/>
      <c r="K1324" s="1225"/>
      <c r="T1324" s="879"/>
      <c r="U1324" s="879"/>
      <c r="V1324" s="879"/>
      <c r="W1324" s="879"/>
      <c r="X1324" s="879"/>
    </row>
    <row r="1325" spans="5:24">
      <c r="E1325" s="474"/>
      <c r="G1325" s="1243" t="s">
        <v>1244</v>
      </c>
      <c r="H1325" s="1243" t="s">
        <v>973</v>
      </c>
      <c r="J1325" s="1225"/>
      <c r="K1325" s="1225"/>
      <c r="T1325" s="879"/>
      <c r="U1325" s="879"/>
      <c r="V1325" s="879"/>
      <c r="W1325" s="879"/>
      <c r="X1325" s="879"/>
    </row>
    <row r="1326" spans="5:24">
      <c r="E1326" s="474"/>
      <c r="G1326" s="1243" t="s">
        <v>1244</v>
      </c>
      <c r="H1326" s="1243" t="s">
        <v>2196</v>
      </c>
      <c r="J1326" s="1225"/>
      <c r="K1326" s="1225"/>
      <c r="T1326" s="879"/>
      <c r="U1326" s="879"/>
      <c r="V1326" s="879"/>
      <c r="W1326" s="879"/>
      <c r="X1326" s="879"/>
    </row>
    <row r="1327" spans="5:24">
      <c r="E1327" s="474"/>
      <c r="G1327" s="1243" t="s">
        <v>1244</v>
      </c>
      <c r="H1327" s="1243" t="s">
        <v>2197</v>
      </c>
      <c r="J1327" s="1225"/>
      <c r="K1327" s="1225"/>
      <c r="T1327" s="879"/>
      <c r="U1327" s="879"/>
      <c r="V1327" s="879"/>
      <c r="W1327" s="879"/>
      <c r="X1327" s="879"/>
    </row>
    <row r="1328" spans="5:24">
      <c r="E1328" s="474"/>
      <c r="G1328" s="1243" t="s">
        <v>1244</v>
      </c>
      <c r="H1328" s="1243" t="s">
        <v>2198</v>
      </c>
      <c r="J1328" s="1225"/>
      <c r="K1328" s="1225"/>
      <c r="T1328" s="879"/>
      <c r="U1328" s="879"/>
      <c r="V1328" s="879"/>
      <c r="W1328" s="879"/>
      <c r="X1328" s="879"/>
    </row>
    <row r="1329" spans="5:24">
      <c r="E1329" s="474"/>
      <c r="G1329" s="1243" t="s">
        <v>1244</v>
      </c>
      <c r="H1329" s="1243" t="s">
        <v>2199</v>
      </c>
      <c r="J1329" s="1225"/>
      <c r="K1329" s="1225"/>
      <c r="T1329" s="879"/>
      <c r="U1329" s="879"/>
      <c r="V1329" s="879"/>
      <c r="W1329" s="879"/>
      <c r="X1329" s="879"/>
    </row>
    <row r="1330" spans="5:24">
      <c r="E1330" s="474"/>
      <c r="G1330" s="1243" t="s">
        <v>1244</v>
      </c>
      <c r="H1330" s="1243" t="s">
        <v>1352</v>
      </c>
      <c r="J1330" s="1225"/>
      <c r="K1330" s="1225"/>
      <c r="T1330" s="879"/>
      <c r="U1330" s="879"/>
      <c r="V1330" s="879"/>
      <c r="W1330" s="879"/>
      <c r="X1330" s="879"/>
    </row>
    <row r="1331" spans="5:24">
      <c r="E1331" s="474"/>
      <c r="G1331" s="1243" t="s">
        <v>1244</v>
      </c>
      <c r="H1331" s="1243" t="s">
        <v>2200</v>
      </c>
      <c r="J1331" s="1225"/>
      <c r="K1331" s="1225"/>
      <c r="T1331" s="879"/>
      <c r="U1331" s="879"/>
      <c r="V1331" s="879"/>
      <c r="W1331" s="879"/>
      <c r="X1331" s="879"/>
    </row>
    <row r="1332" spans="5:24">
      <c r="E1332" s="474"/>
      <c r="G1332" s="1243" t="s">
        <v>1244</v>
      </c>
      <c r="H1332" s="1243" t="s">
        <v>2201</v>
      </c>
      <c r="J1332" s="1225"/>
      <c r="K1332" s="1225"/>
      <c r="T1332" s="879"/>
      <c r="U1332" s="879"/>
      <c r="V1332" s="879"/>
      <c r="W1332" s="879"/>
      <c r="X1332" s="879"/>
    </row>
    <row r="1333" spans="5:24">
      <c r="E1333" s="474"/>
      <c r="G1333" s="1243" t="s">
        <v>1244</v>
      </c>
      <c r="H1333" s="1243" t="s">
        <v>1265</v>
      </c>
      <c r="J1333" s="1225"/>
      <c r="K1333" s="1225"/>
      <c r="T1333" s="879"/>
      <c r="U1333" s="879"/>
      <c r="V1333" s="879"/>
      <c r="W1333" s="879"/>
      <c r="X1333" s="879"/>
    </row>
    <row r="1334" spans="5:24">
      <c r="E1334" s="474"/>
      <c r="G1334" s="1243" t="s">
        <v>1244</v>
      </c>
      <c r="H1334" s="1243" t="s">
        <v>2202</v>
      </c>
      <c r="J1334" s="1225"/>
      <c r="K1334" s="1225"/>
      <c r="T1334" s="879"/>
      <c r="U1334" s="879"/>
      <c r="V1334" s="879"/>
      <c r="W1334" s="879"/>
      <c r="X1334" s="879"/>
    </row>
    <row r="1335" spans="5:24">
      <c r="E1335" s="474"/>
      <c r="G1335" s="1243" t="s">
        <v>1244</v>
      </c>
      <c r="H1335" s="1243" t="s">
        <v>715</v>
      </c>
      <c r="J1335" s="1225"/>
      <c r="K1335" s="1225"/>
      <c r="T1335" s="879"/>
      <c r="U1335" s="879"/>
      <c r="V1335" s="879"/>
      <c r="W1335" s="879"/>
      <c r="X1335" s="879"/>
    </row>
    <row r="1336" spans="5:24">
      <c r="E1336" s="474"/>
      <c r="G1336" s="1243" t="s">
        <v>1244</v>
      </c>
      <c r="H1336" s="1243" t="s">
        <v>1340</v>
      </c>
      <c r="J1336" s="1225"/>
      <c r="K1336" s="1225"/>
      <c r="T1336" s="879"/>
      <c r="U1336" s="879"/>
      <c r="V1336" s="879"/>
      <c r="W1336" s="879"/>
      <c r="X1336" s="879"/>
    </row>
    <row r="1337" spans="5:24">
      <c r="E1337" s="474"/>
      <c r="G1337" s="1243" t="s">
        <v>1244</v>
      </c>
      <c r="H1337" s="1243" t="s">
        <v>2204</v>
      </c>
      <c r="J1337" s="1225"/>
      <c r="K1337" s="1225"/>
      <c r="T1337" s="879"/>
      <c r="U1337" s="879"/>
      <c r="V1337" s="879"/>
      <c r="W1337" s="879"/>
      <c r="X1337" s="879"/>
    </row>
    <row r="1338" spans="5:24">
      <c r="E1338" s="474"/>
      <c r="G1338" s="1243" t="s">
        <v>1244</v>
      </c>
      <c r="H1338" s="1243" t="s">
        <v>2205</v>
      </c>
      <c r="J1338" s="1225"/>
      <c r="K1338" s="1225"/>
      <c r="T1338" s="879"/>
      <c r="U1338" s="879"/>
      <c r="V1338" s="879"/>
      <c r="W1338" s="879"/>
      <c r="X1338" s="879"/>
    </row>
    <row r="1339" spans="5:24">
      <c r="E1339" s="474"/>
      <c r="G1339" s="1243" t="s">
        <v>1250</v>
      </c>
      <c r="H1339" s="1243" t="s">
        <v>609</v>
      </c>
      <c r="J1339" s="1225"/>
      <c r="K1339" s="1225"/>
      <c r="T1339" s="879"/>
      <c r="U1339" s="879"/>
      <c r="V1339" s="879"/>
      <c r="W1339" s="879"/>
      <c r="X1339" s="879"/>
    </row>
    <row r="1340" spans="5:24">
      <c r="E1340" s="474"/>
      <c r="G1340" s="1243" t="s">
        <v>1250</v>
      </c>
      <c r="H1340" s="1243" t="s">
        <v>2208</v>
      </c>
      <c r="J1340" s="1225"/>
      <c r="K1340" s="1225"/>
      <c r="T1340" s="879"/>
      <c r="U1340" s="879"/>
      <c r="V1340" s="879"/>
      <c r="W1340" s="879"/>
      <c r="X1340" s="879"/>
    </row>
    <row r="1341" spans="5:24">
      <c r="E1341" s="474"/>
      <c r="G1341" s="1243" t="s">
        <v>1250</v>
      </c>
      <c r="H1341" s="1243" t="s">
        <v>2209</v>
      </c>
      <c r="J1341" s="1225"/>
      <c r="K1341" s="1225"/>
      <c r="T1341" s="879"/>
      <c r="U1341" s="879"/>
      <c r="V1341" s="879"/>
      <c r="W1341" s="879"/>
      <c r="X1341" s="879"/>
    </row>
    <row r="1342" spans="5:24">
      <c r="E1342" s="474"/>
      <c r="G1342" s="1243" t="s">
        <v>1250</v>
      </c>
      <c r="H1342" s="1243" t="s">
        <v>2046</v>
      </c>
      <c r="J1342" s="1225"/>
      <c r="K1342" s="1225"/>
      <c r="T1342" s="879"/>
      <c r="U1342" s="879"/>
      <c r="V1342" s="879"/>
      <c r="W1342" s="879"/>
      <c r="X1342" s="879"/>
    </row>
    <row r="1343" spans="5:24">
      <c r="E1343" s="474"/>
      <c r="G1343" s="1243" t="s">
        <v>1250</v>
      </c>
      <c r="H1343" s="1243" t="s">
        <v>120</v>
      </c>
      <c r="J1343" s="1225"/>
      <c r="K1343" s="1225"/>
      <c r="T1343" s="879"/>
      <c r="U1343" s="879"/>
      <c r="V1343" s="879"/>
      <c r="W1343" s="879"/>
      <c r="X1343" s="879"/>
    </row>
    <row r="1344" spans="5:24">
      <c r="E1344" s="474"/>
      <c r="G1344" s="1243" t="s">
        <v>1250</v>
      </c>
      <c r="H1344" s="1243" t="s">
        <v>2211</v>
      </c>
      <c r="J1344" s="1225"/>
      <c r="K1344" s="1225"/>
      <c r="T1344" s="879"/>
      <c r="U1344" s="879"/>
      <c r="V1344" s="879"/>
      <c r="W1344" s="879"/>
      <c r="X1344" s="879"/>
    </row>
    <row r="1345" spans="5:24">
      <c r="E1345" s="474"/>
      <c r="G1345" s="1243" t="s">
        <v>1250</v>
      </c>
      <c r="H1345" s="1243" t="s">
        <v>1125</v>
      </c>
      <c r="J1345" s="1225"/>
      <c r="K1345" s="1225"/>
      <c r="T1345" s="879"/>
      <c r="U1345" s="879"/>
      <c r="V1345" s="879"/>
      <c r="W1345" s="879"/>
      <c r="X1345" s="879"/>
    </row>
    <row r="1346" spans="5:24">
      <c r="E1346" s="474"/>
      <c r="G1346" s="1243" t="s">
        <v>1250</v>
      </c>
      <c r="H1346" s="1243" t="s">
        <v>2212</v>
      </c>
      <c r="J1346" s="1225"/>
      <c r="K1346" s="1225"/>
      <c r="T1346" s="879"/>
      <c r="U1346" s="879"/>
      <c r="V1346" s="879"/>
      <c r="W1346" s="879"/>
      <c r="X1346" s="879"/>
    </row>
    <row r="1347" spans="5:24">
      <c r="E1347" s="474"/>
      <c r="G1347" s="1243" t="s">
        <v>1250</v>
      </c>
      <c r="H1347" s="1243" t="s">
        <v>2213</v>
      </c>
      <c r="J1347" s="1225"/>
      <c r="K1347" s="1225"/>
      <c r="T1347" s="879"/>
      <c r="U1347" s="879"/>
      <c r="V1347" s="879"/>
      <c r="W1347" s="879"/>
      <c r="X1347" s="879"/>
    </row>
    <row r="1348" spans="5:24">
      <c r="E1348" s="474"/>
      <c r="G1348" s="1243" t="s">
        <v>1250</v>
      </c>
      <c r="H1348" s="1243" t="s">
        <v>2118</v>
      </c>
      <c r="J1348" s="1225"/>
      <c r="K1348" s="1225"/>
      <c r="T1348" s="879"/>
      <c r="U1348" s="879"/>
      <c r="V1348" s="879"/>
      <c r="W1348" s="879"/>
      <c r="X1348" s="879"/>
    </row>
    <row r="1349" spans="5:24">
      <c r="E1349" s="474"/>
      <c r="G1349" s="1243" t="s">
        <v>1250</v>
      </c>
      <c r="H1349" s="1243" t="s">
        <v>1896</v>
      </c>
      <c r="J1349" s="1225"/>
      <c r="K1349" s="1225"/>
      <c r="T1349" s="879"/>
      <c r="U1349" s="879"/>
      <c r="V1349" s="879"/>
      <c r="W1349" s="879"/>
      <c r="X1349" s="879"/>
    </row>
    <row r="1350" spans="5:24">
      <c r="E1350" s="474"/>
      <c r="G1350" s="1243" t="s">
        <v>1250</v>
      </c>
      <c r="H1350" s="1243" t="s">
        <v>1669</v>
      </c>
      <c r="J1350" s="1225"/>
      <c r="K1350" s="1225"/>
      <c r="T1350" s="879"/>
      <c r="U1350" s="879"/>
      <c r="V1350" s="879"/>
      <c r="W1350" s="879"/>
      <c r="X1350" s="879"/>
    </row>
    <row r="1351" spans="5:24">
      <c r="E1351" s="474"/>
      <c r="G1351" s="1243" t="s">
        <v>1250</v>
      </c>
      <c r="H1351" s="1243" t="s">
        <v>78</v>
      </c>
      <c r="J1351" s="1225"/>
      <c r="K1351" s="1225"/>
      <c r="T1351" s="879"/>
      <c r="U1351" s="879"/>
      <c r="V1351" s="879"/>
      <c r="W1351" s="879"/>
      <c r="X1351" s="879"/>
    </row>
    <row r="1352" spans="5:24">
      <c r="E1352" s="474"/>
      <c r="G1352" s="1243" t="s">
        <v>1250</v>
      </c>
      <c r="H1352" s="1243" t="s">
        <v>2214</v>
      </c>
      <c r="J1352" s="1225"/>
      <c r="K1352" s="1225"/>
      <c r="T1352" s="879"/>
      <c r="U1352" s="879"/>
      <c r="V1352" s="879"/>
      <c r="W1352" s="879"/>
      <c r="X1352" s="879"/>
    </row>
    <row r="1353" spans="5:24">
      <c r="E1353" s="474"/>
      <c r="G1353" s="1243" t="s">
        <v>1250</v>
      </c>
      <c r="H1353" s="1243" t="s">
        <v>633</v>
      </c>
      <c r="J1353" s="1225"/>
      <c r="K1353" s="1225"/>
      <c r="T1353" s="879"/>
      <c r="U1353" s="879"/>
      <c r="V1353" s="879"/>
      <c r="W1353" s="879"/>
      <c r="X1353" s="879"/>
    </row>
    <row r="1354" spans="5:24">
      <c r="E1354" s="474"/>
      <c r="G1354" s="1243" t="s">
        <v>1250</v>
      </c>
      <c r="H1354" s="1243" t="s">
        <v>915</v>
      </c>
      <c r="J1354" s="1225"/>
      <c r="K1354" s="1225"/>
      <c r="T1354" s="879"/>
      <c r="U1354" s="879"/>
      <c r="V1354" s="879"/>
      <c r="W1354" s="879"/>
      <c r="X1354" s="879"/>
    </row>
    <row r="1355" spans="5:24">
      <c r="E1355" s="474"/>
      <c r="G1355" s="1243" t="s">
        <v>1250</v>
      </c>
      <c r="H1355" s="1243" t="s">
        <v>2215</v>
      </c>
      <c r="J1355" s="1225"/>
      <c r="K1355" s="1225"/>
      <c r="T1355" s="879"/>
      <c r="U1355" s="879"/>
      <c r="V1355" s="879"/>
      <c r="W1355" s="879"/>
      <c r="X1355" s="879"/>
    </row>
    <row r="1356" spans="5:24">
      <c r="E1356" s="474"/>
      <c r="G1356" s="1243" t="s">
        <v>1250</v>
      </c>
      <c r="H1356" s="1243" t="s">
        <v>1897</v>
      </c>
      <c r="J1356" s="1225"/>
      <c r="K1356" s="1225"/>
      <c r="T1356" s="879"/>
      <c r="U1356" s="879"/>
      <c r="V1356" s="879"/>
      <c r="W1356" s="879"/>
      <c r="X1356" s="879"/>
    </row>
    <row r="1357" spans="5:24">
      <c r="E1357" s="474"/>
      <c r="G1357" s="1243" t="s">
        <v>1250</v>
      </c>
      <c r="H1357" s="1243" t="s">
        <v>1944</v>
      </c>
      <c r="J1357" s="1225"/>
      <c r="K1357" s="1225"/>
      <c r="T1357" s="879"/>
      <c r="U1357" s="879"/>
      <c r="V1357" s="879"/>
      <c r="W1357" s="879"/>
      <c r="X1357" s="879"/>
    </row>
    <row r="1358" spans="5:24">
      <c r="E1358" s="474"/>
      <c r="G1358" s="1243" t="s">
        <v>1250</v>
      </c>
      <c r="H1358" s="1243" t="s">
        <v>2216</v>
      </c>
      <c r="J1358" s="1225"/>
      <c r="K1358" s="1225"/>
      <c r="T1358" s="879"/>
      <c r="U1358" s="879"/>
      <c r="V1358" s="879"/>
      <c r="W1358" s="879"/>
      <c r="X1358" s="879"/>
    </row>
    <row r="1359" spans="5:24">
      <c r="E1359" s="474"/>
      <c r="G1359" s="1243" t="s">
        <v>1250</v>
      </c>
      <c r="H1359" s="1243" t="s">
        <v>2217</v>
      </c>
      <c r="J1359" s="1225"/>
      <c r="K1359" s="1225"/>
      <c r="T1359" s="879"/>
      <c r="U1359" s="879"/>
      <c r="V1359" s="879"/>
      <c r="W1359" s="879"/>
      <c r="X1359" s="879"/>
    </row>
    <row r="1360" spans="5:24">
      <c r="E1360" s="474"/>
      <c r="G1360" s="1243" t="s">
        <v>1250</v>
      </c>
      <c r="H1360" s="1243" t="s">
        <v>2218</v>
      </c>
      <c r="J1360" s="1225"/>
      <c r="K1360" s="1225"/>
      <c r="T1360" s="879"/>
      <c r="U1360" s="879"/>
      <c r="V1360" s="879"/>
      <c r="W1360" s="879"/>
      <c r="X1360" s="879"/>
    </row>
    <row r="1361" spans="5:24">
      <c r="E1361" s="474"/>
      <c r="G1361" s="1243" t="s">
        <v>1250</v>
      </c>
      <c r="H1361" s="1243" t="s">
        <v>2219</v>
      </c>
      <c r="J1361" s="1225"/>
      <c r="K1361" s="1225"/>
      <c r="T1361" s="879"/>
      <c r="U1361" s="879"/>
      <c r="V1361" s="879"/>
      <c r="W1361" s="879"/>
      <c r="X1361" s="879"/>
    </row>
    <row r="1362" spans="5:24">
      <c r="E1362" s="474"/>
      <c r="G1362" s="1243" t="s">
        <v>1007</v>
      </c>
      <c r="H1362" s="1243" t="s">
        <v>2221</v>
      </c>
      <c r="J1362" s="1225"/>
      <c r="K1362" s="1225"/>
      <c r="T1362" s="879"/>
      <c r="U1362" s="879"/>
      <c r="V1362" s="879"/>
      <c r="W1362" s="879"/>
      <c r="X1362" s="879"/>
    </row>
    <row r="1363" spans="5:24">
      <c r="E1363" s="474"/>
      <c r="G1363" s="1243" t="s">
        <v>1007</v>
      </c>
      <c r="H1363" s="1243" t="s">
        <v>2222</v>
      </c>
      <c r="J1363" s="1225"/>
      <c r="K1363" s="1225"/>
      <c r="T1363" s="879"/>
      <c r="U1363" s="879"/>
      <c r="V1363" s="879"/>
      <c r="W1363" s="879"/>
      <c r="X1363" s="879"/>
    </row>
    <row r="1364" spans="5:24">
      <c r="E1364" s="474"/>
      <c r="G1364" s="1243" t="s">
        <v>1007</v>
      </c>
      <c r="H1364" s="1243" t="s">
        <v>786</v>
      </c>
      <c r="J1364" s="1225"/>
      <c r="K1364" s="1225"/>
      <c r="T1364" s="879"/>
      <c r="U1364" s="879"/>
      <c r="V1364" s="879"/>
      <c r="W1364" s="879"/>
      <c r="X1364" s="879"/>
    </row>
    <row r="1365" spans="5:24">
      <c r="E1365" s="474"/>
      <c r="G1365" s="1243" t="s">
        <v>1007</v>
      </c>
      <c r="H1365" s="1243" t="s">
        <v>1229</v>
      </c>
      <c r="J1365" s="1225"/>
      <c r="K1365" s="1225"/>
      <c r="T1365" s="879"/>
      <c r="U1365" s="879"/>
      <c r="V1365" s="879"/>
      <c r="W1365" s="879"/>
      <c r="X1365" s="879"/>
    </row>
    <row r="1366" spans="5:24">
      <c r="E1366" s="474"/>
      <c r="G1366" s="1243" t="s">
        <v>1007</v>
      </c>
      <c r="H1366" s="1243" t="s">
        <v>2026</v>
      </c>
      <c r="J1366" s="1225"/>
      <c r="K1366" s="1225"/>
      <c r="T1366" s="879"/>
      <c r="U1366" s="879"/>
      <c r="V1366" s="879"/>
      <c r="W1366" s="879"/>
      <c r="X1366" s="879"/>
    </row>
    <row r="1367" spans="5:24">
      <c r="E1367" s="474"/>
      <c r="G1367" s="1243" t="s">
        <v>1007</v>
      </c>
      <c r="H1367" s="1243" t="s">
        <v>2223</v>
      </c>
      <c r="J1367" s="1225"/>
      <c r="K1367" s="1225"/>
      <c r="T1367" s="879"/>
      <c r="U1367" s="879"/>
      <c r="V1367" s="879"/>
      <c r="W1367" s="879"/>
      <c r="X1367" s="879"/>
    </row>
    <row r="1368" spans="5:24">
      <c r="E1368" s="474"/>
      <c r="G1368" s="1243" t="s">
        <v>1007</v>
      </c>
      <c r="H1368" s="1243" t="s">
        <v>2224</v>
      </c>
      <c r="J1368" s="1225"/>
      <c r="K1368" s="1225"/>
      <c r="T1368" s="879"/>
      <c r="U1368" s="879"/>
      <c r="V1368" s="879"/>
      <c r="W1368" s="879"/>
      <c r="X1368" s="879"/>
    </row>
    <row r="1369" spans="5:24">
      <c r="E1369" s="474"/>
      <c r="G1369" s="1243" t="s">
        <v>1007</v>
      </c>
      <c r="H1369" s="1243" t="s">
        <v>2225</v>
      </c>
      <c r="J1369" s="1225"/>
      <c r="K1369" s="1225"/>
      <c r="T1369" s="879"/>
      <c r="U1369" s="879"/>
      <c r="V1369" s="879"/>
      <c r="W1369" s="879"/>
      <c r="X1369" s="879"/>
    </row>
    <row r="1370" spans="5:24">
      <c r="E1370" s="474"/>
      <c r="G1370" s="1243" t="s">
        <v>1007</v>
      </c>
      <c r="H1370" s="1243" t="s">
        <v>1686</v>
      </c>
      <c r="J1370" s="1225"/>
      <c r="K1370" s="1225"/>
      <c r="T1370" s="879"/>
      <c r="U1370" s="879"/>
      <c r="V1370" s="879"/>
      <c r="W1370" s="879"/>
      <c r="X1370" s="879"/>
    </row>
    <row r="1371" spans="5:24">
      <c r="E1371" s="474"/>
      <c r="G1371" s="1243" t="s">
        <v>1007</v>
      </c>
      <c r="H1371" s="1243" t="s">
        <v>2226</v>
      </c>
      <c r="J1371" s="1225"/>
      <c r="K1371" s="1225"/>
      <c r="T1371" s="879"/>
      <c r="U1371" s="879"/>
      <c r="V1371" s="879"/>
      <c r="W1371" s="879"/>
      <c r="X1371" s="879"/>
    </row>
    <row r="1372" spans="5:24">
      <c r="E1372" s="474"/>
      <c r="G1372" s="1243" t="s">
        <v>1007</v>
      </c>
      <c r="H1372" s="1243" t="s">
        <v>1751</v>
      </c>
      <c r="J1372" s="1225"/>
      <c r="K1372" s="1225"/>
      <c r="T1372" s="879"/>
      <c r="U1372" s="879"/>
      <c r="V1372" s="879"/>
      <c r="W1372" s="879"/>
      <c r="X1372" s="879"/>
    </row>
    <row r="1373" spans="5:24">
      <c r="E1373" s="474"/>
      <c r="G1373" s="1243" t="s">
        <v>1007</v>
      </c>
      <c r="H1373" s="1243" t="s">
        <v>1901</v>
      </c>
      <c r="J1373" s="1225"/>
      <c r="K1373" s="1225"/>
      <c r="T1373" s="879"/>
      <c r="U1373" s="879"/>
      <c r="V1373" s="879"/>
      <c r="W1373" s="879"/>
      <c r="X1373" s="879"/>
    </row>
    <row r="1374" spans="5:24">
      <c r="E1374" s="474"/>
      <c r="G1374" s="1243" t="s">
        <v>1007</v>
      </c>
      <c r="H1374" s="1243" t="s">
        <v>2207</v>
      </c>
      <c r="J1374" s="1225"/>
      <c r="K1374" s="1225"/>
      <c r="T1374" s="879"/>
      <c r="U1374" s="879"/>
      <c r="V1374" s="879"/>
      <c r="W1374" s="879"/>
      <c r="X1374" s="879"/>
    </row>
    <row r="1375" spans="5:24">
      <c r="E1375" s="474"/>
      <c r="G1375" s="1243" t="s">
        <v>1007</v>
      </c>
      <c r="H1375" s="1243" t="s">
        <v>1282</v>
      </c>
      <c r="J1375" s="1225"/>
      <c r="K1375" s="1225"/>
      <c r="T1375" s="879"/>
      <c r="U1375" s="879"/>
      <c r="V1375" s="879"/>
      <c r="W1375" s="879"/>
      <c r="X1375" s="879"/>
    </row>
    <row r="1376" spans="5:24">
      <c r="E1376" s="474"/>
      <c r="G1376" s="1243" t="s">
        <v>1007</v>
      </c>
      <c r="H1376" s="1243" t="s">
        <v>1848</v>
      </c>
      <c r="J1376" s="1225"/>
      <c r="K1376" s="1225"/>
      <c r="T1376" s="879"/>
      <c r="U1376" s="879"/>
      <c r="V1376" s="879"/>
      <c r="W1376" s="879"/>
      <c r="X1376" s="879"/>
    </row>
    <row r="1377" spans="5:24">
      <c r="E1377" s="474"/>
      <c r="G1377" s="1243" t="s">
        <v>1007</v>
      </c>
      <c r="H1377" s="1243" t="s">
        <v>459</v>
      </c>
      <c r="J1377" s="1225"/>
      <c r="K1377" s="1225"/>
      <c r="T1377" s="879"/>
      <c r="U1377" s="879"/>
      <c r="V1377" s="879"/>
      <c r="W1377" s="879"/>
      <c r="X1377" s="879"/>
    </row>
    <row r="1378" spans="5:24">
      <c r="E1378" s="474"/>
      <c r="G1378" s="1243" t="s">
        <v>1007</v>
      </c>
      <c r="H1378" s="1243" t="s">
        <v>1824</v>
      </c>
      <c r="J1378" s="1225"/>
      <c r="K1378" s="1225"/>
      <c r="T1378" s="879"/>
      <c r="U1378" s="879"/>
      <c r="V1378" s="879"/>
      <c r="W1378" s="879"/>
      <c r="X1378" s="879"/>
    </row>
    <row r="1379" spans="5:24">
      <c r="E1379" s="474"/>
      <c r="G1379" s="1243" t="s">
        <v>1007</v>
      </c>
      <c r="H1379" s="1243" t="s">
        <v>2227</v>
      </c>
      <c r="J1379" s="1225"/>
      <c r="K1379" s="1225"/>
      <c r="T1379" s="879"/>
      <c r="U1379" s="879"/>
      <c r="V1379" s="879"/>
      <c r="W1379" s="879"/>
      <c r="X1379" s="879"/>
    </row>
    <row r="1380" spans="5:24">
      <c r="E1380" s="474"/>
      <c r="G1380" s="1243" t="s">
        <v>1007</v>
      </c>
      <c r="H1380" s="1243" t="s">
        <v>733</v>
      </c>
      <c r="J1380" s="1225"/>
      <c r="K1380" s="1225"/>
      <c r="T1380" s="879"/>
      <c r="U1380" s="879"/>
      <c r="V1380" s="879"/>
      <c r="W1380" s="879"/>
      <c r="X1380" s="879"/>
    </row>
    <row r="1381" spans="5:24">
      <c r="E1381" s="474"/>
      <c r="G1381" s="1243" t="s">
        <v>281</v>
      </c>
      <c r="H1381" s="1243" t="s">
        <v>874</v>
      </c>
      <c r="J1381" s="1225"/>
      <c r="K1381" s="1225"/>
      <c r="T1381" s="879"/>
      <c r="U1381" s="879"/>
      <c r="V1381" s="879"/>
      <c r="W1381" s="879"/>
      <c r="X1381" s="879"/>
    </row>
    <row r="1382" spans="5:24">
      <c r="E1382" s="474"/>
      <c r="G1382" s="1243" t="s">
        <v>281</v>
      </c>
      <c r="H1382" s="1243" t="s">
        <v>1535</v>
      </c>
      <c r="J1382" s="1225"/>
      <c r="K1382" s="1225"/>
      <c r="T1382" s="879"/>
      <c r="U1382" s="879"/>
      <c r="V1382" s="879"/>
      <c r="W1382" s="879"/>
      <c r="X1382" s="879"/>
    </row>
    <row r="1383" spans="5:24">
      <c r="E1383" s="474"/>
      <c r="G1383" s="1243" t="s">
        <v>281</v>
      </c>
      <c r="H1383" s="1243" t="s">
        <v>1699</v>
      </c>
      <c r="J1383" s="1225"/>
      <c r="K1383" s="1225"/>
      <c r="T1383" s="879"/>
      <c r="U1383" s="879"/>
      <c r="V1383" s="879"/>
      <c r="W1383" s="879"/>
      <c r="X1383" s="879"/>
    </row>
    <row r="1384" spans="5:24">
      <c r="E1384" s="474"/>
      <c r="G1384" s="1243" t="s">
        <v>281</v>
      </c>
      <c r="H1384" s="1243" t="s">
        <v>1096</v>
      </c>
      <c r="J1384" s="1225"/>
      <c r="K1384" s="1225"/>
      <c r="T1384" s="879"/>
      <c r="U1384" s="879"/>
      <c r="V1384" s="879"/>
      <c r="W1384" s="879"/>
      <c r="X1384" s="879"/>
    </row>
    <row r="1385" spans="5:24">
      <c r="E1385" s="474"/>
      <c r="G1385" s="1243" t="s">
        <v>281</v>
      </c>
      <c r="H1385" s="1243" t="s">
        <v>2228</v>
      </c>
      <c r="J1385" s="1225"/>
      <c r="K1385" s="1225"/>
      <c r="T1385" s="879"/>
      <c r="U1385" s="879"/>
      <c r="V1385" s="879"/>
      <c r="W1385" s="879"/>
      <c r="X1385" s="879"/>
    </row>
    <row r="1386" spans="5:24">
      <c r="E1386" s="474"/>
      <c r="G1386" s="1243" t="s">
        <v>281</v>
      </c>
      <c r="H1386" s="1243" t="s">
        <v>2229</v>
      </c>
      <c r="J1386" s="1225"/>
      <c r="K1386" s="1225"/>
      <c r="T1386" s="879"/>
      <c r="U1386" s="879"/>
      <c r="V1386" s="879"/>
      <c r="W1386" s="879"/>
      <c r="X1386" s="879"/>
    </row>
    <row r="1387" spans="5:24">
      <c r="E1387" s="474"/>
      <c r="G1387" s="1243" t="s">
        <v>281</v>
      </c>
      <c r="H1387" s="1243" t="s">
        <v>2230</v>
      </c>
      <c r="J1387" s="1225"/>
      <c r="K1387" s="1225"/>
      <c r="T1387" s="879"/>
      <c r="U1387" s="879"/>
      <c r="V1387" s="879"/>
      <c r="W1387" s="879"/>
      <c r="X1387" s="879"/>
    </row>
    <row r="1388" spans="5:24">
      <c r="E1388" s="474"/>
      <c r="G1388" s="1243" t="s">
        <v>281</v>
      </c>
      <c r="H1388" s="1243" t="s">
        <v>2231</v>
      </c>
      <c r="J1388" s="1225"/>
      <c r="K1388" s="1225"/>
      <c r="T1388" s="879"/>
      <c r="U1388" s="879"/>
      <c r="V1388" s="879"/>
      <c r="W1388" s="879"/>
      <c r="X1388" s="879"/>
    </row>
    <row r="1389" spans="5:24">
      <c r="E1389" s="474"/>
      <c r="G1389" s="1243" t="s">
        <v>281</v>
      </c>
      <c r="H1389" s="1243" t="s">
        <v>762</v>
      </c>
      <c r="J1389" s="1225"/>
      <c r="K1389" s="1225"/>
      <c r="T1389" s="879"/>
      <c r="U1389" s="879"/>
      <c r="V1389" s="879"/>
      <c r="W1389" s="879"/>
      <c r="X1389" s="879"/>
    </row>
    <row r="1390" spans="5:24">
      <c r="E1390" s="474"/>
      <c r="G1390" s="1243" t="s">
        <v>281</v>
      </c>
      <c r="H1390" s="1243" t="s">
        <v>2232</v>
      </c>
      <c r="J1390" s="1225"/>
      <c r="K1390" s="1225"/>
      <c r="T1390" s="879"/>
      <c r="U1390" s="879"/>
      <c r="V1390" s="879"/>
      <c r="W1390" s="879"/>
      <c r="X1390" s="879"/>
    </row>
    <row r="1391" spans="5:24">
      <c r="E1391" s="474"/>
      <c r="G1391" s="1243" t="s">
        <v>281</v>
      </c>
      <c r="H1391" s="1243" t="s">
        <v>2233</v>
      </c>
      <c r="J1391" s="1225"/>
      <c r="K1391" s="1225"/>
      <c r="T1391" s="879"/>
      <c r="U1391" s="879"/>
      <c r="V1391" s="879"/>
      <c r="W1391" s="879"/>
      <c r="X1391" s="879"/>
    </row>
    <row r="1392" spans="5:24">
      <c r="E1392" s="474"/>
      <c r="G1392" s="1243" t="s">
        <v>281</v>
      </c>
      <c r="H1392" s="1243" t="s">
        <v>1041</v>
      </c>
      <c r="J1392" s="1225"/>
      <c r="K1392" s="1225"/>
      <c r="T1392" s="879"/>
      <c r="U1392" s="879"/>
      <c r="V1392" s="879"/>
      <c r="W1392" s="879"/>
      <c r="X1392" s="879"/>
    </row>
    <row r="1393" spans="5:24">
      <c r="E1393" s="474"/>
      <c r="G1393" s="1243" t="s">
        <v>281</v>
      </c>
      <c r="H1393" s="1243" t="s">
        <v>2234</v>
      </c>
      <c r="J1393" s="1225"/>
      <c r="K1393" s="1225"/>
      <c r="T1393" s="879"/>
      <c r="U1393" s="879"/>
      <c r="V1393" s="879"/>
      <c r="W1393" s="879"/>
      <c r="X1393" s="879"/>
    </row>
    <row r="1394" spans="5:24">
      <c r="E1394" s="474"/>
      <c r="G1394" s="1243" t="s">
        <v>281</v>
      </c>
      <c r="H1394" s="1243" t="s">
        <v>2235</v>
      </c>
      <c r="J1394" s="1225"/>
      <c r="K1394" s="1225"/>
      <c r="T1394" s="879"/>
      <c r="U1394" s="879"/>
      <c r="V1394" s="879"/>
      <c r="W1394" s="879"/>
      <c r="X1394" s="879"/>
    </row>
    <row r="1395" spans="5:24">
      <c r="E1395" s="474"/>
      <c r="G1395" s="1243" t="s">
        <v>281</v>
      </c>
      <c r="H1395" s="1243" t="s">
        <v>2236</v>
      </c>
      <c r="J1395" s="1225"/>
      <c r="K1395" s="1225"/>
      <c r="T1395" s="879"/>
      <c r="U1395" s="879"/>
      <c r="V1395" s="879"/>
      <c r="W1395" s="879"/>
      <c r="X1395" s="879"/>
    </row>
    <row r="1396" spans="5:24">
      <c r="E1396" s="474"/>
      <c r="G1396" s="1243" t="s">
        <v>281</v>
      </c>
      <c r="H1396" s="1243" t="s">
        <v>2237</v>
      </c>
      <c r="J1396" s="1225"/>
      <c r="K1396" s="1225"/>
      <c r="T1396" s="879"/>
      <c r="U1396" s="879"/>
      <c r="V1396" s="879"/>
      <c r="W1396" s="879"/>
      <c r="X1396" s="879"/>
    </row>
    <row r="1397" spans="5:24">
      <c r="E1397" s="474"/>
      <c r="G1397" s="1243" t="s">
        <v>281</v>
      </c>
      <c r="H1397" s="1243" t="s">
        <v>2238</v>
      </c>
      <c r="J1397" s="1225"/>
      <c r="K1397" s="1225"/>
      <c r="T1397" s="879"/>
      <c r="U1397" s="879"/>
      <c r="V1397" s="879"/>
      <c r="W1397" s="879"/>
      <c r="X1397" s="879"/>
    </row>
    <row r="1398" spans="5:24">
      <c r="E1398" s="474"/>
      <c r="G1398" s="1243" t="s">
        <v>281</v>
      </c>
      <c r="H1398" s="1243" t="s">
        <v>2009</v>
      </c>
      <c r="J1398" s="1225"/>
      <c r="K1398" s="1225"/>
      <c r="T1398" s="879"/>
      <c r="U1398" s="879"/>
      <c r="V1398" s="879"/>
      <c r="W1398" s="879"/>
      <c r="X1398" s="879"/>
    </row>
    <row r="1399" spans="5:24">
      <c r="E1399" s="474"/>
      <c r="G1399" s="1243" t="s">
        <v>281</v>
      </c>
      <c r="H1399" s="1243" t="s">
        <v>2240</v>
      </c>
      <c r="J1399" s="1225"/>
      <c r="K1399" s="1225"/>
      <c r="T1399" s="879"/>
      <c r="U1399" s="879"/>
      <c r="V1399" s="879"/>
      <c r="W1399" s="879"/>
      <c r="X1399" s="879"/>
    </row>
    <row r="1400" spans="5:24">
      <c r="E1400" s="474"/>
      <c r="G1400" s="1243" t="s">
        <v>281</v>
      </c>
      <c r="H1400" s="1243" t="s">
        <v>974</v>
      </c>
      <c r="J1400" s="1225"/>
      <c r="K1400" s="1225"/>
      <c r="T1400" s="879"/>
      <c r="U1400" s="879"/>
      <c r="V1400" s="879"/>
      <c r="W1400" s="879"/>
      <c r="X1400" s="879"/>
    </row>
    <row r="1401" spans="5:24">
      <c r="E1401" s="474"/>
      <c r="G1401" s="1243" t="s">
        <v>281</v>
      </c>
      <c r="H1401" s="1243" t="s">
        <v>2241</v>
      </c>
      <c r="J1401" s="1225"/>
      <c r="K1401" s="1225"/>
      <c r="T1401" s="879"/>
      <c r="U1401" s="879"/>
      <c r="V1401" s="879"/>
      <c r="W1401" s="879"/>
      <c r="X1401" s="879"/>
    </row>
    <row r="1402" spans="5:24">
      <c r="E1402" s="474"/>
      <c r="G1402" s="1243" t="s">
        <v>281</v>
      </c>
      <c r="H1402" s="1243" t="s">
        <v>2242</v>
      </c>
      <c r="J1402" s="1225"/>
      <c r="K1402" s="1225"/>
      <c r="T1402" s="879"/>
      <c r="U1402" s="879"/>
      <c r="V1402" s="879"/>
      <c r="W1402" s="879"/>
      <c r="X1402" s="879"/>
    </row>
    <row r="1403" spans="5:24">
      <c r="E1403" s="474"/>
      <c r="G1403" s="1243" t="s">
        <v>281</v>
      </c>
      <c r="H1403" s="1243" t="s">
        <v>2243</v>
      </c>
      <c r="J1403" s="1225"/>
      <c r="K1403" s="1225"/>
      <c r="T1403" s="879"/>
      <c r="U1403" s="879"/>
      <c r="V1403" s="879"/>
      <c r="W1403" s="879"/>
      <c r="X1403" s="879"/>
    </row>
    <row r="1404" spans="5:24">
      <c r="E1404" s="474"/>
      <c r="G1404" s="1243" t="s">
        <v>281</v>
      </c>
      <c r="H1404" s="1243" t="s">
        <v>1054</v>
      </c>
      <c r="J1404" s="1225"/>
      <c r="K1404" s="1225"/>
      <c r="T1404" s="879"/>
      <c r="U1404" s="879"/>
      <c r="V1404" s="879"/>
      <c r="W1404" s="879"/>
      <c r="X1404" s="879"/>
    </row>
    <row r="1405" spans="5:24">
      <c r="E1405" s="474"/>
      <c r="G1405" s="1243" t="s">
        <v>1243</v>
      </c>
      <c r="H1405" s="1243" t="s">
        <v>1905</v>
      </c>
      <c r="J1405" s="1225"/>
      <c r="K1405" s="1225"/>
      <c r="T1405" s="879"/>
      <c r="U1405" s="879"/>
      <c r="V1405" s="879"/>
      <c r="W1405" s="879"/>
      <c r="X1405" s="879"/>
    </row>
    <row r="1406" spans="5:24">
      <c r="E1406" s="474"/>
      <c r="G1406" s="1243" t="s">
        <v>1243</v>
      </c>
      <c r="H1406" s="1243" t="s">
        <v>2244</v>
      </c>
      <c r="J1406" s="1225"/>
      <c r="K1406" s="1225"/>
      <c r="T1406" s="879"/>
      <c r="U1406" s="879"/>
      <c r="V1406" s="879"/>
      <c r="W1406" s="879"/>
      <c r="X1406" s="879"/>
    </row>
    <row r="1407" spans="5:24">
      <c r="E1407" s="474"/>
      <c r="G1407" s="1243" t="s">
        <v>1243</v>
      </c>
      <c r="H1407" s="1243" t="s">
        <v>2245</v>
      </c>
      <c r="J1407" s="1225"/>
      <c r="K1407" s="1225"/>
      <c r="T1407" s="879"/>
      <c r="U1407" s="879"/>
      <c r="V1407" s="879"/>
      <c r="W1407" s="879"/>
      <c r="X1407" s="879"/>
    </row>
    <row r="1408" spans="5:24">
      <c r="E1408" s="474"/>
      <c r="G1408" s="1243" t="s">
        <v>1243</v>
      </c>
      <c r="H1408" s="1243" t="s">
        <v>540</v>
      </c>
      <c r="J1408" s="1225"/>
      <c r="K1408" s="1225"/>
      <c r="T1408" s="879"/>
      <c r="U1408" s="879"/>
      <c r="V1408" s="879"/>
      <c r="W1408" s="879"/>
      <c r="X1408" s="879"/>
    </row>
    <row r="1409" spans="5:24">
      <c r="E1409" s="474"/>
      <c r="G1409" s="1243" t="s">
        <v>1243</v>
      </c>
      <c r="H1409" s="1243" t="s">
        <v>2246</v>
      </c>
      <c r="J1409" s="1225"/>
      <c r="K1409" s="1225"/>
      <c r="T1409" s="879"/>
      <c r="U1409" s="879"/>
      <c r="V1409" s="879"/>
      <c r="W1409" s="879"/>
      <c r="X1409" s="879"/>
    </row>
    <row r="1410" spans="5:24">
      <c r="E1410" s="474"/>
      <c r="G1410" s="1243" t="s">
        <v>1243</v>
      </c>
      <c r="H1410" s="1243" t="s">
        <v>2247</v>
      </c>
      <c r="J1410" s="1225"/>
      <c r="K1410" s="1225"/>
      <c r="T1410" s="879"/>
      <c r="U1410" s="879"/>
      <c r="V1410" s="879"/>
      <c r="W1410" s="879"/>
      <c r="X1410" s="879"/>
    </row>
    <row r="1411" spans="5:24">
      <c r="E1411" s="474"/>
      <c r="G1411" s="1243" t="s">
        <v>1243</v>
      </c>
      <c r="H1411" s="1243" t="s">
        <v>2248</v>
      </c>
      <c r="J1411" s="1225"/>
      <c r="K1411" s="1225"/>
      <c r="T1411" s="879"/>
      <c r="U1411" s="879"/>
      <c r="V1411" s="879"/>
      <c r="W1411" s="879"/>
      <c r="X1411" s="879"/>
    </row>
    <row r="1412" spans="5:24">
      <c r="E1412" s="474"/>
      <c r="G1412" s="1243" t="s">
        <v>1243</v>
      </c>
      <c r="H1412" s="1243" t="s">
        <v>685</v>
      </c>
      <c r="J1412" s="1225"/>
      <c r="K1412" s="1225"/>
      <c r="T1412" s="879"/>
      <c r="U1412" s="879"/>
      <c r="V1412" s="879"/>
      <c r="W1412" s="879"/>
      <c r="X1412" s="879"/>
    </row>
    <row r="1413" spans="5:24">
      <c r="E1413" s="474"/>
      <c r="G1413" s="1243" t="s">
        <v>1243</v>
      </c>
      <c r="H1413" s="1243" t="s">
        <v>1178</v>
      </c>
      <c r="J1413" s="1225"/>
      <c r="K1413" s="1225"/>
      <c r="T1413" s="879"/>
      <c r="U1413" s="879"/>
      <c r="V1413" s="879"/>
      <c r="W1413" s="879"/>
      <c r="X1413" s="879"/>
    </row>
    <row r="1414" spans="5:24">
      <c r="E1414" s="474"/>
      <c r="G1414" s="1243" t="s">
        <v>1243</v>
      </c>
      <c r="H1414" s="1243" t="s">
        <v>114</v>
      </c>
      <c r="J1414" s="1225"/>
      <c r="K1414" s="1225"/>
      <c r="T1414" s="879"/>
      <c r="U1414" s="879"/>
      <c r="V1414" s="879"/>
      <c r="W1414" s="879"/>
      <c r="X1414" s="879"/>
    </row>
    <row r="1415" spans="5:24">
      <c r="E1415" s="474"/>
      <c r="G1415" s="1243" t="s">
        <v>1243</v>
      </c>
      <c r="H1415" s="1243" t="s">
        <v>2249</v>
      </c>
      <c r="J1415" s="1225"/>
      <c r="K1415" s="1225"/>
      <c r="T1415" s="879"/>
      <c r="U1415" s="879"/>
      <c r="V1415" s="879"/>
      <c r="W1415" s="879"/>
      <c r="X1415" s="879"/>
    </row>
    <row r="1416" spans="5:24">
      <c r="E1416" s="474"/>
      <c r="G1416" s="1243" t="s">
        <v>1243</v>
      </c>
      <c r="H1416" s="1243" t="s">
        <v>949</v>
      </c>
      <c r="J1416" s="1225"/>
      <c r="K1416" s="1225"/>
      <c r="T1416" s="879"/>
      <c r="U1416" s="879"/>
      <c r="V1416" s="879"/>
      <c r="W1416" s="879"/>
      <c r="X1416" s="879"/>
    </row>
    <row r="1417" spans="5:24">
      <c r="E1417" s="474"/>
      <c r="G1417" s="1243" t="s">
        <v>1243</v>
      </c>
      <c r="H1417" s="1243" t="s">
        <v>2250</v>
      </c>
      <c r="J1417" s="1225"/>
      <c r="K1417" s="1225"/>
      <c r="T1417" s="879"/>
      <c r="U1417" s="879"/>
      <c r="V1417" s="879"/>
      <c r="W1417" s="879"/>
      <c r="X1417" s="879"/>
    </row>
    <row r="1418" spans="5:24">
      <c r="E1418" s="474"/>
      <c r="G1418" s="1243" t="s">
        <v>1243</v>
      </c>
      <c r="H1418" s="1243" t="s">
        <v>2251</v>
      </c>
      <c r="J1418" s="1225"/>
      <c r="K1418" s="1225"/>
      <c r="T1418" s="879"/>
      <c r="U1418" s="879"/>
      <c r="V1418" s="879"/>
      <c r="W1418" s="879"/>
      <c r="X1418" s="879"/>
    </row>
    <row r="1419" spans="5:24">
      <c r="E1419" s="474"/>
      <c r="G1419" s="1243" t="s">
        <v>1243</v>
      </c>
      <c r="H1419" s="1243" t="s">
        <v>2252</v>
      </c>
      <c r="J1419" s="1225"/>
      <c r="K1419" s="1225"/>
      <c r="T1419" s="879"/>
      <c r="U1419" s="879"/>
      <c r="V1419" s="879"/>
      <c r="W1419" s="879"/>
      <c r="X1419" s="879"/>
    </row>
    <row r="1420" spans="5:24">
      <c r="E1420" s="474"/>
      <c r="G1420" s="1243" t="s">
        <v>1243</v>
      </c>
      <c r="H1420" s="1243" t="s">
        <v>2203</v>
      </c>
      <c r="J1420" s="1225"/>
      <c r="K1420" s="1225"/>
      <c r="T1420" s="879"/>
      <c r="U1420" s="879"/>
      <c r="V1420" s="879"/>
      <c r="W1420" s="879"/>
      <c r="X1420" s="879"/>
    </row>
    <row r="1421" spans="5:24">
      <c r="E1421" s="474"/>
      <c r="G1421" s="1243" t="s">
        <v>1243</v>
      </c>
      <c r="H1421" s="1243" t="s">
        <v>1136</v>
      </c>
      <c r="J1421" s="1225"/>
      <c r="K1421" s="1225"/>
      <c r="T1421" s="879"/>
      <c r="U1421" s="879"/>
      <c r="V1421" s="879"/>
      <c r="W1421" s="879"/>
      <c r="X1421" s="879"/>
    </row>
    <row r="1422" spans="5:24">
      <c r="E1422" s="474"/>
      <c r="G1422" s="1243" t="s">
        <v>360</v>
      </c>
      <c r="H1422" s="1243" t="s">
        <v>2253</v>
      </c>
      <c r="J1422" s="1225"/>
      <c r="K1422" s="1225"/>
      <c r="T1422" s="879"/>
      <c r="U1422" s="879"/>
      <c r="V1422" s="879"/>
      <c r="W1422" s="879"/>
      <c r="X1422" s="879"/>
    </row>
    <row r="1423" spans="5:24">
      <c r="E1423" s="474"/>
      <c r="G1423" s="1243" t="s">
        <v>360</v>
      </c>
      <c r="H1423" s="1243" t="s">
        <v>846</v>
      </c>
      <c r="J1423" s="1225"/>
      <c r="K1423" s="1225"/>
      <c r="T1423" s="879"/>
      <c r="U1423" s="879"/>
      <c r="V1423" s="879"/>
      <c r="W1423" s="879"/>
      <c r="X1423" s="879"/>
    </row>
    <row r="1424" spans="5:24">
      <c r="E1424" s="474"/>
      <c r="G1424" s="1243" t="s">
        <v>360</v>
      </c>
      <c r="H1424" s="1243" t="s">
        <v>2254</v>
      </c>
      <c r="J1424" s="1225"/>
      <c r="K1424" s="1225"/>
      <c r="T1424" s="879"/>
      <c r="U1424" s="879"/>
      <c r="V1424" s="879"/>
      <c r="W1424" s="879"/>
      <c r="X1424" s="879"/>
    </row>
    <row r="1425" spans="5:24">
      <c r="E1425" s="474"/>
      <c r="G1425" s="1243" t="s">
        <v>360</v>
      </c>
      <c r="H1425" s="1243" t="s">
        <v>2255</v>
      </c>
      <c r="J1425" s="1225"/>
      <c r="K1425" s="1225"/>
      <c r="T1425" s="879"/>
      <c r="U1425" s="879"/>
      <c r="V1425" s="879"/>
      <c r="W1425" s="879"/>
      <c r="X1425" s="879"/>
    </row>
    <row r="1426" spans="5:24">
      <c r="E1426" s="474"/>
      <c r="G1426" s="1243" t="s">
        <v>360</v>
      </c>
      <c r="H1426" s="1243" t="s">
        <v>2256</v>
      </c>
      <c r="J1426" s="1225"/>
      <c r="K1426" s="1225"/>
      <c r="T1426" s="879"/>
      <c r="U1426" s="879"/>
      <c r="V1426" s="879"/>
      <c r="W1426" s="879"/>
      <c r="X1426" s="879"/>
    </row>
    <row r="1427" spans="5:24">
      <c r="E1427" s="474"/>
      <c r="G1427" s="1243" t="s">
        <v>360</v>
      </c>
      <c r="H1427" s="1243" t="s">
        <v>2258</v>
      </c>
      <c r="J1427" s="1225"/>
      <c r="K1427" s="1225"/>
      <c r="T1427" s="879"/>
      <c r="U1427" s="879"/>
      <c r="V1427" s="879"/>
      <c r="W1427" s="879"/>
      <c r="X1427" s="879"/>
    </row>
    <row r="1428" spans="5:24">
      <c r="E1428" s="474"/>
      <c r="G1428" s="1243" t="s">
        <v>360</v>
      </c>
      <c r="H1428" s="1243" t="s">
        <v>2259</v>
      </c>
      <c r="J1428" s="1225"/>
      <c r="K1428" s="1225"/>
      <c r="T1428" s="879"/>
      <c r="U1428" s="879"/>
      <c r="V1428" s="879"/>
      <c r="W1428" s="879"/>
      <c r="X1428" s="879"/>
    </row>
    <row r="1429" spans="5:24">
      <c r="E1429" s="474"/>
      <c r="G1429" s="1243" t="s">
        <v>360</v>
      </c>
      <c r="H1429" s="1243" t="s">
        <v>1362</v>
      </c>
      <c r="J1429" s="1225"/>
      <c r="K1429" s="1225"/>
      <c r="T1429" s="879"/>
      <c r="U1429" s="879"/>
      <c r="V1429" s="879"/>
      <c r="W1429" s="879"/>
      <c r="X1429" s="879"/>
    </row>
    <row r="1430" spans="5:24">
      <c r="E1430" s="474"/>
      <c r="G1430" s="1243" t="s">
        <v>360</v>
      </c>
      <c r="H1430" s="1243" t="s">
        <v>1932</v>
      </c>
      <c r="J1430" s="1225"/>
      <c r="K1430" s="1225"/>
      <c r="T1430" s="879"/>
      <c r="U1430" s="879"/>
      <c r="V1430" s="879"/>
      <c r="W1430" s="879"/>
      <c r="X1430" s="879"/>
    </row>
    <row r="1431" spans="5:24">
      <c r="E1431" s="474"/>
      <c r="G1431" s="1243" t="s">
        <v>360</v>
      </c>
      <c r="H1431" s="1243" t="s">
        <v>1599</v>
      </c>
      <c r="J1431" s="1225"/>
      <c r="K1431" s="1225"/>
      <c r="T1431" s="879"/>
      <c r="U1431" s="879"/>
      <c r="V1431" s="879"/>
      <c r="W1431" s="879"/>
      <c r="X1431" s="879"/>
    </row>
    <row r="1432" spans="5:24">
      <c r="E1432" s="474"/>
      <c r="G1432" s="1243" t="s">
        <v>360</v>
      </c>
      <c r="H1432" s="1243" t="s">
        <v>728</v>
      </c>
      <c r="J1432" s="1225"/>
      <c r="K1432" s="1225"/>
      <c r="T1432" s="879"/>
      <c r="U1432" s="879"/>
      <c r="V1432" s="879"/>
      <c r="W1432" s="879"/>
      <c r="X1432" s="879"/>
    </row>
    <row r="1433" spans="5:24">
      <c r="E1433" s="474"/>
      <c r="G1433" s="1243" t="s">
        <v>360</v>
      </c>
      <c r="H1433" s="1243" t="s">
        <v>293</v>
      </c>
      <c r="J1433" s="1225"/>
      <c r="K1433" s="1225"/>
      <c r="T1433" s="879"/>
      <c r="U1433" s="879"/>
      <c r="V1433" s="879"/>
      <c r="W1433" s="879"/>
      <c r="X1433" s="879"/>
    </row>
    <row r="1434" spans="5:24">
      <c r="E1434" s="474"/>
      <c r="G1434" s="1243" t="s">
        <v>360</v>
      </c>
      <c r="H1434" s="1243" t="s">
        <v>2260</v>
      </c>
      <c r="J1434" s="1225"/>
      <c r="K1434" s="1225"/>
      <c r="T1434" s="879"/>
      <c r="U1434" s="879"/>
      <c r="V1434" s="879"/>
      <c r="W1434" s="879"/>
      <c r="X1434" s="879"/>
    </row>
    <row r="1435" spans="5:24">
      <c r="E1435" s="474"/>
      <c r="G1435" s="1243" t="s">
        <v>360</v>
      </c>
      <c r="H1435" s="1243" t="s">
        <v>1015</v>
      </c>
      <c r="J1435" s="1225"/>
      <c r="K1435" s="1225"/>
      <c r="T1435" s="879"/>
      <c r="U1435" s="879"/>
      <c r="V1435" s="879"/>
      <c r="W1435" s="879"/>
      <c r="X1435" s="879"/>
    </row>
    <row r="1436" spans="5:24">
      <c r="E1436" s="474"/>
      <c r="G1436" s="1243" t="s">
        <v>360</v>
      </c>
      <c r="H1436" s="1243" t="s">
        <v>548</v>
      </c>
      <c r="J1436" s="1225"/>
      <c r="K1436" s="1225"/>
      <c r="T1436" s="879"/>
      <c r="U1436" s="879"/>
      <c r="V1436" s="879"/>
      <c r="W1436" s="879"/>
      <c r="X1436" s="879"/>
    </row>
    <row r="1437" spans="5:24">
      <c r="E1437" s="474"/>
      <c r="G1437" s="1243" t="s">
        <v>360</v>
      </c>
      <c r="H1437" s="1243" t="s">
        <v>2261</v>
      </c>
      <c r="J1437" s="1225"/>
      <c r="K1437" s="1225"/>
      <c r="T1437" s="879"/>
      <c r="U1437" s="879"/>
      <c r="V1437" s="879"/>
      <c r="W1437" s="879"/>
      <c r="X1437" s="879"/>
    </row>
    <row r="1438" spans="5:24">
      <c r="E1438" s="474"/>
      <c r="G1438" s="1243" t="s">
        <v>360</v>
      </c>
      <c r="H1438" s="1243" t="s">
        <v>2263</v>
      </c>
      <c r="J1438" s="1225"/>
      <c r="K1438" s="1225"/>
      <c r="T1438" s="879"/>
      <c r="U1438" s="879"/>
      <c r="V1438" s="879"/>
      <c r="W1438" s="879"/>
      <c r="X1438" s="879"/>
    </row>
    <row r="1439" spans="5:24">
      <c r="E1439" s="474"/>
      <c r="G1439" s="1243" t="s">
        <v>360</v>
      </c>
      <c r="H1439" s="1243" t="s">
        <v>2264</v>
      </c>
      <c r="J1439" s="1225"/>
      <c r="K1439" s="1225"/>
      <c r="T1439" s="879"/>
      <c r="U1439" s="879"/>
      <c r="V1439" s="879"/>
      <c r="W1439" s="879"/>
      <c r="X1439" s="879"/>
    </row>
    <row r="1440" spans="5:24">
      <c r="E1440" s="474"/>
      <c r="G1440" s="1243" t="s">
        <v>360</v>
      </c>
      <c r="H1440" s="1243" t="s">
        <v>2266</v>
      </c>
      <c r="J1440" s="1225"/>
      <c r="K1440" s="1225"/>
      <c r="T1440" s="879"/>
      <c r="U1440" s="879"/>
      <c r="V1440" s="879"/>
      <c r="W1440" s="879"/>
      <c r="X1440" s="879"/>
    </row>
    <row r="1441" spans="5:24">
      <c r="E1441" s="474"/>
      <c r="G1441" s="1243" t="s">
        <v>360</v>
      </c>
      <c r="H1441" s="1243" t="s">
        <v>2267</v>
      </c>
      <c r="J1441" s="1225"/>
      <c r="K1441" s="1225"/>
      <c r="T1441" s="879"/>
      <c r="U1441" s="879"/>
      <c r="V1441" s="879"/>
      <c r="W1441" s="879"/>
      <c r="X1441" s="879"/>
    </row>
    <row r="1442" spans="5:24">
      <c r="E1442" s="474"/>
      <c r="G1442" s="1243" t="s">
        <v>1264</v>
      </c>
      <c r="H1442" s="1243" t="s">
        <v>573</v>
      </c>
      <c r="J1442" s="1225"/>
      <c r="K1442" s="1225"/>
      <c r="T1442" s="879"/>
      <c r="U1442" s="879"/>
      <c r="V1442" s="879"/>
      <c r="W1442" s="879"/>
      <c r="X1442" s="879"/>
    </row>
    <row r="1443" spans="5:24">
      <c r="E1443" s="474"/>
      <c r="G1443" s="1243" t="s">
        <v>1264</v>
      </c>
      <c r="H1443" s="1243" t="s">
        <v>1860</v>
      </c>
      <c r="J1443" s="1225"/>
      <c r="K1443" s="1225"/>
      <c r="T1443" s="879"/>
      <c r="U1443" s="879"/>
      <c r="V1443" s="879"/>
      <c r="W1443" s="879"/>
      <c r="X1443" s="879"/>
    </row>
    <row r="1444" spans="5:24">
      <c r="E1444" s="474"/>
      <c r="G1444" s="1243" t="s">
        <v>1264</v>
      </c>
      <c r="H1444" s="1243" t="s">
        <v>427</v>
      </c>
      <c r="J1444" s="1225"/>
      <c r="K1444" s="1225"/>
      <c r="T1444" s="879"/>
      <c r="U1444" s="879"/>
      <c r="V1444" s="879"/>
      <c r="W1444" s="879"/>
      <c r="X1444" s="879"/>
    </row>
    <row r="1445" spans="5:24">
      <c r="E1445" s="474"/>
      <c r="G1445" s="1243" t="s">
        <v>1264</v>
      </c>
      <c r="H1445" s="1243" t="s">
        <v>1992</v>
      </c>
      <c r="J1445" s="1225"/>
      <c r="K1445" s="1225"/>
      <c r="T1445" s="879"/>
      <c r="U1445" s="879"/>
      <c r="V1445" s="879"/>
      <c r="W1445" s="879"/>
      <c r="X1445" s="879"/>
    </row>
    <row r="1446" spans="5:24">
      <c r="E1446" s="474"/>
      <c r="G1446" s="1243" t="s">
        <v>1264</v>
      </c>
      <c r="H1446" s="1243" t="s">
        <v>2269</v>
      </c>
      <c r="J1446" s="1225"/>
      <c r="K1446" s="1225"/>
      <c r="T1446" s="879"/>
      <c r="U1446" s="879"/>
      <c r="V1446" s="879"/>
      <c r="W1446" s="879"/>
      <c r="X1446" s="879"/>
    </row>
    <row r="1447" spans="5:24">
      <c r="E1447" s="474"/>
      <c r="G1447" s="1243" t="s">
        <v>1264</v>
      </c>
      <c r="H1447" s="1243" t="s">
        <v>2270</v>
      </c>
      <c r="J1447" s="1225"/>
      <c r="K1447" s="1225"/>
      <c r="T1447" s="879"/>
      <c r="U1447" s="879"/>
      <c r="V1447" s="879"/>
      <c r="W1447" s="879"/>
      <c r="X1447" s="879"/>
    </row>
    <row r="1448" spans="5:24">
      <c r="E1448" s="474"/>
      <c r="G1448" s="1243" t="s">
        <v>1264</v>
      </c>
      <c r="H1448" s="1243" t="s">
        <v>1823</v>
      </c>
      <c r="J1448" s="1225"/>
      <c r="K1448" s="1225"/>
      <c r="T1448" s="879"/>
      <c r="U1448" s="879"/>
      <c r="V1448" s="879"/>
      <c r="W1448" s="879"/>
      <c r="X1448" s="879"/>
    </row>
    <row r="1449" spans="5:24">
      <c r="E1449" s="474"/>
      <c r="G1449" s="1243" t="s">
        <v>1264</v>
      </c>
      <c r="H1449" s="1243" t="s">
        <v>67</v>
      </c>
      <c r="J1449" s="1225"/>
      <c r="K1449" s="1225"/>
      <c r="T1449" s="879"/>
      <c r="U1449" s="879"/>
      <c r="V1449" s="879"/>
      <c r="W1449" s="879"/>
      <c r="X1449" s="879"/>
    </row>
    <row r="1450" spans="5:24">
      <c r="E1450" s="474"/>
      <c r="G1450" s="1243" t="s">
        <v>1264</v>
      </c>
      <c r="H1450" s="1243" t="s">
        <v>2271</v>
      </c>
      <c r="J1450" s="1225"/>
      <c r="K1450" s="1225"/>
      <c r="T1450" s="879"/>
      <c r="U1450" s="879"/>
      <c r="V1450" s="879"/>
      <c r="W1450" s="879"/>
      <c r="X1450" s="879"/>
    </row>
    <row r="1451" spans="5:24">
      <c r="E1451" s="474"/>
      <c r="G1451" s="1243" t="s">
        <v>1264</v>
      </c>
      <c r="H1451" s="1243" t="s">
        <v>2272</v>
      </c>
      <c r="J1451" s="1225"/>
      <c r="K1451" s="1225"/>
      <c r="T1451" s="879"/>
      <c r="U1451" s="879"/>
      <c r="V1451" s="879"/>
      <c r="W1451" s="879"/>
      <c r="X1451" s="879"/>
    </row>
    <row r="1452" spans="5:24">
      <c r="E1452" s="474"/>
      <c r="G1452" s="1243" t="s">
        <v>1264</v>
      </c>
      <c r="H1452" s="1243" t="s">
        <v>2273</v>
      </c>
      <c r="J1452" s="1225"/>
      <c r="K1452" s="1225"/>
      <c r="T1452" s="879"/>
      <c r="U1452" s="879"/>
      <c r="V1452" s="879"/>
      <c r="W1452" s="879"/>
      <c r="X1452" s="879"/>
    </row>
    <row r="1453" spans="5:24">
      <c r="E1453" s="474"/>
      <c r="G1453" s="1243" t="s">
        <v>1264</v>
      </c>
      <c r="H1453" s="1243" t="s">
        <v>2274</v>
      </c>
      <c r="J1453" s="1225"/>
      <c r="K1453" s="1225"/>
      <c r="T1453" s="879"/>
      <c r="U1453" s="879"/>
      <c r="V1453" s="879"/>
      <c r="W1453" s="879"/>
      <c r="X1453" s="879"/>
    </row>
    <row r="1454" spans="5:24">
      <c r="E1454" s="474"/>
      <c r="G1454" s="1243" t="s">
        <v>1264</v>
      </c>
      <c r="H1454" s="1243" t="s">
        <v>2275</v>
      </c>
      <c r="J1454" s="1225"/>
      <c r="K1454" s="1225"/>
      <c r="T1454" s="879"/>
      <c r="U1454" s="879"/>
      <c r="V1454" s="879"/>
      <c r="W1454" s="879"/>
      <c r="X1454" s="879"/>
    </row>
    <row r="1455" spans="5:24">
      <c r="E1455" s="474"/>
      <c r="G1455" s="1243" t="s">
        <v>1264</v>
      </c>
      <c r="H1455" s="1243" t="s">
        <v>2276</v>
      </c>
      <c r="J1455" s="1225"/>
      <c r="K1455" s="1225"/>
      <c r="T1455" s="879"/>
      <c r="U1455" s="879"/>
      <c r="V1455" s="879"/>
      <c r="W1455" s="879"/>
      <c r="X1455" s="879"/>
    </row>
    <row r="1456" spans="5:24">
      <c r="E1456" s="474"/>
      <c r="G1456" s="1243" t="s">
        <v>1264</v>
      </c>
      <c r="H1456" s="1243" t="s">
        <v>2277</v>
      </c>
      <c r="J1456" s="1225"/>
      <c r="K1456" s="1225"/>
      <c r="T1456" s="879"/>
      <c r="U1456" s="879"/>
      <c r="V1456" s="879"/>
      <c r="W1456" s="879"/>
      <c r="X1456" s="879"/>
    </row>
    <row r="1457" spans="5:24">
      <c r="E1457" s="474"/>
      <c r="G1457" s="1243" t="s">
        <v>1264</v>
      </c>
      <c r="H1457" s="1243" t="s">
        <v>2279</v>
      </c>
      <c r="J1457" s="1225"/>
      <c r="K1457" s="1225"/>
      <c r="T1457" s="879"/>
      <c r="U1457" s="879"/>
      <c r="V1457" s="879"/>
      <c r="W1457" s="879"/>
      <c r="X1457" s="879"/>
    </row>
    <row r="1458" spans="5:24">
      <c r="E1458" s="474"/>
      <c r="G1458" s="1243" t="s">
        <v>1264</v>
      </c>
      <c r="H1458" s="1243" t="s">
        <v>2280</v>
      </c>
      <c r="J1458" s="1225"/>
      <c r="K1458" s="1225"/>
      <c r="T1458" s="879"/>
      <c r="U1458" s="879"/>
      <c r="V1458" s="879"/>
      <c r="W1458" s="879"/>
      <c r="X1458" s="879"/>
    </row>
    <row r="1459" spans="5:24">
      <c r="E1459" s="474"/>
      <c r="G1459" s="1243" t="s">
        <v>1264</v>
      </c>
      <c r="H1459" s="1243" t="s">
        <v>2281</v>
      </c>
      <c r="J1459" s="1225"/>
      <c r="K1459" s="1225"/>
      <c r="T1459" s="879"/>
      <c r="U1459" s="879"/>
      <c r="V1459" s="879"/>
      <c r="W1459" s="879"/>
      <c r="X1459" s="879"/>
    </row>
    <row r="1460" spans="5:24">
      <c r="E1460" s="474"/>
      <c r="G1460" s="1243" t="s">
        <v>1264</v>
      </c>
      <c r="H1460" s="1243" t="s">
        <v>2282</v>
      </c>
      <c r="J1460" s="1225"/>
      <c r="K1460" s="1225"/>
      <c r="T1460" s="879"/>
      <c r="U1460" s="879"/>
      <c r="V1460" s="879"/>
      <c r="W1460" s="879"/>
      <c r="X1460" s="879"/>
    </row>
    <row r="1461" spans="5:24">
      <c r="E1461" s="474"/>
      <c r="G1461" s="1243" t="s">
        <v>1264</v>
      </c>
      <c r="H1461" s="1243" t="s">
        <v>988</v>
      </c>
      <c r="J1461" s="1225"/>
      <c r="K1461" s="1225"/>
      <c r="T1461" s="879"/>
      <c r="U1461" s="879"/>
      <c r="V1461" s="879"/>
      <c r="W1461" s="879"/>
      <c r="X1461" s="879"/>
    </row>
    <row r="1462" spans="5:24">
      <c r="E1462" s="474"/>
      <c r="G1462" s="1243" t="s">
        <v>1264</v>
      </c>
      <c r="H1462" s="1243" t="s">
        <v>2283</v>
      </c>
      <c r="J1462" s="1225"/>
      <c r="K1462" s="1225"/>
      <c r="T1462" s="879"/>
      <c r="U1462" s="879"/>
      <c r="V1462" s="879"/>
      <c r="W1462" s="879"/>
      <c r="X1462" s="879"/>
    </row>
    <row r="1463" spans="5:24">
      <c r="E1463" s="474"/>
      <c r="G1463" s="1243" t="s">
        <v>1264</v>
      </c>
      <c r="H1463" s="1243" t="s">
        <v>683</v>
      </c>
      <c r="J1463" s="1225"/>
      <c r="K1463" s="1225"/>
      <c r="T1463" s="879"/>
      <c r="U1463" s="879"/>
      <c r="V1463" s="879"/>
      <c r="W1463" s="879"/>
      <c r="X1463" s="879"/>
    </row>
    <row r="1464" spans="5:24">
      <c r="E1464" s="474"/>
      <c r="G1464" s="1243" t="s">
        <v>1264</v>
      </c>
      <c r="H1464" s="1243" t="s">
        <v>2285</v>
      </c>
      <c r="J1464" s="1225"/>
      <c r="K1464" s="1225"/>
      <c r="T1464" s="879"/>
      <c r="U1464" s="879"/>
      <c r="V1464" s="879"/>
      <c r="W1464" s="879"/>
      <c r="X1464" s="879"/>
    </row>
    <row r="1465" spans="5:24">
      <c r="E1465" s="474"/>
      <c r="G1465" s="1243" t="s">
        <v>1264</v>
      </c>
      <c r="H1465" s="1243" t="s">
        <v>2286</v>
      </c>
      <c r="J1465" s="1225"/>
      <c r="K1465" s="1225"/>
      <c r="T1465" s="879"/>
      <c r="U1465" s="879"/>
      <c r="V1465" s="879"/>
      <c r="W1465" s="879"/>
      <c r="X1465" s="879"/>
    </row>
    <row r="1466" spans="5:24">
      <c r="E1466" s="474"/>
      <c r="G1466" s="1243" t="s">
        <v>1264</v>
      </c>
      <c r="H1466" s="1243" t="s">
        <v>2289</v>
      </c>
      <c r="J1466" s="1225"/>
      <c r="K1466" s="1225"/>
      <c r="T1466" s="879"/>
      <c r="U1466" s="879"/>
      <c r="V1466" s="879"/>
      <c r="W1466" s="879"/>
      <c r="X1466" s="879"/>
    </row>
    <row r="1467" spans="5:24">
      <c r="E1467" s="474"/>
      <c r="G1467" s="1243" t="s">
        <v>1264</v>
      </c>
      <c r="H1467" s="1243" t="s">
        <v>1319</v>
      </c>
      <c r="J1467" s="1225"/>
      <c r="K1467" s="1225"/>
      <c r="T1467" s="879"/>
      <c r="U1467" s="879"/>
      <c r="V1467" s="879"/>
      <c r="W1467" s="879"/>
      <c r="X1467" s="879"/>
    </row>
    <row r="1468" spans="5:24">
      <c r="E1468" s="474"/>
      <c r="G1468" s="1243" t="s">
        <v>1264</v>
      </c>
      <c r="H1468" s="1243" t="s">
        <v>2290</v>
      </c>
      <c r="J1468" s="1225"/>
      <c r="K1468" s="1225"/>
      <c r="T1468" s="879"/>
      <c r="U1468" s="879"/>
      <c r="V1468" s="879"/>
      <c r="W1468" s="879"/>
      <c r="X1468" s="879"/>
    </row>
    <row r="1469" spans="5:24">
      <c r="E1469" s="474"/>
      <c r="G1469" s="1243" t="s">
        <v>1264</v>
      </c>
      <c r="H1469" s="1243" t="s">
        <v>1157</v>
      </c>
      <c r="J1469" s="1225"/>
      <c r="K1469" s="1225"/>
      <c r="T1469" s="879"/>
      <c r="U1469" s="879"/>
      <c r="V1469" s="879"/>
      <c r="W1469" s="879"/>
      <c r="X1469" s="879"/>
    </row>
    <row r="1470" spans="5:24">
      <c r="E1470" s="474"/>
      <c r="G1470" s="1243" t="s">
        <v>1264</v>
      </c>
      <c r="H1470" s="1243" t="s">
        <v>2291</v>
      </c>
      <c r="J1470" s="1225"/>
      <c r="K1470" s="1225"/>
      <c r="T1470" s="879"/>
      <c r="U1470" s="879"/>
      <c r="V1470" s="879"/>
      <c r="W1470" s="879"/>
      <c r="X1470" s="879"/>
    </row>
    <row r="1471" spans="5:24">
      <c r="E1471" s="474"/>
      <c r="G1471" s="1243" t="s">
        <v>1264</v>
      </c>
      <c r="H1471" s="1243" t="s">
        <v>2292</v>
      </c>
      <c r="J1471" s="1225"/>
      <c r="K1471" s="1225"/>
      <c r="T1471" s="879"/>
      <c r="U1471" s="879"/>
      <c r="V1471" s="879"/>
      <c r="W1471" s="879"/>
      <c r="X1471" s="879"/>
    </row>
    <row r="1472" spans="5:24">
      <c r="E1472" s="474"/>
      <c r="G1472" s="1243" t="s">
        <v>1264</v>
      </c>
      <c r="H1472" s="1243" t="s">
        <v>2293</v>
      </c>
      <c r="J1472" s="1225"/>
      <c r="K1472" s="1225"/>
      <c r="T1472" s="879"/>
      <c r="U1472" s="879"/>
      <c r="V1472" s="879"/>
      <c r="W1472" s="879"/>
      <c r="X1472" s="879"/>
    </row>
    <row r="1473" spans="5:24">
      <c r="E1473" s="474"/>
      <c r="G1473" s="1243" t="s">
        <v>1264</v>
      </c>
      <c r="H1473" s="1243" t="s">
        <v>1002</v>
      </c>
      <c r="J1473" s="1225"/>
      <c r="K1473" s="1225"/>
      <c r="T1473" s="879"/>
      <c r="U1473" s="879"/>
      <c r="V1473" s="879"/>
      <c r="W1473" s="879"/>
      <c r="X1473" s="879"/>
    </row>
    <row r="1474" spans="5:24">
      <c r="E1474" s="474"/>
      <c r="G1474" s="1243" t="s">
        <v>1264</v>
      </c>
      <c r="H1474" s="1243" t="s">
        <v>2294</v>
      </c>
      <c r="J1474" s="1225"/>
      <c r="K1474" s="1225"/>
      <c r="T1474" s="879"/>
      <c r="U1474" s="879"/>
      <c r="V1474" s="879"/>
      <c r="W1474" s="879"/>
      <c r="X1474" s="879"/>
    </row>
    <row r="1475" spans="5:24">
      <c r="E1475" s="474"/>
      <c r="G1475" s="1243" t="s">
        <v>1264</v>
      </c>
      <c r="H1475" s="1243" t="s">
        <v>236</v>
      </c>
      <c r="J1475" s="1225"/>
      <c r="K1475" s="1225"/>
      <c r="T1475" s="879"/>
      <c r="U1475" s="879"/>
      <c r="V1475" s="879"/>
      <c r="W1475" s="879"/>
      <c r="X1475" s="879"/>
    </row>
    <row r="1476" spans="5:24">
      <c r="E1476" s="474"/>
      <c r="G1476" s="1243" t="s">
        <v>769</v>
      </c>
      <c r="H1476" s="1243" t="s">
        <v>0</v>
      </c>
      <c r="J1476" s="1225"/>
      <c r="K1476" s="1225"/>
      <c r="T1476" s="879"/>
      <c r="U1476" s="879"/>
      <c r="V1476" s="879"/>
      <c r="W1476" s="879"/>
      <c r="X1476" s="879"/>
    </row>
    <row r="1477" spans="5:24">
      <c r="E1477" s="474"/>
      <c r="G1477" s="1243" t="s">
        <v>769</v>
      </c>
      <c r="H1477" s="1243" t="s">
        <v>2099</v>
      </c>
      <c r="J1477" s="1225"/>
      <c r="K1477" s="1225"/>
      <c r="T1477" s="879"/>
      <c r="U1477" s="879"/>
      <c r="V1477" s="879"/>
      <c r="W1477" s="879"/>
      <c r="X1477" s="879"/>
    </row>
    <row r="1478" spans="5:24">
      <c r="E1478" s="474"/>
      <c r="G1478" s="1243" t="s">
        <v>769</v>
      </c>
      <c r="H1478" s="1243" t="s">
        <v>2295</v>
      </c>
      <c r="J1478" s="1225"/>
      <c r="K1478" s="1225"/>
      <c r="T1478" s="879"/>
      <c r="U1478" s="879"/>
      <c r="V1478" s="879"/>
      <c r="W1478" s="879"/>
      <c r="X1478" s="879"/>
    </row>
    <row r="1479" spans="5:24">
      <c r="E1479" s="474"/>
      <c r="G1479" s="1243" t="s">
        <v>769</v>
      </c>
      <c r="H1479" s="1243" t="s">
        <v>2116</v>
      </c>
      <c r="J1479" s="1225"/>
      <c r="K1479" s="1225"/>
      <c r="T1479" s="879"/>
      <c r="U1479" s="879"/>
      <c r="V1479" s="879"/>
      <c r="W1479" s="879"/>
      <c r="X1479" s="879"/>
    </row>
    <row r="1480" spans="5:24">
      <c r="E1480" s="474"/>
      <c r="G1480" s="1243" t="s">
        <v>769</v>
      </c>
      <c r="H1480" s="1243" t="s">
        <v>2296</v>
      </c>
      <c r="J1480" s="1225"/>
      <c r="K1480" s="1225"/>
      <c r="T1480" s="879"/>
      <c r="U1480" s="879"/>
      <c r="V1480" s="879"/>
      <c r="W1480" s="879"/>
      <c r="X1480" s="879"/>
    </row>
    <row r="1481" spans="5:24">
      <c r="E1481" s="474"/>
      <c r="G1481" s="1243" t="s">
        <v>769</v>
      </c>
      <c r="H1481" s="1243" t="s">
        <v>1906</v>
      </c>
      <c r="J1481" s="1225"/>
      <c r="K1481" s="1225"/>
      <c r="T1481" s="879"/>
      <c r="U1481" s="879"/>
      <c r="V1481" s="879"/>
      <c r="W1481" s="879"/>
      <c r="X1481" s="879"/>
    </row>
    <row r="1482" spans="5:24">
      <c r="E1482" s="474"/>
      <c r="G1482" s="1243" t="s">
        <v>769</v>
      </c>
      <c r="H1482" s="1243" t="s">
        <v>2297</v>
      </c>
      <c r="J1482" s="1225"/>
      <c r="K1482" s="1225"/>
      <c r="T1482" s="879"/>
      <c r="U1482" s="879"/>
      <c r="V1482" s="879"/>
      <c r="W1482" s="879"/>
      <c r="X1482" s="879"/>
    </row>
    <row r="1483" spans="5:24">
      <c r="E1483" s="474"/>
      <c r="G1483" s="1243" t="s">
        <v>769</v>
      </c>
      <c r="H1483" s="1243" t="s">
        <v>2298</v>
      </c>
      <c r="J1483" s="1225"/>
      <c r="K1483" s="1225"/>
      <c r="T1483" s="879"/>
      <c r="U1483" s="879"/>
      <c r="V1483" s="879"/>
      <c r="W1483" s="879"/>
      <c r="X1483" s="879"/>
    </row>
    <row r="1484" spans="5:24">
      <c r="E1484" s="474"/>
      <c r="G1484" s="1243" t="s">
        <v>769</v>
      </c>
      <c r="H1484" s="1243" t="s">
        <v>2167</v>
      </c>
      <c r="J1484" s="1225"/>
      <c r="K1484" s="1225"/>
      <c r="T1484" s="879"/>
      <c r="U1484" s="879"/>
      <c r="V1484" s="879"/>
      <c r="W1484" s="879"/>
      <c r="X1484" s="879"/>
    </row>
    <row r="1485" spans="5:24">
      <c r="E1485" s="474"/>
      <c r="G1485" s="1243" t="s">
        <v>769</v>
      </c>
      <c r="H1485" s="1243" t="s">
        <v>2299</v>
      </c>
      <c r="J1485" s="1225"/>
      <c r="K1485" s="1225"/>
      <c r="T1485" s="879"/>
      <c r="U1485" s="879"/>
      <c r="V1485" s="879"/>
      <c r="W1485" s="879"/>
      <c r="X1485" s="879"/>
    </row>
    <row r="1486" spans="5:24">
      <c r="E1486" s="474"/>
      <c r="G1486" s="1243" t="s">
        <v>769</v>
      </c>
      <c r="H1486" s="1243" t="s">
        <v>1655</v>
      </c>
      <c r="J1486" s="1225"/>
      <c r="K1486" s="1225"/>
      <c r="T1486" s="879"/>
      <c r="U1486" s="879"/>
      <c r="V1486" s="879"/>
      <c r="W1486" s="879"/>
      <c r="X1486" s="879"/>
    </row>
    <row r="1487" spans="5:24">
      <c r="E1487" s="474"/>
      <c r="G1487" s="1243" t="s">
        <v>769</v>
      </c>
      <c r="H1487" s="1243" t="s">
        <v>50</v>
      </c>
      <c r="J1487" s="1225"/>
      <c r="K1487" s="1225"/>
      <c r="T1487" s="879"/>
      <c r="U1487" s="879"/>
      <c r="V1487" s="879"/>
      <c r="W1487" s="879"/>
      <c r="X1487" s="879"/>
    </row>
    <row r="1488" spans="5:24">
      <c r="E1488" s="474"/>
      <c r="G1488" s="1243" t="s">
        <v>769</v>
      </c>
      <c r="H1488" s="1243" t="s">
        <v>155</v>
      </c>
      <c r="J1488" s="1225"/>
      <c r="K1488" s="1225"/>
      <c r="T1488" s="879"/>
      <c r="U1488" s="879"/>
      <c r="V1488" s="879"/>
      <c r="W1488" s="879"/>
      <c r="X1488" s="879"/>
    </row>
    <row r="1489" spans="5:24">
      <c r="E1489" s="474"/>
      <c r="G1489" s="1243" t="s">
        <v>769</v>
      </c>
      <c r="H1489" s="1243" t="s">
        <v>2300</v>
      </c>
      <c r="J1489" s="1225"/>
      <c r="K1489" s="1225"/>
      <c r="T1489" s="879"/>
      <c r="U1489" s="879"/>
      <c r="V1489" s="879"/>
      <c r="W1489" s="879"/>
      <c r="X1489" s="879"/>
    </row>
    <row r="1490" spans="5:24">
      <c r="E1490" s="474"/>
      <c r="G1490" s="1243" t="s">
        <v>769</v>
      </c>
      <c r="H1490" s="1243" t="s">
        <v>2301</v>
      </c>
      <c r="J1490" s="1225"/>
      <c r="K1490" s="1225"/>
      <c r="T1490" s="879"/>
      <c r="U1490" s="879"/>
      <c r="V1490" s="879"/>
      <c r="W1490" s="879"/>
      <c r="X1490" s="879"/>
    </row>
    <row r="1491" spans="5:24">
      <c r="E1491" s="474"/>
      <c r="G1491" s="1243" t="s">
        <v>769</v>
      </c>
      <c r="H1491" s="1243" t="s">
        <v>1357</v>
      </c>
      <c r="J1491" s="1225"/>
      <c r="K1491" s="1225"/>
      <c r="T1491" s="879"/>
      <c r="U1491" s="879"/>
      <c r="V1491" s="879"/>
      <c r="W1491" s="879"/>
      <c r="X1491" s="879"/>
    </row>
    <row r="1492" spans="5:24">
      <c r="E1492" s="474"/>
      <c r="G1492" s="1243" t="s">
        <v>769</v>
      </c>
      <c r="H1492" s="1243" t="s">
        <v>2303</v>
      </c>
      <c r="J1492" s="1225"/>
      <c r="K1492" s="1225"/>
      <c r="T1492" s="879"/>
      <c r="U1492" s="879"/>
      <c r="V1492" s="879"/>
      <c r="W1492" s="879"/>
      <c r="X1492" s="879"/>
    </row>
    <row r="1493" spans="5:24">
      <c r="E1493" s="474"/>
      <c r="G1493" s="1243" t="s">
        <v>769</v>
      </c>
      <c r="H1493" s="1243" t="s">
        <v>1662</v>
      </c>
      <c r="J1493" s="1225"/>
      <c r="K1493" s="1225"/>
      <c r="T1493" s="879"/>
      <c r="U1493" s="879"/>
      <c r="V1493" s="879"/>
      <c r="W1493" s="879"/>
      <c r="X1493" s="879"/>
    </row>
    <row r="1494" spans="5:24">
      <c r="E1494" s="474"/>
      <c r="G1494" s="1243" t="s">
        <v>769</v>
      </c>
      <c r="H1494" s="1243" t="s">
        <v>2304</v>
      </c>
      <c r="J1494" s="1225"/>
      <c r="K1494" s="1225"/>
      <c r="T1494" s="879"/>
      <c r="U1494" s="879"/>
      <c r="V1494" s="879"/>
      <c r="W1494" s="879"/>
      <c r="X1494" s="879"/>
    </row>
    <row r="1495" spans="5:24">
      <c r="E1495" s="474"/>
      <c r="G1495" s="1243" t="s">
        <v>769</v>
      </c>
      <c r="H1495" s="1243" t="s">
        <v>1663</v>
      </c>
      <c r="J1495" s="1225"/>
      <c r="K1495" s="1225"/>
      <c r="T1495" s="879"/>
      <c r="U1495" s="879"/>
      <c r="V1495" s="879"/>
      <c r="W1495" s="879"/>
      <c r="X1495" s="879"/>
    </row>
    <row r="1496" spans="5:24">
      <c r="E1496" s="474"/>
      <c r="G1496" s="1243" t="s">
        <v>769</v>
      </c>
      <c r="H1496" s="1243" t="s">
        <v>1775</v>
      </c>
      <c r="J1496" s="1225"/>
      <c r="K1496" s="1225"/>
      <c r="T1496" s="879"/>
      <c r="U1496" s="879"/>
      <c r="V1496" s="879"/>
      <c r="W1496" s="879"/>
      <c r="X1496" s="879"/>
    </row>
    <row r="1497" spans="5:24">
      <c r="E1497" s="474"/>
      <c r="G1497" s="1243" t="s">
        <v>769</v>
      </c>
      <c r="H1497" s="1243" t="s">
        <v>1659</v>
      </c>
      <c r="J1497" s="1225"/>
      <c r="K1497" s="1225"/>
      <c r="T1497" s="879"/>
      <c r="U1497" s="879"/>
      <c r="V1497" s="879"/>
      <c r="W1497" s="879"/>
      <c r="X1497" s="879"/>
    </row>
    <row r="1498" spans="5:24">
      <c r="E1498" s="474"/>
      <c r="G1498" s="1243" t="s">
        <v>769</v>
      </c>
      <c r="H1498" s="1243" t="s">
        <v>2305</v>
      </c>
      <c r="J1498" s="1225"/>
      <c r="K1498" s="1225"/>
      <c r="T1498" s="879"/>
      <c r="U1498" s="879"/>
      <c r="V1498" s="879"/>
      <c r="W1498" s="879"/>
      <c r="X1498" s="879"/>
    </row>
    <row r="1499" spans="5:24">
      <c r="E1499" s="474"/>
      <c r="G1499" s="1243" t="s">
        <v>769</v>
      </c>
      <c r="H1499" s="1243" t="s">
        <v>2306</v>
      </c>
      <c r="J1499" s="1225"/>
      <c r="K1499" s="1225"/>
      <c r="T1499" s="879"/>
      <c r="U1499" s="879"/>
      <c r="V1499" s="879"/>
      <c r="W1499" s="879"/>
      <c r="X1499" s="879"/>
    </row>
    <row r="1500" spans="5:24">
      <c r="E1500" s="474"/>
      <c r="G1500" s="1243" t="s">
        <v>769</v>
      </c>
      <c r="H1500" s="1243" t="s">
        <v>2307</v>
      </c>
      <c r="J1500" s="1225"/>
      <c r="K1500" s="1225"/>
      <c r="T1500" s="879"/>
      <c r="U1500" s="879"/>
      <c r="V1500" s="879"/>
      <c r="W1500" s="879"/>
      <c r="X1500" s="879"/>
    </row>
    <row r="1501" spans="5:24">
      <c r="E1501" s="474"/>
      <c r="G1501" s="1243" t="s">
        <v>769</v>
      </c>
      <c r="H1501" s="1243" t="s">
        <v>2308</v>
      </c>
      <c r="J1501" s="1225"/>
      <c r="K1501" s="1225"/>
      <c r="T1501" s="879"/>
      <c r="U1501" s="879"/>
      <c r="V1501" s="879"/>
      <c r="W1501" s="879"/>
      <c r="X1501" s="879"/>
    </row>
    <row r="1502" spans="5:24">
      <c r="E1502" s="474"/>
      <c r="G1502" s="1243" t="s">
        <v>769</v>
      </c>
      <c r="H1502" s="1243" t="s">
        <v>200</v>
      </c>
      <c r="J1502" s="1225"/>
      <c r="K1502" s="1225"/>
      <c r="T1502" s="879"/>
      <c r="U1502" s="879"/>
      <c r="V1502" s="879"/>
      <c r="W1502" s="879"/>
      <c r="X1502" s="879"/>
    </row>
    <row r="1503" spans="5:24">
      <c r="E1503" s="474"/>
      <c r="G1503" s="1243" t="s">
        <v>769</v>
      </c>
      <c r="H1503" s="1243" t="s">
        <v>1667</v>
      </c>
      <c r="J1503" s="1225"/>
      <c r="K1503" s="1225"/>
      <c r="T1503" s="879"/>
      <c r="U1503" s="879"/>
      <c r="V1503" s="879"/>
      <c r="W1503" s="879"/>
      <c r="X1503" s="879"/>
    </row>
    <row r="1504" spans="5:24">
      <c r="E1504" s="474"/>
      <c r="G1504" s="1243" t="s">
        <v>2050</v>
      </c>
      <c r="H1504" s="1243" t="s">
        <v>1294</v>
      </c>
      <c r="J1504" s="1225"/>
      <c r="K1504" s="1225"/>
      <c r="T1504" s="879"/>
      <c r="U1504" s="879"/>
      <c r="V1504" s="879"/>
      <c r="W1504" s="879"/>
      <c r="X1504" s="879"/>
    </row>
    <row r="1505" spans="5:24">
      <c r="E1505" s="474"/>
      <c r="G1505" s="1243" t="s">
        <v>769</v>
      </c>
      <c r="H1505" s="1243" t="s">
        <v>2309</v>
      </c>
      <c r="J1505" s="1225"/>
      <c r="K1505" s="1225"/>
      <c r="T1505" s="879"/>
      <c r="U1505" s="879"/>
      <c r="V1505" s="879"/>
      <c r="W1505" s="879"/>
      <c r="X1505" s="879"/>
    </row>
    <row r="1506" spans="5:24">
      <c r="E1506" s="474"/>
      <c r="G1506" s="1243" t="s">
        <v>769</v>
      </c>
      <c r="H1506" s="1243" t="s">
        <v>379</v>
      </c>
      <c r="J1506" s="1225"/>
      <c r="K1506" s="1225"/>
      <c r="T1506" s="879"/>
      <c r="U1506" s="879"/>
      <c r="V1506" s="879"/>
      <c r="W1506" s="879"/>
      <c r="X1506" s="879"/>
    </row>
    <row r="1507" spans="5:24">
      <c r="E1507" s="474"/>
      <c r="G1507" s="1243" t="s">
        <v>769</v>
      </c>
      <c r="H1507" s="1243" t="s">
        <v>1172</v>
      </c>
      <c r="J1507" s="1225"/>
      <c r="K1507" s="1225"/>
      <c r="T1507" s="879"/>
      <c r="U1507" s="879"/>
      <c r="V1507" s="879"/>
      <c r="W1507" s="879"/>
      <c r="X1507" s="879"/>
    </row>
    <row r="1508" spans="5:24">
      <c r="E1508" s="474"/>
      <c r="G1508" s="1243" t="s">
        <v>769</v>
      </c>
      <c r="H1508" s="1243" t="s">
        <v>2310</v>
      </c>
      <c r="J1508" s="1225"/>
      <c r="K1508" s="1225"/>
      <c r="T1508" s="879"/>
      <c r="U1508" s="879"/>
      <c r="V1508" s="879"/>
      <c r="W1508" s="879"/>
      <c r="X1508" s="879"/>
    </row>
    <row r="1509" spans="5:24">
      <c r="E1509" s="474"/>
      <c r="G1509" s="1243" t="s">
        <v>769</v>
      </c>
      <c r="H1509" s="1243" t="s">
        <v>2311</v>
      </c>
      <c r="J1509" s="1225"/>
      <c r="K1509" s="1225"/>
      <c r="T1509" s="879"/>
      <c r="U1509" s="879"/>
      <c r="V1509" s="879"/>
      <c r="W1509" s="879"/>
      <c r="X1509" s="879"/>
    </row>
    <row r="1510" spans="5:24">
      <c r="E1510" s="474"/>
      <c r="G1510" s="1243" t="s">
        <v>769</v>
      </c>
      <c r="H1510" s="1243" t="s">
        <v>1781</v>
      </c>
      <c r="J1510" s="1225"/>
      <c r="K1510" s="1225"/>
      <c r="T1510" s="879"/>
      <c r="U1510" s="879"/>
      <c r="V1510" s="879"/>
      <c r="W1510" s="879"/>
      <c r="X1510" s="879"/>
    </row>
    <row r="1511" spans="5:24">
      <c r="E1511" s="474"/>
      <c r="G1511" s="1243" t="s">
        <v>769</v>
      </c>
      <c r="H1511" s="1243" t="s">
        <v>317</v>
      </c>
      <c r="J1511" s="1225"/>
      <c r="K1511" s="1225"/>
      <c r="T1511" s="879"/>
      <c r="U1511" s="879"/>
      <c r="V1511" s="879"/>
      <c r="W1511" s="879"/>
      <c r="X1511" s="879"/>
    </row>
    <row r="1512" spans="5:24">
      <c r="E1512" s="474"/>
      <c r="G1512" s="1243" t="s">
        <v>769</v>
      </c>
      <c r="H1512" s="1243" t="s">
        <v>2312</v>
      </c>
      <c r="J1512" s="1225"/>
      <c r="K1512" s="1225"/>
      <c r="T1512" s="879"/>
      <c r="U1512" s="879"/>
      <c r="V1512" s="879"/>
      <c r="W1512" s="879"/>
      <c r="X1512" s="879"/>
    </row>
    <row r="1513" spans="5:24">
      <c r="E1513" s="474"/>
      <c r="G1513" s="1243" t="s">
        <v>769</v>
      </c>
      <c r="H1513" s="1243" t="s">
        <v>2278</v>
      </c>
      <c r="J1513" s="1225"/>
      <c r="K1513" s="1225"/>
      <c r="T1513" s="879"/>
      <c r="U1513" s="879"/>
      <c r="V1513" s="879"/>
      <c r="W1513" s="879"/>
      <c r="X1513" s="879"/>
    </row>
    <row r="1514" spans="5:24">
      <c r="E1514" s="474"/>
      <c r="G1514" s="1243" t="s">
        <v>769</v>
      </c>
      <c r="H1514" s="1243" t="s">
        <v>2313</v>
      </c>
      <c r="J1514" s="1225"/>
      <c r="K1514" s="1225"/>
      <c r="T1514" s="879"/>
      <c r="U1514" s="879"/>
      <c r="V1514" s="879"/>
      <c r="W1514" s="879"/>
      <c r="X1514" s="879"/>
    </row>
    <row r="1515" spans="5:24">
      <c r="E1515" s="474"/>
      <c r="G1515" s="1243" t="s">
        <v>769</v>
      </c>
      <c r="H1515" s="1243" t="s">
        <v>2054</v>
      </c>
      <c r="J1515" s="1225"/>
      <c r="K1515" s="1225"/>
      <c r="T1515" s="879"/>
      <c r="U1515" s="879"/>
      <c r="V1515" s="879"/>
      <c r="W1515" s="879"/>
      <c r="X1515" s="879"/>
    </row>
    <row r="1516" spans="5:24">
      <c r="E1516" s="474"/>
      <c r="G1516" s="1243" t="s">
        <v>769</v>
      </c>
      <c r="H1516" s="1243" t="s">
        <v>2315</v>
      </c>
      <c r="J1516" s="1225"/>
      <c r="K1516" s="1225"/>
      <c r="T1516" s="879"/>
      <c r="U1516" s="879"/>
      <c r="V1516" s="879"/>
      <c r="W1516" s="879"/>
      <c r="X1516" s="879"/>
    </row>
    <row r="1517" spans="5:24">
      <c r="E1517" s="474"/>
      <c r="G1517" s="1243" t="s">
        <v>769</v>
      </c>
      <c r="H1517" s="1243" t="s">
        <v>2316</v>
      </c>
      <c r="J1517" s="1225"/>
      <c r="K1517" s="1225"/>
      <c r="T1517" s="879"/>
      <c r="U1517" s="879"/>
      <c r="V1517" s="879"/>
      <c r="W1517" s="879"/>
      <c r="X1517" s="879"/>
    </row>
    <row r="1518" spans="5:24">
      <c r="E1518" s="474"/>
      <c r="G1518" s="1243" t="s">
        <v>769</v>
      </c>
      <c r="H1518" s="1243" t="s">
        <v>2206</v>
      </c>
      <c r="J1518" s="1225"/>
      <c r="K1518" s="1225"/>
      <c r="T1518" s="879"/>
      <c r="U1518" s="879"/>
      <c r="V1518" s="879"/>
      <c r="W1518" s="879"/>
      <c r="X1518" s="879"/>
    </row>
    <row r="1519" spans="5:24">
      <c r="E1519" s="474"/>
      <c r="G1519" s="1243" t="s">
        <v>769</v>
      </c>
      <c r="H1519" s="1243" t="s">
        <v>2317</v>
      </c>
      <c r="J1519" s="1225"/>
      <c r="K1519" s="1225"/>
      <c r="T1519" s="879"/>
      <c r="U1519" s="879"/>
      <c r="V1519" s="879"/>
      <c r="W1519" s="879"/>
      <c r="X1519" s="879"/>
    </row>
    <row r="1520" spans="5:24">
      <c r="E1520" s="474"/>
      <c r="G1520" s="1243" t="s">
        <v>769</v>
      </c>
      <c r="H1520" s="1243" t="s">
        <v>2318</v>
      </c>
      <c r="J1520" s="1225"/>
      <c r="K1520" s="1225"/>
      <c r="T1520" s="879"/>
      <c r="U1520" s="879"/>
      <c r="V1520" s="879"/>
      <c r="W1520" s="879"/>
      <c r="X1520" s="879"/>
    </row>
    <row r="1521" spans="5:24">
      <c r="E1521" s="474"/>
      <c r="G1521" s="1243" t="s">
        <v>769</v>
      </c>
      <c r="H1521" s="1243" t="s">
        <v>2319</v>
      </c>
      <c r="J1521" s="1225"/>
      <c r="K1521" s="1225"/>
      <c r="T1521" s="879"/>
      <c r="U1521" s="879"/>
      <c r="V1521" s="879"/>
      <c r="W1521" s="879"/>
      <c r="X1521" s="879"/>
    </row>
    <row r="1522" spans="5:24">
      <c r="E1522" s="474"/>
      <c r="G1522" s="1243" t="s">
        <v>769</v>
      </c>
      <c r="H1522" s="1243" t="s">
        <v>2320</v>
      </c>
      <c r="J1522" s="1225"/>
      <c r="K1522" s="1225"/>
      <c r="T1522" s="879"/>
      <c r="U1522" s="879"/>
      <c r="V1522" s="879"/>
      <c r="W1522" s="879"/>
      <c r="X1522" s="879"/>
    </row>
    <row r="1523" spans="5:24">
      <c r="E1523" s="474"/>
      <c r="G1523" s="1243" t="s">
        <v>769</v>
      </c>
      <c r="H1523" s="1243" t="s">
        <v>2158</v>
      </c>
      <c r="J1523" s="1225"/>
      <c r="K1523" s="1225"/>
      <c r="T1523" s="879"/>
      <c r="U1523" s="879"/>
      <c r="V1523" s="879"/>
      <c r="W1523" s="879"/>
      <c r="X1523" s="879"/>
    </row>
    <row r="1524" spans="5:24">
      <c r="E1524" s="474"/>
      <c r="G1524" s="1243" t="s">
        <v>769</v>
      </c>
      <c r="H1524" s="1243" t="s">
        <v>2321</v>
      </c>
      <c r="J1524" s="1225"/>
      <c r="K1524" s="1225"/>
      <c r="T1524" s="879"/>
      <c r="U1524" s="879"/>
      <c r="V1524" s="879"/>
      <c r="W1524" s="879"/>
      <c r="X1524" s="879"/>
    </row>
    <row r="1525" spans="5:24">
      <c r="E1525" s="474"/>
      <c r="G1525" s="1243" t="s">
        <v>769</v>
      </c>
      <c r="H1525" s="1243" t="s">
        <v>2322</v>
      </c>
      <c r="J1525" s="1225"/>
      <c r="K1525" s="1225"/>
      <c r="T1525" s="879"/>
      <c r="U1525" s="879"/>
      <c r="V1525" s="879"/>
      <c r="W1525" s="879"/>
      <c r="X1525" s="879"/>
    </row>
    <row r="1526" spans="5:24">
      <c r="E1526" s="474"/>
      <c r="G1526" s="1243" t="s">
        <v>769</v>
      </c>
      <c r="H1526" s="1243" t="s">
        <v>2323</v>
      </c>
      <c r="J1526" s="1225"/>
      <c r="K1526" s="1225"/>
      <c r="T1526" s="879"/>
      <c r="U1526" s="879"/>
      <c r="V1526" s="879"/>
      <c r="W1526" s="879"/>
      <c r="X1526" s="879"/>
    </row>
    <row r="1527" spans="5:24">
      <c r="E1527" s="474"/>
      <c r="G1527" s="1243" t="s">
        <v>769</v>
      </c>
      <c r="H1527" s="1243" t="s">
        <v>1685</v>
      </c>
      <c r="J1527" s="1225"/>
      <c r="K1527" s="1225"/>
      <c r="T1527" s="879"/>
      <c r="U1527" s="879"/>
      <c r="V1527" s="879"/>
      <c r="W1527" s="879"/>
      <c r="X1527" s="879"/>
    </row>
    <row r="1528" spans="5:24">
      <c r="E1528" s="474"/>
      <c r="G1528" s="1243" t="s">
        <v>769</v>
      </c>
      <c r="H1528" s="1243" t="s">
        <v>2324</v>
      </c>
      <c r="J1528" s="1225"/>
      <c r="K1528" s="1225"/>
      <c r="T1528" s="879"/>
      <c r="U1528" s="879"/>
      <c r="V1528" s="879"/>
      <c r="W1528" s="879"/>
      <c r="X1528" s="879"/>
    </row>
    <row r="1529" spans="5:24">
      <c r="E1529" s="474"/>
      <c r="G1529" s="1243" t="s">
        <v>769</v>
      </c>
      <c r="H1529" s="1243" t="s">
        <v>2326</v>
      </c>
      <c r="J1529" s="1225"/>
      <c r="K1529" s="1225"/>
      <c r="T1529" s="879"/>
      <c r="U1529" s="879"/>
      <c r="V1529" s="879"/>
      <c r="W1529" s="879"/>
      <c r="X1529" s="879"/>
    </row>
    <row r="1530" spans="5:24">
      <c r="E1530" s="474"/>
      <c r="G1530" s="1243" t="s">
        <v>769</v>
      </c>
      <c r="H1530" s="1243" t="s">
        <v>1478</v>
      </c>
      <c r="J1530" s="1225"/>
      <c r="K1530" s="1225"/>
      <c r="T1530" s="879"/>
      <c r="U1530" s="879"/>
      <c r="V1530" s="879"/>
      <c r="W1530" s="879"/>
      <c r="X1530" s="879"/>
    </row>
    <row r="1531" spans="5:24">
      <c r="E1531" s="474"/>
      <c r="G1531" s="1243" t="s">
        <v>769</v>
      </c>
      <c r="H1531" s="1243" t="s">
        <v>195</v>
      </c>
      <c r="J1531" s="1225"/>
      <c r="K1531" s="1225"/>
      <c r="T1531" s="879"/>
      <c r="U1531" s="879"/>
      <c r="V1531" s="879"/>
      <c r="W1531" s="879"/>
      <c r="X1531" s="879"/>
    </row>
    <row r="1532" spans="5:24">
      <c r="E1532" s="474"/>
      <c r="G1532" s="1243" t="s">
        <v>769</v>
      </c>
      <c r="H1532" s="1243" t="s">
        <v>2327</v>
      </c>
      <c r="J1532" s="1225"/>
      <c r="K1532" s="1225"/>
      <c r="T1532" s="879"/>
      <c r="U1532" s="879"/>
      <c r="V1532" s="879"/>
      <c r="W1532" s="879"/>
      <c r="X1532" s="879"/>
    </row>
    <row r="1533" spans="5:24">
      <c r="E1533" s="474"/>
      <c r="G1533" s="1243" t="s">
        <v>769</v>
      </c>
      <c r="H1533" s="1243" t="s">
        <v>1436</v>
      </c>
      <c r="J1533" s="1225"/>
      <c r="K1533" s="1225"/>
      <c r="T1533" s="879"/>
      <c r="U1533" s="879"/>
      <c r="V1533" s="879"/>
      <c r="W1533" s="879"/>
      <c r="X1533" s="879"/>
    </row>
    <row r="1534" spans="5:24">
      <c r="E1534" s="474"/>
      <c r="G1534" s="1243" t="s">
        <v>769</v>
      </c>
      <c r="H1534" s="1243" t="s">
        <v>2329</v>
      </c>
      <c r="J1534" s="1225"/>
      <c r="K1534" s="1225"/>
      <c r="T1534" s="879"/>
      <c r="U1534" s="879"/>
      <c r="V1534" s="879"/>
      <c r="W1534" s="879"/>
      <c r="X1534" s="879"/>
    </row>
    <row r="1535" spans="5:24">
      <c r="E1535" s="474"/>
      <c r="G1535" s="1243" t="s">
        <v>769</v>
      </c>
      <c r="H1535" s="1243" t="s">
        <v>2330</v>
      </c>
      <c r="J1535" s="1225"/>
      <c r="K1535" s="1225"/>
      <c r="T1535" s="879"/>
      <c r="U1535" s="879"/>
      <c r="V1535" s="879"/>
      <c r="W1535" s="879"/>
      <c r="X1535" s="879"/>
    </row>
    <row r="1536" spans="5:24">
      <c r="E1536" s="474"/>
      <c r="G1536" s="1243" t="s">
        <v>966</v>
      </c>
      <c r="H1536" s="1243" t="s">
        <v>142</v>
      </c>
      <c r="J1536" s="1225"/>
      <c r="K1536" s="1225"/>
      <c r="T1536" s="879"/>
      <c r="U1536" s="879"/>
      <c r="V1536" s="879"/>
      <c r="W1536" s="879"/>
      <c r="X1536" s="879"/>
    </row>
    <row r="1537" spans="5:24">
      <c r="E1537" s="474"/>
      <c r="G1537" s="1243" t="s">
        <v>966</v>
      </c>
      <c r="H1537" s="1243" t="s">
        <v>2331</v>
      </c>
      <c r="J1537" s="1225"/>
      <c r="K1537" s="1225"/>
      <c r="T1537" s="879"/>
      <c r="U1537" s="879"/>
      <c r="V1537" s="879"/>
      <c r="W1537" s="879"/>
      <c r="X1537" s="879"/>
    </row>
    <row r="1538" spans="5:24">
      <c r="E1538" s="474"/>
      <c r="G1538" s="1243" t="s">
        <v>966</v>
      </c>
      <c r="H1538" s="1243" t="s">
        <v>2332</v>
      </c>
      <c r="J1538" s="1225"/>
      <c r="K1538" s="1225"/>
      <c r="T1538" s="879"/>
      <c r="U1538" s="879"/>
      <c r="V1538" s="879"/>
      <c r="W1538" s="879"/>
      <c r="X1538" s="879"/>
    </row>
    <row r="1539" spans="5:24">
      <c r="E1539" s="474"/>
      <c r="G1539" s="1243" t="s">
        <v>966</v>
      </c>
      <c r="H1539" s="1243" t="s">
        <v>2333</v>
      </c>
      <c r="J1539" s="1225"/>
      <c r="K1539" s="1225"/>
      <c r="T1539" s="879"/>
      <c r="U1539" s="879"/>
      <c r="V1539" s="879"/>
      <c r="W1539" s="879"/>
      <c r="X1539" s="879"/>
    </row>
    <row r="1540" spans="5:24">
      <c r="E1540" s="474"/>
      <c r="G1540" s="1243" t="s">
        <v>966</v>
      </c>
      <c r="H1540" s="1243" t="s">
        <v>2334</v>
      </c>
      <c r="J1540" s="1225"/>
      <c r="K1540" s="1225"/>
      <c r="T1540" s="879"/>
      <c r="U1540" s="879"/>
      <c r="V1540" s="879"/>
      <c r="W1540" s="879"/>
      <c r="X1540" s="879"/>
    </row>
    <row r="1541" spans="5:24">
      <c r="E1541" s="474"/>
      <c r="G1541" s="1243" t="s">
        <v>966</v>
      </c>
      <c r="H1541" s="1243" t="s">
        <v>126</v>
      </c>
      <c r="J1541" s="1225"/>
      <c r="K1541" s="1225"/>
      <c r="T1541" s="879"/>
      <c r="U1541" s="879"/>
      <c r="V1541" s="879"/>
      <c r="W1541" s="879"/>
      <c r="X1541" s="879"/>
    </row>
    <row r="1542" spans="5:24">
      <c r="E1542" s="474"/>
      <c r="G1542" s="1243" t="s">
        <v>966</v>
      </c>
      <c r="H1542" s="1243" t="s">
        <v>2335</v>
      </c>
      <c r="J1542" s="1225"/>
      <c r="K1542" s="1225"/>
      <c r="T1542" s="879"/>
      <c r="U1542" s="879"/>
      <c r="V1542" s="879"/>
      <c r="W1542" s="879"/>
      <c r="X1542" s="879"/>
    </row>
    <row r="1543" spans="5:24">
      <c r="E1543" s="474"/>
      <c r="G1543" s="1243" t="s">
        <v>966</v>
      </c>
      <c r="H1543" s="1243" t="s">
        <v>2336</v>
      </c>
      <c r="J1543" s="1225"/>
      <c r="K1543" s="1225"/>
      <c r="T1543" s="879"/>
      <c r="U1543" s="879"/>
      <c r="V1543" s="879"/>
      <c r="W1543" s="879"/>
      <c r="X1543" s="879"/>
    </row>
    <row r="1544" spans="5:24">
      <c r="E1544" s="474"/>
      <c r="G1544" s="1243" t="s">
        <v>966</v>
      </c>
      <c r="H1544" s="1243" t="s">
        <v>2337</v>
      </c>
      <c r="J1544" s="1225"/>
      <c r="K1544" s="1225"/>
      <c r="T1544" s="879"/>
      <c r="U1544" s="879"/>
      <c r="V1544" s="879"/>
      <c r="W1544" s="879"/>
      <c r="X1544" s="879"/>
    </row>
    <row r="1545" spans="5:24">
      <c r="E1545" s="474"/>
      <c r="G1545" s="1243" t="s">
        <v>966</v>
      </c>
      <c r="H1545" s="1243" t="s">
        <v>2018</v>
      </c>
      <c r="J1545" s="1225"/>
      <c r="K1545" s="1225"/>
      <c r="T1545" s="879"/>
      <c r="U1545" s="879"/>
      <c r="V1545" s="879"/>
      <c r="W1545" s="879"/>
      <c r="X1545" s="879"/>
    </row>
    <row r="1546" spans="5:24">
      <c r="E1546" s="474"/>
      <c r="G1546" s="1243" t="s">
        <v>966</v>
      </c>
      <c r="H1546" s="1243" t="s">
        <v>2091</v>
      </c>
      <c r="J1546" s="1225"/>
      <c r="K1546" s="1225"/>
      <c r="T1546" s="879"/>
      <c r="U1546" s="879"/>
      <c r="V1546" s="879"/>
      <c r="W1546" s="879"/>
      <c r="X1546" s="879"/>
    </row>
    <row r="1547" spans="5:24">
      <c r="E1547" s="474"/>
      <c r="G1547" s="1243" t="s">
        <v>966</v>
      </c>
      <c r="H1547" s="1243" t="s">
        <v>1965</v>
      </c>
      <c r="J1547" s="1225"/>
      <c r="K1547" s="1225"/>
      <c r="T1547" s="879"/>
      <c r="U1547" s="879"/>
      <c r="V1547" s="879"/>
      <c r="W1547" s="879"/>
      <c r="X1547" s="879"/>
    </row>
    <row r="1548" spans="5:24">
      <c r="E1548" s="474"/>
      <c r="G1548" s="1243" t="s">
        <v>966</v>
      </c>
      <c r="H1548" s="1243" t="s">
        <v>1558</v>
      </c>
      <c r="J1548" s="1225"/>
      <c r="K1548" s="1225"/>
      <c r="T1548" s="879"/>
      <c r="U1548" s="879"/>
      <c r="V1548" s="879"/>
      <c r="W1548" s="879"/>
      <c r="X1548" s="879"/>
    </row>
    <row r="1549" spans="5:24">
      <c r="E1549" s="474"/>
      <c r="G1549" s="1243" t="s">
        <v>966</v>
      </c>
      <c r="H1549" s="1243" t="s">
        <v>1568</v>
      </c>
      <c r="J1549" s="1225"/>
      <c r="K1549" s="1225"/>
      <c r="T1549" s="879"/>
      <c r="U1549" s="879"/>
      <c r="V1549" s="879"/>
      <c r="W1549" s="879"/>
      <c r="X1549" s="879"/>
    </row>
    <row r="1550" spans="5:24">
      <c r="E1550" s="474"/>
      <c r="G1550" s="1243" t="s">
        <v>966</v>
      </c>
      <c r="H1550" s="1243" t="s">
        <v>2339</v>
      </c>
      <c r="J1550" s="1225"/>
      <c r="K1550" s="1225"/>
      <c r="T1550" s="879"/>
      <c r="U1550" s="879"/>
      <c r="V1550" s="879"/>
      <c r="W1550" s="879"/>
      <c r="X1550" s="879"/>
    </row>
    <row r="1551" spans="5:24">
      <c r="E1551" s="474"/>
      <c r="G1551" s="1243" t="s">
        <v>966</v>
      </c>
      <c r="H1551" s="1243" t="s">
        <v>1386</v>
      </c>
      <c r="J1551" s="1225"/>
      <c r="K1551" s="1225"/>
      <c r="T1551" s="879"/>
      <c r="U1551" s="879"/>
      <c r="V1551" s="879"/>
      <c r="W1551" s="879"/>
      <c r="X1551" s="879"/>
    </row>
    <row r="1552" spans="5:24">
      <c r="E1552" s="474"/>
      <c r="G1552" s="1243" t="s">
        <v>966</v>
      </c>
      <c r="H1552" s="1243" t="s">
        <v>1863</v>
      </c>
      <c r="J1552" s="1225"/>
      <c r="K1552" s="1225"/>
      <c r="T1552" s="879"/>
      <c r="U1552" s="879"/>
      <c r="V1552" s="879"/>
      <c r="W1552" s="879"/>
      <c r="X1552" s="879"/>
    </row>
    <row r="1553" spans="5:24">
      <c r="E1553" s="474"/>
      <c r="G1553" s="1243" t="s">
        <v>966</v>
      </c>
      <c r="H1553" s="1243" t="s">
        <v>524</v>
      </c>
      <c r="J1553" s="1225"/>
      <c r="K1553" s="1225"/>
      <c r="T1553" s="879"/>
      <c r="U1553" s="879"/>
      <c r="V1553" s="879"/>
      <c r="W1553" s="879"/>
      <c r="X1553" s="879"/>
    </row>
    <row r="1554" spans="5:24">
      <c r="E1554" s="474"/>
      <c r="G1554" s="1243" t="s">
        <v>966</v>
      </c>
      <c r="H1554" s="1243" t="s">
        <v>1892</v>
      </c>
      <c r="J1554" s="1225"/>
      <c r="K1554" s="1225"/>
      <c r="T1554" s="879"/>
      <c r="U1554" s="879"/>
      <c r="V1554" s="879"/>
      <c r="W1554" s="879"/>
      <c r="X1554" s="879"/>
    </row>
    <row r="1555" spans="5:24">
      <c r="E1555" s="474"/>
      <c r="G1555" s="1243" t="s">
        <v>966</v>
      </c>
      <c r="H1555" s="1243" t="s">
        <v>1486</v>
      </c>
      <c r="J1555" s="1225"/>
      <c r="K1555" s="1225"/>
      <c r="T1555" s="879"/>
      <c r="U1555" s="879"/>
      <c r="V1555" s="879"/>
      <c r="W1555" s="879"/>
      <c r="X1555" s="879"/>
    </row>
    <row r="1556" spans="5:24">
      <c r="E1556" s="474"/>
      <c r="G1556" s="1243" t="s">
        <v>1270</v>
      </c>
      <c r="H1556" s="1243" t="s">
        <v>796</v>
      </c>
      <c r="J1556" s="1225"/>
      <c r="K1556" s="1225"/>
      <c r="T1556" s="879"/>
      <c r="U1556" s="879"/>
      <c r="V1556" s="879"/>
      <c r="W1556" s="879"/>
      <c r="X1556" s="879"/>
    </row>
    <row r="1557" spans="5:24">
      <c r="E1557" s="474"/>
      <c r="G1557" s="1243" t="s">
        <v>1270</v>
      </c>
      <c r="H1557" s="1243" t="s">
        <v>2340</v>
      </c>
      <c r="J1557" s="1225"/>
      <c r="K1557" s="1225"/>
      <c r="T1557" s="879"/>
      <c r="U1557" s="879"/>
      <c r="V1557" s="879"/>
      <c r="W1557" s="879"/>
      <c r="X1557" s="879"/>
    </row>
    <row r="1558" spans="5:24">
      <c r="E1558" s="474"/>
      <c r="G1558" s="1243" t="s">
        <v>1270</v>
      </c>
      <c r="H1558" s="1243" t="s">
        <v>144</v>
      </c>
      <c r="J1558" s="1225"/>
      <c r="K1558" s="1225"/>
      <c r="T1558" s="879"/>
      <c r="U1558" s="879"/>
      <c r="V1558" s="879"/>
      <c r="W1558" s="879"/>
      <c r="X1558" s="879"/>
    </row>
    <row r="1559" spans="5:24">
      <c r="E1559" s="474"/>
      <c r="G1559" s="1243" t="s">
        <v>1270</v>
      </c>
      <c r="H1559" s="1243" t="s">
        <v>2341</v>
      </c>
      <c r="J1559" s="1225"/>
      <c r="K1559" s="1225"/>
      <c r="T1559" s="879"/>
      <c r="U1559" s="879"/>
      <c r="V1559" s="879"/>
      <c r="W1559" s="879"/>
      <c r="X1559" s="879"/>
    </row>
    <row r="1560" spans="5:24">
      <c r="E1560" s="474"/>
      <c r="G1560" s="1243" t="s">
        <v>1270</v>
      </c>
      <c r="H1560" s="1243" t="s">
        <v>2342</v>
      </c>
      <c r="J1560" s="1225"/>
      <c r="K1560" s="1225"/>
      <c r="T1560" s="879"/>
      <c r="U1560" s="879"/>
      <c r="V1560" s="879"/>
      <c r="W1560" s="879"/>
      <c r="X1560" s="879"/>
    </row>
    <row r="1561" spans="5:24">
      <c r="E1561" s="474"/>
      <c r="G1561" s="1243" t="s">
        <v>1270</v>
      </c>
      <c r="H1561" s="1243" t="s">
        <v>15</v>
      </c>
      <c r="J1561" s="1225"/>
      <c r="K1561" s="1225"/>
      <c r="T1561" s="879"/>
      <c r="U1561" s="879"/>
      <c r="V1561" s="879"/>
      <c r="W1561" s="879"/>
      <c r="X1561" s="879"/>
    </row>
    <row r="1562" spans="5:24">
      <c r="E1562" s="474"/>
      <c r="G1562" s="1243" t="s">
        <v>1270</v>
      </c>
      <c r="H1562" s="1243" t="s">
        <v>2343</v>
      </c>
      <c r="J1562" s="1225"/>
      <c r="K1562" s="1225"/>
      <c r="T1562" s="879"/>
      <c r="U1562" s="879"/>
      <c r="V1562" s="879"/>
      <c r="W1562" s="879"/>
      <c r="X1562" s="879"/>
    </row>
    <row r="1563" spans="5:24">
      <c r="E1563" s="474"/>
      <c r="G1563" s="1243" t="s">
        <v>1270</v>
      </c>
      <c r="H1563" s="1243" t="s">
        <v>2344</v>
      </c>
      <c r="J1563" s="1225"/>
      <c r="K1563" s="1225"/>
      <c r="T1563" s="879"/>
      <c r="U1563" s="879"/>
      <c r="V1563" s="879"/>
      <c r="W1563" s="879"/>
      <c r="X1563" s="879"/>
    </row>
    <row r="1564" spans="5:24">
      <c r="E1564" s="474"/>
      <c r="G1564" s="1243" t="s">
        <v>1270</v>
      </c>
      <c r="H1564" s="1243" t="s">
        <v>2345</v>
      </c>
      <c r="J1564" s="1225"/>
      <c r="K1564" s="1225"/>
      <c r="T1564" s="879"/>
      <c r="U1564" s="879"/>
      <c r="V1564" s="879"/>
      <c r="W1564" s="879"/>
      <c r="X1564" s="879"/>
    </row>
    <row r="1565" spans="5:24">
      <c r="E1565" s="474"/>
      <c r="G1565" s="1243" t="s">
        <v>1270</v>
      </c>
      <c r="H1565" s="1243" t="s">
        <v>1938</v>
      </c>
      <c r="J1565" s="1225"/>
      <c r="K1565" s="1225"/>
      <c r="T1565" s="879"/>
      <c r="U1565" s="879"/>
      <c r="V1565" s="879"/>
      <c r="W1565" s="879"/>
      <c r="X1565" s="879"/>
    </row>
    <row r="1566" spans="5:24">
      <c r="E1566" s="474"/>
      <c r="G1566" s="1243" t="s">
        <v>1270</v>
      </c>
      <c r="H1566" s="1243" t="s">
        <v>2115</v>
      </c>
      <c r="J1566" s="1225"/>
      <c r="K1566" s="1225"/>
      <c r="T1566" s="879"/>
      <c r="U1566" s="879"/>
      <c r="V1566" s="879"/>
      <c r="W1566" s="879"/>
      <c r="X1566" s="879"/>
    </row>
    <row r="1567" spans="5:24">
      <c r="E1567" s="474"/>
      <c r="G1567" s="1243" t="s">
        <v>1270</v>
      </c>
      <c r="H1567" s="1243" t="s">
        <v>1810</v>
      </c>
      <c r="J1567" s="1225"/>
      <c r="K1567" s="1225"/>
      <c r="T1567" s="879"/>
      <c r="U1567" s="879"/>
      <c r="V1567" s="879"/>
      <c r="W1567" s="879"/>
      <c r="X1567" s="879"/>
    </row>
    <row r="1568" spans="5:24">
      <c r="E1568" s="474"/>
      <c r="G1568" s="1243" t="s">
        <v>1270</v>
      </c>
      <c r="H1568" s="1243" t="s">
        <v>948</v>
      </c>
      <c r="J1568" s="1225"/>
      <c r="K1568" s="1225"/>
      <c r="T1568" s="879"/>
      <c r="U1568" s="879"/>
      <c r="V1568" s="879"/>
      <c r="W1568" s="879"/>
      <c r="X1568" s="879"/>
    </row>
    <row r="1569" spans="5:24">
      <c r="E1569" s="474"/>
      <c r="G1569" s="1243" t="s">
        <v>1270</v>
      </c>
      <c r="H1569" s="1243" t="s">
        <v>2346</v>
      </c>
      <c r="J1569" s="1225"/>
      <c r="K1569" s="1225"/>
      <c r="T1569" s="879"/>
      <c r="U1569" s="879"/>
      <c r="V1569" s="879"/>
      <c r="W1569" s="879"/>
      <c r="X1569" s="879"/>
    </row>
    <row r="1570" spans="5:24">
      <c r="E1570" s="474"/>
      <c r="G1570" s="1243" t="s">
        <v>1270</v>
      </c>
      <c r="H1570" s="1243" t="s">
        <v>2348</v>
      </c>
      <c r="J1570" s="1225"/>
      <c r="K1570" s="1225"/>
      <c r="T1570" s="879"/>
      <c r="U1570" s="879"/>
      <c r="V1570" s="879"/>
      <c r="W1570" s="879"/>
      <c r="X1570" s="879"/>
    </row>
    <row r="1571" spans="5:24">
      <c r="E1571" s="474"/>
      <c r="G1571" s="1243" t="s">
        <v>1270</v>
      </c>
      <c r="H1571" s="1243" t="s">
        <v>2349</v>
      </c>
      <c r="J1571" s="1225"/>
      <c r="K1571" s="1225"/>
      <c r="T1571" s="879"/>
      <c r="U1571" s="879"/>
      <c r="V1571" s="879"/>
      <c r="W1571" s="879"/>
      <c r="X1571" s="879"/>
    </row>
    <row r="1572" spans="5:24">
      <c r="E1572" s="474"/>
      <c r="G1572" s="1243" t="s">
        <v>1270</v>
      </c>
      <c r="H1572" s="1243" t="s">
        <v>2351</v>
      </c>
      <c r="J1572" s="1225"/>
      <c r="K1572" s="1225"/>
      <c r="T1572" s="879"/>
      <c r="U1572" s="879"/>
      <c r="V1572" s="879"/>
      <c r="W1572" s="879"/>
      <c r="X1572" s="879"/>
    </row>
    <row r="1573" spans="5:24">
      <c r="E1573" s="474"/>
      <c r="G1573" s="1243" t="s">
        <v>1270</v>
      </c>
      <c r="H1573" s="1243" t="s">
        <v>2352</v>
      </c>
      <c r="J1573" s="1225"/>
      <c r="K1573" s="1225"/>
      <c r="T1573" s="879"/>
      <c r="U1573" s="879"/>
      <c r="V1573" s="879"/>
      <c r="W1573" s="879"/>
      <c r="X1573" s="879"/>
    </row>
    <row r="1574" spans="5:24">
      <c r="E1574" s="474"/>
      <c r="G1574" s="1243" t="s">
        <v>1270</v>
      </c>
      <c r="H1574" s="1243" t="s">
        <v>2354</v>
      </c>
      <c r="J1574" s="1225"/>
      <c r="K1574" s="1225"/>
      <c r="T1574" s="879"/>
      <c r="U1574" s="879"/>
      <c r="V1574" s="879"/>
      <c r="W1574" s="879"/>
      <c r="X1574" s="879"/>
    </row>
    <row r="1575" spans="5:24">
      <c r="E1575" s="474"/>
      <c r="G1575" s="1243" t="s">
        <v>1270</v>
      </c>
      <c r="H1575" s="1243" t="s">
        <v>2355</v>
      </c>
      <c r="J1575" s="1225"/>
      <c r="K1575" s="1225"/>
      <c r="T1575" s="879"/>
      <c r="U1575" s="879"/>
      <c r="V1575" s="879"/>
      <c r="W1575" s="879"/>
      <c r="X1575" s="879"/>
    </row>
    <row r="1576" spans="5:24">
      <c r="E1576" s="474"/>
      <c r="G1576" s="1243" t="s">
        <v>1270</v>
      </c>
      <c r="H1576" s="1243" t="s">
        <v>2356</v>
      </c>
      <c r="J1576" s="1225"/>
      <c r="K1576" s="1225"/>
      <c r="T1576" s="879"/>
      <c r="U1576" s="879"/>
      <c r="V1576" s="879"/>
      <c r="W1576" s="879"/>
      <c r="X1576" s="879"/>
    </row>
    <row r="1577" spans="5:24">
      <c r="E1577" s="474"/>
      <c r="G1577" s="1243" t="s">
        <v>1275</v>
      </c>
      <c r="H1577" s="1243" t="s">
        <v>672</v>
      </c>
      <c r="J1577" s="1225"/>
      <c r="K1577" s="1225"/>
      <c r="T1577" s="879"/>
      <c r="U1577" s="879"/>
      <c r="V1577" s="879"/>
      <c r="W1577" s="879"/>
      <c r="X1577" s="879"/>
    </row>
    <row r="1578" spans="5:24">
      <c r="E1578" s="474"/>
      <c r="G1578" s="1243" t="s">
        <v>1275</v>
      </c>
      <c r="H1578" s="1243" t="s">
        <v>2357</v>
      </c>
      <c r="J1578" s="1225"/>
      <c r="K1578" s="1225"/>
      <c r="T1578" s="879"/>
      <c r="U1578" s="879"/>
      <c r="V1578" s="879"/>
      <c r="W1578" s="879"/>
      <c r="X1578" s="879"/>
    </row>
    <row r="1579" spans="5:24">
      <c r="E1579" s="474"/>
      <c r="G1579" s="1243" t="s">
        <v>1275</v>
      </c>
      <c r="H1579" s="1243" t="s">
        <v>2358</v>
      </c>
      <c r="J1579" s="1225"/>
      <c r="K1579" s="1225"/>
      <c r="T1579" s="879"/>
      <c r="U1579" s="879"/>
      <c r="V1579" s="879"/>
      <c r="W1579" s="879"/>
      <c r="X1579" s="879"/>
    </row>
    <row r="1580" spans="5:24">
      <c r="E1580" s="474"/>
      <c r="G1580" s="1243" t="s">
        <v>1275</v>
      </c>
      <c r="H1580" s="1243" t="s">
        <v>2360</v>
      </c>
      <c r="J1580" s="1225"/>
      <c r="K1580" s="1225"/>
      <c r="T1580" s="879"/>
      <c r="U1580" s="879"/>
      <c r="V1580" s="879"/>
      <c r="W1580" s="879"/>
      <c r="X1580" s="879"/>
    </row>
    <row r="1581" spans="5:24">
      <c r="E1581" s="474"/>
      <c r="G1581" s="1243" t="s">
        <v>1275</v>
      </c>
      <c r="H1581" s="1243" t="s">
        <v>2361</v>
      </c>
      <c r="J1581" s="1225"/>
      <c r="K1581" s="1225"/>
      <c r="T1581" s="879"/>
      <c r="U1581" s="879"/>
      <c r="V1581" s="879"/>
      <c r="W1581" s="879"/>
      <c r="X1581" s="879"/>
    </row>
    <row r="1582" spans="5:24">
      <c r="E1582" s="474"/>
      <c r="G1582" s="1243" t="s">
        <v>1275</v>
      </c>
      <c r="H1582" s="1243" t="s">
        <v>2362</v>
      </c>
      <c r="J1582" s="1225"/>
      <c r="K1582" s="1225"/>
      <c r="T1582" s="879"/>
      <c r="U1582" s="879"/>
      <c r="V1582" s="879"/>
      <c r="W1582" s="879"/>
      <c r="X1582" s="879"/>
    </row>
    <row r="1583" spans="5:24">
      <c r="E1583" s="474"/>
      <c r="G1583" s="1243" t="s">
        <v>1275</v>
      </c>
      <c r="H1583" s="1243" t="s">
        <v>1111</v>
      </c>
      <c r="J1583" s="1225"/>
      <c r="K1583" s="1225"/>
      <c r="T1583" s="879"/>
      <c r="U1583" s="879"/>
      <c r="V1583" s="879"/>
      <c r="W1583" s="879"/>
      <c r="X1583" s="879"/>
    </row>
    <row r="1584" spans="5:24">
      <c r="E1584" s="474"/>
      <c r="G1584" s="1243" t="s">
        <v>1275</v>
      </c>
      <c r="H1584" s="1243" t="s">
        <v>2363</v>
      </c>
      <c r="J1584" s="1225"/>
      <c r="K1584" s="1225"/>
      <c r="T1584" s="879"/>
      <c r="U1584" s="879"/>
      <c r="V1584" s="879"/>
      <c r="W1584" s="879"/>
      <c r="X1584" s="879"/>
    </row>
    <row r="1585" spans="5:24">
      <c r="E1585" s="474"/>
      <c r="G1585" s="1243" t="s">
        <v>1275</v>
      </c>
      <c r="H1585" s="1243" t="s">
        <v>2364</v>
      </c>
      <c r="J1585" s="1225"/>
      <c r="K1585" s="1225"/>
      <c r="T1585" s="879"/>
      <c r="U1585" s="879"/>
      <c r="V1585" s="879"/>
      <c r="W1585" s="879"/>
      <c r="X1585" s="879"/>
    </row>
    <row r="1586" spans="5:24">
      <c r="E1586" s="474"/>
      <c r="G1586" s="1243" t="s">
        <v>1275</v>
      </c>
      <c r="H1586" s="1243" t="s">
        <v>2262</v>
      </c>
      <c r="J1586" s="1225"/>
      <c r="K1586" s="1225"/>
      <c r="T1586" s="879"/>
      <c r="U1586" s="879"/>
      <c r="V1586" s="879"/>
      <c r="W1586" s="879"/>
      <c r="X1586" s="879"/>
    </row>
    <row r="1587" spans="5:24">
      <c r="E1587" s="474"/>
      <c r="G1587" s="1243" t="s">
        <v>1275</v>
      </c>
      <c r="H1587" s="1243" t="s">
        <v>2365</v>
      </c>
      <c r="J1587" s="1225"/>
      <c r="K1587" s="1225"/>
      <c r="T1587" s="879"/>
      <c r="U1587" s="879"/>
      <c r="V1587" s="879"/>
      <c r="W1587" s="879"/>
      <c r="X1587" s="879"/>
    </row>
    <row r="1588" spans="5:24">
      <c r="E1588" s="474"/>
      <c r="G1588" s="1243" t="s">
        <v>1275</v>
      </c>
      <c r="H1588" s="1243" t="s">
        <v>876</v>
      </c>
      <c r="J1588" s="1225"/>
      <c r="K1588" s="1225"/>
      <c r="T1588" s="879"/>
      <c r="U1588" s="879"/>
      <c r="V1588" s="879"/>
      <c r="W1588" s="879"/>
      <c r="X1588" s="879"/>
    </row>
    <row r="1589" spans="5:24">
      <c r="E1589" s="474"/>
      <c r="G1589" s="1243" t="s">
        <v>1275</v>
      </c>
      <c r="H1589" s="1243" t="s">
        <v>2366</v>
      </c>
      <c r="J1589" s="1225"/>
      <c r="K1589" s="1225"/>
      <c r="T1589" s="879"/>
      <c r="U1589" s="879"/>
      <c r="V1589" s="879"/>
      <c r="W1589" s="879"/>
      <c r="X1589" s="879"/>
    </row>
    <row r="1590" spans="5:24">
      <c r="E1590" s="474"/>
      <c r="G1590" s="1243" t="s">
        <v>1275</v>
      </c>
      <c r="H1590" s="1243" t="s">
        <v>2367</v>
      </c>
      <c r="J1590" s="1225"/>
      <c r="K1590" s="1225"/>
      <c r="T1590" s="879"/>
      <c r="U1590" s="879"/>
      <c r="V1590" s="879"/>
      <c r="W1590" s="879"/>
      <c r="X1590" s="879"/>
    </row>
    <row r="1591" spans="5:24">
      <c r="E1591" s="474"/>
      <c r="G1591" s="1243" t="s">
        <v>1275</v>
      </c>
      <c r="H1591" s="1243" t="s">
        <v>1713</v>
      </c>
      <c r="J1591" s="1225"/>
      <c r="K1591" s="1225"/>
      <c r="T1591" s="879"/>
      <c r="U1591" s="879"/>
      <c r="V1591" s="879"/>
      <c r="W1591" s="879"/>
      <c r="X1591" s="879"/>
    </row>
    <row r="1592" spans="5:24">
      <c r="E1592" s="474"/>
      <c r="G1592" s="1243" t="s">
        <v>1275</v>
      </c>
      <c r="H1592" s="1243" t="s">
        <v>2368</v>
      </c>
      <c r="J1592" s="1225"/>
      <c r="K1592" s="1225"/>
      <c r="T1592" s="879"/>
      <c r="U1592" s="879"/>
      <c r="V1592" s="879"/>
      <c r="W1592" s="879"/>
      <c r="X1592" s="879"/>
    </row>
    <row r="1593" spans="5:24">
      <c r="E1593" s="474"/>
      <c r="G1593" s="1243" t="s">
        <v>1275</v>
      </c>
      <c r="H1593" s="1243" t="s">
        <v>2123</v>
      </c>
      <c r="J1593" s="1225"/>
      <c r="K1593" s="1225"/>
      <c r="T1593" s="879"/>
      <c r="U1593" s="879"/>
      <c r="V1593" s="879"/>
      <c r="W1593" s="879"/>
      <c r="X1593" s="879"/>
    </row>
    <row r="1594" spans="5:24">
      <c r="E1594" s="474"/>
      <c r="G1594" s="1243" t="s">
        <v>1275</v>
      </c>
      <c r="H1594" s="1243" t="s">
        <v>1885</v>
      </c>
      <c r="J1594" s="1225"/>
      <c r="K1594" s="1225"/>
      <c r="T1594" s="879"/>
      <c r="U1594" s="879"/>
      <c r="V1594" s="879"/>
      <c r="W1594" s="879"/>
      <c r="X1594" s="879"/>
    </row>
    <row r="1595" spans="5:24">
      <c r="E1595" s="474"/>
      <c r="G1595" s="1243" t="s">
        <v>1275</v>
      </c>
      <c r="H1595" s="1243" t="s">
        <v>2338</v>
      </c>
      <c r="J1595" s="1225"/>
      <c r="K1595" s="1225"/>
      <c r="T1595" s="879"/>
      <c r="U1595" s="879"/>
      <c r="V1595" s="879"/>
      <c r="W1595" s="879"/>
      <c r="X1595" s="879"/>
    </row>
    <row r="1596" spans="5:24">
      <c r="E1596" s="474"/>
      <c r="G1596" s="1243" t="s">
        <v>1275</v>
      </c>
      <c r="H1596" s="1243" t="s">
        <v>46</v>
      </c>
      <c r="J1596" s="1225"/>
      <c r="K1596" s="1225"/>
      <c r="T1596" s="879"/>
      <c r="U1596" s="879"/>
      <c r="V1596" s="879"/>
      <c r="W1596" s="879"/>
      <c r="X1596" s="879"/>
    </row>
    <row r="1597" spans="5:24">
      <c r="E1597" s="474"/>
      <c r="G1597" s="1243" t="s">
        <v>1275</v>
      </c>
      <c r="H1597" s="1243" t="s">
        <v>2369</v>
      </c>
      <c r="J1597" s="1225"/>
      <c r="K1597" s="1225"/>
      <c r="T1597" s="879"/>
      <c r="U1597" s="879"/>
      <c r="V1597" s="879"/>
      <c r="W1597" s="879"/>
      <c r="X1597" s="879"/>
    </row>
    <row r="1598" spans="5:24">
      <c r="E1598" s="474"/>
      <c r="G1598" s="1243" t="s">
        <v>1275</v>
      </c>
      <c r="H1598" s="1243" t="s">
        <v>184</v>
      </c>
      <c r="J1598" s="1225"/>
      <c r="K1598" s="1225"/>
      <c r="T1598" s="879"/>
      <c r="U1598" s="879"/>
      <c r="V1598" s="879"/>
      <c r="W1598" s="879"/>
      <c r="X1598" s="879"/>
    </row>
    <row r="1599" spans="5:24">
      <c r="E1599" s="474"/>
      <c r="G1599" s="1243" t="s">
        <v>1275</v>
      </c>
      <c r="H1599" s="1243" t="s">
        <v>1800</v>
      </c>
      <c r="J1599" s="1225"/>
      <c r="K1599" s="1225"/>
      <c r="T1599" s="879"/>
      <c r="U1599" s="879"/>
      <c r="V1599" s="879"/>
      <c r="W1599" s="879"/>
      <c r="X1599" s="879"/>
    </row>
    <row r="1600" spans="5:24">
      <c r="E1600" s="474"/>
      <c r="G1600" s="1243" t="s">
        <v>1275</v>
      </c>
      <c r="H1600" s="1243" t="s">
        <v>2370</v>
      </c>
      <c r="J1600" s="1225"/>
      <c r="K1600" s="1225"/>
      <c r="T1600" s="879"/>
      <c r="U1600" s="879"/>
      <c r="V1600" s="879"/>
      <c r="W1600" s="879"/>
      <c r="X1600" s="879"/>
    </row>
    <row r="1601" spans="5:24">
      <c r="E1601" s="474"/>
      <c r="G1601" s="1243" t="s">
        <v>1275</v>
      </c>
      <c r="H1601" s="1243" t="s">
        <v>2077</v>
      </c>
      <c r="J1601" s="1225"/>
      <c r="K1601" s="1225"/>
      <c r="T1601" s="879"/>
      <c r="U1601" s="879"/>
      <c r="V1601" s="879"/>
      <c r="W1601" s="879"/>
      <c r="X1601" s="879"/>
    </row>
    <row r="1602" spans="5:24">
      <c r="E1602" s="474"/>
      <c r="G1602" s="1243" t="s">
        <v>1275</v>
      </c>
      <c r="H1602" s="1243" t="s">
        <v>2371</v>
      </c>
      <c r="J1602" s="1225"/>
      <c r="K1602" s="1225"/>
      <c r="T1602" s="879"/>
      <c r="U1602" s="879"/>
      <c r="V1602" s="879"/>
      <c r="W1602" s="879"/>
      <c r="X1602" s="879"/>
    </row>
    <row r="1603" spans="5:24">
      <c r="E1603" s="474"/>
      <c r="G1603" s="1243" t="s">
        <v>1275</v>
      </c>
      <c r="H1603" s="1243" t="s">
        <v>2172</v>
      </c>
      <c r="J1603" s="1225"/>
      <c r="K1603" s="1225"/>
      <c r="T1603" s="879"/>
      <c r="U1603" s="879"/>
      <c r="V1603" s="879"/>
      <c r="W1603" s="879"/>
      <c r="X1603" s="879"/>
    </row>
    <row r="1604" spans="5:24">
      <c r="E1604" s="474"/>
      <c r="G1604" s="1243" t="s">
        <v>1275</v>
      </c>
      <c r="H1604" s="1243" t="s">
        <v>2372</v>
      </c>
      <c r="J1604" s="1225"/>
      <c r="K1604" s="1225"/>
      <c r="T1604" s="879"/>
      <c r="U1604" s="879"/>
      <c r="V1604" s="879"/>
      <c r="W1604" s="879"/>
      <c r="X1604" s="879"/>
    </row>
    <row r="1605" spans="5:24">
      <c r="E1605" s="474"/>
      <c r="G1605" s="1243" t="s">
        <v>1275</v>
      </c>
      <c r="H1605" s="1243" t="s">
        <v>2210</v>
      </c>
      <c r="J1605" s="1225"/>
      <c r="K1605" s="1225"/>
      <c r="T1605" s="879"/>
      <c r="U1605" s="879"/>
      <c r="V1605" s="879"/>
      <c r="W1605" s="879"/>
      <c r="X1605" s="879"/>
    </row>
    <row r="1606" spans="5:24">
      <c r="E1606" s="474"/>
      <c r="G1606" s="1243" t="s">
        <v>1275</v>
      </c>
      <c r="H1606" s="1243" t="s">
        <v>818</v>
      </c>
      <c r="J1606" s="1225"/>
      <c r="K1606" s="1225"/>
      <c r="T1606" s="879"/>
      <c r="U1606" s="879"/>
      <c r="V1606" s="879"/>
      <c r="W1606" s="879"/>
      <c r="X1606" s="879"/>
    </row>
    <row r="1607" spans="5:24">
      <c r="E1607" s="474"/>
      <c r="G1607" s="1243" t="s">
        <v>1275</v>
      </c>
      <c r="H1607" s="1243" t="s">
        <v>1263</v>
      </c>
      <c r="J1607" s="1225"/>
      <c r="K1607" s="1225"/>
      <c r="T1607" s="879"/>
      <c r="U1607" s="879"/>
      <c r="V1607" s="879"/>
      <c r="W1607" s="879"/>
      <c r="X1607" s="879"/>
    </row>
    <row r="1608" spans="5:24">
      <c r="E1608" s="474"/>
      <c r="G1608" s="1243" t="s">
        <v>1275</v>
      </c>
      <c r="H1608" s="1243" t="s">
        <v>338</v>
      </c>
      <c r="J1608" s="1225"/>
      <c r="K1608" s="1225"/>
      <c r="T1608" s="879"/>
      <c r="U1608" s="879"/>
      <c r="V1608" s="879"/>
      <c r="W1608" s="879"/>
      <c r="X1608" s="879"/>
    </row>
    <row r="1609" spans="5:24">
      <c r="E1609" s="474"/>
      <c r="G1609" s="1243" t="s">
        <v>1275</v>
      </c>
      <c r="H1609" s="1243" t="s">
        <v>1779</v>
      </c>
      <c r="J1609" s="1225"/>
      <c r="K1609" s="1225"/>
      <c r="T1609" s="879"/>
      <c r="U1609" s="879"/>
      <c r="V1609" s="879"/>
      <c r="W1609" s="879"/>
      <c r="X1609" s="879"/>
    </row>
    <row r="1610" spans="5:24">
      <c r="E1610" s="474"/>
      <c r="G1610" s="1243" t="s">
        <v>1275</v>
      </c>
      <c r="H1610" s="1243" t="s">
        <v>2373</v>
      </c>
      <c r="J1610" s="1225"/>
      <c r="K1610" s="1225"/>
      <c r="T1610" s="879"/>
      <c r="U1610" s="879"/>
      <c r="V1610" s="879"/>
      <c r="W1610" s="879"/>
      <c r="X1610" s="879"/>
    </row>
    <row r="1611" spans="5:24">
      <c r="E1611" s="474"/>
      <c r="G1611" s="1243" t="s">
        <v>1275</v>
      </c>
      <c r="H1611" s="1243" t="s">
        <v>2374</v>
      </c>
      <c r="J1611" s="1225"/>
      <c r="K1611" s="1225"/>
      <c r="T1611" s="879"/>
      <c r="U1611" s="879"/>
      <c r="V1611" s="879"/>
      <c r="W1611" s="879"/>
      <c r="X1611" s="879"/>
    </row>
    <row r="1612" spans="5:24">
      <c r="E1612" s="474"/>
      <c r="G1612" s="1243" t="s">
        <v>1275</v>
      </c>
      <c r="H1612" s="1243" t="s">
        <v>2375</v>
      </c>
      <c r="J1612" s="1225"/>
      <c r="K1612" s="1225"/>
      <c r="T1612" s="879"/>
      <c r="U1612" s="879"/>
      <c r="V1612" s="879"/>
      <c r="W1612" s="879"/>
      <c r="X1612" s="879"/>
    </row>
    <row r="1613" spans="5:24">
      <c r="E1613" s="474"/>
      <c r="G1613" s="1243" t="s">
        <v>1275</v>
      </c>
      <c r="H1613" s="1243" t="s">
        <v>2376</v>
      </c>
      <c r="J1613" s="1225"/>
      <c r="K1613" s="1225"/>
      <c r="T1613" s="879"/>
      <c r="U1613" s="879"/>
      <c r="V1613" s="879"/>
      <c r="W1613" s="879"/>
      <c r="X1613" s="879"/>
    </row>
    <row r="1614" spans="5:24">
      <c r="E1614" s="474"/>
      <c r="G1614" s="1243" t="s">
        <v>1275</v>
      </c>
      <c r="H1614" s="1243" t="s">
        <v>2377</v>
      </c>
      <c r="J1614" s="1225"/>
      <c r="K1614" s="1225"/>
      <c r="T1614" s="879"/>
      <c r="U1614" s="879"/>
      <c r="V1614" s="879"/>
      <c r="W1614" s="879"/>
      <c r="X1614" s="879"/>
    </row>
    <row r="1615" spans="5:24">
      <c r="E1615" s="474"/>
      <c r="G1615" s="1243" t="s">
        <v>1275</v>
      </c>
      <c r="H1615" s="1243" t="s">
        <v>1891</v>
      </c>
      <c r="J1615" s="1225"/>
      <c r="K1615" s="1225"/>
      <c r="T1615" s="879"/>
      <c r="U1615" s="879"/>
      <c r="V1615" s="879"/>
      <c r="W1615" s="879"/>
      <c r="X1615" s="879"/>
    </row>
    <row r="1616" spans="5:24">
      <c r="E1616" s="474"/>
      <c r="G1616" s="1243" t="s">
        <v>1275</v>
      </c>
      <c r="H1616" s="1243" t="s">
        <v>2379</v>
      </c>
      <c r="J1616" s="1225"/>
      <c r="K1616" s="1225"/>
      <c r="T1616" s="879"/>
      <c r="U1616" s="879"/>
      <c r="V1616" s="879"/>
      <c r="W1616" s="879"/>
      <c r="X1616" s="879"/>
    </row>
    <row r="1617" spans="5:24">
      <c r="E1617" s="474"/>
      <c r="G1617" s="1243" t="s">
        <v>1275</v>
      </c>
      <c r="H1617" s="1243" t="s">
        <v>2288</v>
      </c>
      <c r="J1617" s="1225"/>
      <c r="K1617" s="1225"/>
      <c r="T1617" s="879"/>
      <c r="U1617" s="879"/>
      <c r="V1617" s="879"/>
      <c r="W1617" s="879"/>
      <c r="X1617" s="879"/>
    </row>
    <row r="1618" spans="5:24">
      <c r="E1618" s="474"/>
      <c r="G1618" s="1243" t="s">
        <v>1275</v>
      </c>
      <c r="H1618" s="1243" t="s">
        <v>1525</v>
      </c>
      <c r="J1618" s="1225"/>
      <c r="K1618" s="1225"/>
      <c r="T1618" s="879"/>
      <c r="U1618" s="879"/>
      <c r="V1618" s="879"/>
      <c r="W1618" s="879"/>
      <c r="X1618" s="879"/>
    </row>
    <row r="1619" spans="5:24">
      <c r="E1619" s="474"/>
      <c r="G1619" s="1243" t="s">
        <v>1275</v>
      </c>
      <c r="H1619" s="1243" t="s">
        <v>534</v>
      </c>
      <c r="J1619" s="1225"/>
      <c r="K1619" s="1225"/>
      <c r="T1619" s="879"/>
      <c r="U1619" s="879"/>
      <c r="V1619" s="879"/>
      <c r="W1619" s="879"/>
      <c r="X1619" s="879"/>
    </row>
    <row r="1620" spans="5:24">
      <c r="E1620" s="474"/>
      <c r="G1620" s="1243" t="s">
        <v>1275</v>
      </c>
      <c r="H1620" s="1243" t="s">
        <v>1843</v>
      </c>
      <c r="J1620" s="1225"/>
      <c r="K1620" s="1225"/>
      <c r="T1620" s="879"/>
      <c r="U1620" s="879"/>
      <c r="V1620" s="879"/>
      <c r="W1620" s="879"/>
      <c r="X1620" s="879"/>
    </row>
    <row r="1621" spans="5:24">
      <c r="E1621" s="474"/>
      <c r="G1621" s="1243" t="s">
        <v>1275</v>
      </c>
      <c r="H1621" s="1243" t="s">
        <v>2380</v>
      </c>
      <c r="J1621" s="1225"/>
      <c r="K1621" s="1225"/>
      <c r="T1621" s="879"/>
      <c r="U1621" s="879"/>
      <c r="V1621" s="879"/>
      <c r="W1621" s="879"/>
      <c r="X1621" s="879"/>
    </row>
    <row r="1622" spans="5:24">
      <c r="E1622" s="474"/>
      <c r="G1622" s="1243" t="s">
        <v>1133</v>
      </c>
      <c r="H1622" s="1243" t="s">
        <v>1718</v>
      </c>
      <c r="J1622" s="1225"/>
      <c r="K1622" s="1225"/>
      <c r="T1622" s="879"/>
      <c r="U1622" s="879"/>
      <c r="V1622" s="879"/>
      <c r="W1622" s="879"/>
      <c r="X1622" s="879"/>
    </row>
    <row r="1623" spans="5:24">
      <c r="E1623" s="474"/>
      <c r="G1623" s="1243" t="s">
        <v>1133</v>
      </c>
      <c r="H1623" s="1243" t="s">
        <v>2381</v>
      </c>
      <c r="J1623" s="1225"/>
      <c r="K1623" s="1225"/>
      <c r="T1623" s="879"/>
      <c r="U1623" s="879"/>
      <c r="V1623" s="879"/>
      <c r="W1623" s="879"/>
      <c r="X1623" s="879"/>
    </row>
    <row r="1624" spans="5:24">
      <c r="E1624" s="474"/>
      <c r="G1624" s="1243" t="s">
        <v>1133</v>
      </c>
      <c r="H1624" s="1243" t="s">
        <v>2382</v>
      </c>
      <c r="J1624" s="1225"/>
      <c r="K1624" s="1225"/>
      <c r="T1624" s="879"/>
      <c r="U1624" s="879"/>
      <c r="V1624" s="879"/>
      <c r="W1624" s="879"/>
      <c r="X1624" s="879"/>
    </row>
    <row r="1625" spans="5:24">
      <c r="E1625" s="474"/>
      <c r="G1625" s="1243" t="s">
        <v>1133</v>
      </c>
      <c r="H1625" s="1243" t="s">
        <v>2383</v>
      </c>
      <c r="J1625" s="1225"/>
      <c r="K1625" s="1225"/>
      <c r="T1625" s="879"/>
      <c r="U1625" s="879"/>
      <c r="V1625" s="879"/>
      <c r="W1625" s="879"/>
      <c r="X1625" s="879"/>
    </row>
    <row r="1626" spans="5:24">
      <c r="E1626" s="474"/>
      <c r="G1626" s="1243" t="s">
        <v>1133</v>
      </c>
      <c r="H1626" s="1243" t="s">
        <v>2384</v>
      </c>
      <c r="J1626" s="1225"/>
      <c r="K1626" s="1225"/>
      <c r="T1626" s="879"/>
      <c r="U1626" s="879"/>
      <c r="V1626" s="879"/>
      <c r="W1626" s="879"/>
      <c r="X1626" s="879"/>
    </row>
    <row r="1627" spans="5:24">
      <c r="E1627" s="474"/>
      <c r="G1627" s="1243" t="s">
        <v>1133</v>
      </c>
      <c r="H1627" s="1243" t="s">
        <v>2385</v>
      </c>
      <c r="J1627" s="1225"/>
      <c r="K1627" s="1225"/>
      <c r="T1627" s="879"/>
      <c r="U1627" s="879"/>
      <c r="V1627" s="879"/>
      <c r="W1627" s="879"/>
      <c r="X1627" s="879"/>
    </row>
    <row r="1628" spans="5:24">
      <c r="E1628" s="474"/>
      <c r="G1628" s="1243" t="s">
        <v>1133</v>
      </c>
      <c r="H1628" s="1243" t="s">
        <v>2265</v>
      </c>
      <c r="J1628" s="1225"/>
      <c r="K1628" s="1225"/>
      <c r="T1628" s="879"/>
      <c r="U1628" s="879"/>
      <c r="V1628" s="879"/>
      <c r="W1628" s="879"/>
      <c r="X1628" s="879"/>
    </row>
    <row r="1629" spans="5:24">
      <c r="E1629" s="474"/>
      <c r="G1629" s="1243" t="s">
        <v>1133</v>
      </c>
      <c r="H1629" s="1243" t="s">
        <v>1141</v>
      </c>
      <c r="J1629" s="1225"/>
      <c r="K1629" s="1225"/>
      <c r="T1629" s="879"/>
      <c r="U1629" s="879"/>
      <c r="V1629" s="879"/>
      <c r="W1629" s="879"/>
      <c r="X1629" s="879"/>
    </row>
    <row r="1630" spans="5:24">
      <c r="E1630" s="474"/>
      <c r="G1630" s="1243" t="s">
        <v>1133</v>
      </c>
      <c r="H1630" s="1243" t="s">
        <v>2386</v>
      </c>
      <c r="J1630" s="1225"/>
      <c r="K1630" s="1225"/>
      <c r="T1630" s="879"/>
      <c r="U1630" s="879"/>
      <c r="V1630" s="879"/>
      <c r="W1630" s="879"/>
      <c r="X1630" s="879"/>
    </row>
    <row r="1631" spans="5:24">
      <c r="E1631" s="474"/>
      <c r="G1631" s="1243" t="s">
        <v>1133</v>
      </c>
      <c r="H1631" s="1243" t="s">
        <v>1712</v>
      </c>
      <c r="J1631" s="1225"/>
      <c r="K1631" s="1225"/>
      <c r="T1631" s="879"/>
      <c r="U1631" s="879"/>
      <c r="V1631" s="879"/>
      <c r="W1631" s="879"/>
      <c r="X1631" s="879"/>
    </row>
    <row r="1632" spans="5:24">
      <c r="E1632" s="474"/>
      <c r="G1632" s="1243" t="s">
        <v>1133</v>
      </c>
      <c r="H1632" s="1243" t="s">
        <v>2387</v>
      </c>
      <c r="J1632" s="1225"/>
      <c r="K1632" s="1225"/>
      <c r="T1632" s="879"/>
      <c r="U1632" s="879"/>
      <c r="V1632" s="879"/>
      <c r="W1632" s="879"/>
      <c r="X1632" s="879"/>
    </row>
    <row r="1633" spans="5:24">
      <c r="E1633" s="474"/>
      <c r="G1633" s="1243" t="s">
        <v>1133</v>
      </c>
      <c r="H1633" s="1243" t="s">
        <v>510</v>
      </c>
      <c r="J1633" s="1225"/>
      <c r="K1633" s="1225"/>
      <c r="T1633" s="879"/>
      <c r="U1633" s="879"/>
      <c r="V1633" s="879"/>
      <c r="W1633" s="879"/>
      <c r="X1633" s="879"/>
    </row>
    <row r="1634" spans="5:24">
      <c r="E1634" s="474"/>
      <c r="G1634" s="1243" t="s">
        <v>1133</v>
      </c>
      <c r="H1634" s="1243" t="s">
        <v>2388</v>
      </c>
      <c r="J1634" s="1225"/>
      <c r="K1634" s="1225"/>
      <c r="T1634" s="879"/>
      <c r="U1634" s="879"/>
      <c r="V1634" s="879"/>
      <c r="W1634" s="879"/>
      <c r="X1634" s="879"/>
    </row>
    <row r="1635" spans="5:24">
      <c r="E1635" s="474"/>
      <c r="G1635" s="1243" t="s">
        <v>1133</v>
      </c>
      <c r="H1635" s="1243" t="s">
        <v>2389</v>
      </c>
      <c r="J1635" s="1225"/>
      <c r="K1635" s="1225"/>
      <c r="T1635" s="879"/>
      <c r="U1635" s="879"/>
      <c r="V1635" s="879"/>
      <c r="W1635" s="879"/>
      <c r="X1635" s="879"/>
    </row>
    <row r="1636" spans="5:24">
      <c r="E1636" s="474"/>
      <c r="G1636" s="1243" t="s">
        <v>1133</v>
      </c>
      <c r="H1636" s="1243" t="s">
        <v>2390</v>
      </c>
      <c r="J1636" s="1225"/>
      <c r="K1636" s="1225"/>
      <c r="T1636" s="879"/>
      <c r="U1636" s="879"/>
      <c r="V1636" s="879"/>
      <c r="W1636" s="879"/>
      <c r="X1636" s="879"/>
    </row>
    <row r="1637" spans="5:24">
      <c r="E1637" s="474"/>
      <c r="G1637" s="1243" t="s">
        <v>1133</v>
      </c>
      <c r="H1637" s="1243" t="s">
        <v>2391</v>
      </c>
      <c r="J1637" s="1225"/>
      <c r="K1637" s="1225"/>
      <c r="T1637" s="879"/>
      <c r="U1637" s="879"/>
      <c r="V1637" s="879"/>
      <c r="W1637" s="879"/>
      <c r="X1637" s="879"/>
    </row>
    <row r="1638" spans="5:24">
      <c r="E1638" s="474"/>
      <c r="G1638" s="1243" t="s">
        <v>1133</v>
      </c>
      <c r="H1638" s="1243" t="s">
        <v>2392</v>
      </c>
      <c r="J1638" s="1225"/>
      <c r="K1638" s="1225"/>
      <c r="T1638" s="879"/>
      <c r="U1638" s="879"/>
      <c r="V1638" s="879"/>
      <c r="W1638" s="879"/>
      <c r="X1638" s="879"/>
    </row>
    <row r="1639" spans="5:24">
      <c r="E1639" s="474"/>
      <c r="G1639" s="1243" t="s">
        <v>1133</v>
      </c>
      <c r="H1639" s="1243" t="s">
        <v>161</v>
      </c>
      <c r="J1639" s="1225"/>
      <c r="K1639" s="1225"/>
      <c r="T1639" s="879"/>
      <c r="U1639" s="879"/>
      <c r="V1639" s="879"/>
      <c r="W1639" s="879"/>
      <c r="X1639" s="879"/>
    </row>
    <row r="1640" spans="5:24">
      <c r="E1640" s="474"/>
      <c r="G1640" s="1243" t="s">
        <v>400</v>
      </c>
      <c r="H1640" s="1243" t="s">
        <v>931</v>
      </c>
      <c r="J1640" s="1225"/>
      <c r="K1640" s="1225"/>
      <c r="T1640" s="879"/>
      <c r="U1640" s="879"/>
      <c r="V1640" s="879"/>
      <c r="W1640" s="879"/>
      <c r="X1640" s="879"/>
    </row>
    <row r="1641" spans="5:24">
      <c r="E1641" s="474"/>
      <c r="G1641" s="1243" t="s">
        <v>400</v>
      </c>
      <c r="H1641" s="1243" t="s">
        <v>2393</v>
      </c>
      <c r="J1641" s="1225"/>
      <c r="K1641" s="1225"/>
      <c r="T1641" s="879"/>
      <c r="U1641" s="879"/>
      <c r="V1641" s="879"/>
      <c r="W1641" s="879"/>
      <c r="X1641" s="879"/>
    </row>
    <row r="1642" spans="5:24">
      <c r="E1642" s="474"/>
      <c r="G1642" s="1243" t="s">
        <v>400</v>
      </c>
      <c r="H1642" s="1243" t="s">
        <v>2257</v>
      </c>
      <c r="J1642" s="1225"/>
      <c r="K1642" s="1225"/>
      <c r="T1642" s="879"/>
      <c r="U1642" s="879"/>
      <c r="V1642" s="879"/>
      <c r="W1642" s="879"/>
      <c r="X1642" s="879"/>
    </row>
    <row r="1643" spans="5:24">
      <c r="E1643" s="474"/>
      <c r="G1643" s="1243" t="s">
        <v>400</v>
      </c>
      <c r="H1643" s="1243" t="s">
        <v>2394</v>
      </c>
      <c r="J1643" s="1225"/>
      <c r="K1643" s="1225"/>
      <c r="T1643" s="879"/>
      <c r="U1643" s="879"/>
      <c r="V1643" s="879"/>
      <c r="W1643" s="879"/>
      <c r="X1643" s="879"/>
    </row>
    <row r="1644" spans="5:24">
      <c r="E1644" s="474"/>
      <c r="G1644" s="1243" t="s">
        <v>400</v>
      </c>
      <c r="H1644" s="1243" t="s">
        <v>2395</v>
      </c>
      <c r="J1644" s="1225"/>
      <c r="K1644" s="1225"/>
      <c r="T1644" s="879"/>
      <c r="U1644" s="879"/>
      <c r="V1644" s="879"/>
      <c r="W1644" s="879"/>
      <c r="X1644" s="879"/>
    </row>
    <row r="1645" spans="5:24">
      <c r="E1645" s="474"/>
      <c r="G1645" s="1243" t="s">
        <v>400</v>
      </c>
      <c r="H1645" s="1243" t="s">
        <v>2314</v>
      </c>
      <c r="J1645" s="1225"/>
      <c r="K1645" s="1225"/>
      <c r="T1645" s="879"/>
      <c r="U1645" s="879"/>
      <c r="V1645" s="879"/>
      <c r="W1645" s="879"/>
      <c r="X1645" s="879"/>
    </row>
    <row r="1646" spans="5:24">
      <c r="E1646" s="474"/>
      <c r="G1646" s="1243" t="s">
        <v>400</v>
      </c>
      <c r="H1646" s="1243" t="s">
        <v>2396</v>
      </c>
      <c r="J1646" s="1225"/>
      <c r="K1646" s="1225"/>
      <c r="T1646" s="879"/>
      <c r="U1646" s="879"/>
      <c r="V1646" s="879"/>
      <c r="W1646" s="879"/>
      <c r="X1646" s="879"/>
    </row>
    <row r="1647" spans="5:24">
      <c r="E1647" s="474"/>
      <c r="G1647" s="1243" t="s">
        <v>400</v>
      </c>
      <c r="H1647" s="1243" t="s">
        <v>581</v>
      </c>
      <c r="J1647" s="1225"/>
      <c r="K1647" s="1225"/>
      <c r="T1647" s="879"/>
      <c r="U1647" s="879"/>
      <c r="V1647" s="879"/>
      <c r="W1647" s="879"/>
      <c r="X1647" s="879"/>
    </row>
    <row r="1648" spans="5:24">
      <c r="E1648" s="474"/>
      <c r="G1648" s="1243" t="s">
        <v>400</v>
      </c>
      <c r="H1648" s="1243" t="s">
        <v>2397</v>
      </c>
      <c r="J1648" s="1225"/>
      <c r="K1648" s="1225"/>
      <c r="T1648" s="879"/>
      <c r="U1648" s="879"/>
      <c r="V1648" s="879"/>
      <c r="W1648" s="879"/>
      <c r="X1648" s="879"/>
    </row>
    <row r="1649" spans="5:24">
      <c r="E1649" s="474"/>
      <c r="G1649" s="1243" t="s">
        <v>400</v>
      </c>
      <c r="H1649" s="1243" t="s">
        <v>725</v>
      </c>
      <c r="J1649" s="1225"/>
      <c r="K1649" s="1225"/>
      <c r="T1649" s="879"/>
      <c r="U1649" s="879"/>
      <c r="V1649" s="879"/>
      <c r="W1649" s="879"/>
      <c r="X1649" s="879"/>
    </row>
    <row r="1650" spans="5:24">
      <c r="E1650" s="474"/>
      <c r="G1650" s="1243" t="s">
        <v>400</v>
      </c>
      <c r="H1650" s="1243" t="s">
        <v>1701</v>
      </c>
      <c r="J1650" s="1225"/>
      <c r="K1650" s="1225"/>
      <c r="T1650" s="879"/>
      <c r="U1650" s="879"/>
      <c r="V1650" s="879"/>
      <c r="W1650" s="879"/>
      <c r="X1650" s="879"/>
    </row>
    <row r="1651" spans="5:24">
      <c r="E1651" s="474"/>
      <c r="G1651" s="1243" t="s">
        <v>400</v>
      </c>
      <c r="H1651" s="1243" t="s">
        <v>2398</v>
      </c>
      <c r="J1651" s="1225"/>
      <c r="K1651" s="1225"/>
      <c r="T1651" s="879"/>
      <c r="U1651" s="879"/>
      <c r="V1651" s="879"/>
      <c r="W1651" s="879"/>
      <c r="X1651" s="879"/>
    </row>
    <row r="1652" spans="5:24">
      <c r="E1652" s="474"/>
      <c r="G1652" s="1243" t="s">
        <v>400</v>
      </c>
      <c r="H1652" s="1243" t="s">
        <v>1210</v>
      </c>
      <c r="J1652" s="1225"/>
      <c r="K1652" s="1225"/>
      <c r="T1652" s="879"/>
      <c r="U1652" s="879"/>
      <c r="V1652" s="879"/>
      <c r="W1652" s="879"/>
      <c r="X1652" s="879"/>
    </row>
    <row r="1653" spans="5:24">
      <c r="E1653" s="474"/>
      <c r="G1653" s="1243" t="s">
        <v>400</v>
      </c>
      <c r="H1653" s="1243" t="s">
        <v>2399</v>
      </c>
      <c r="J1653" s="1225"/>
      <c r="K1653" s="1225"/>
      <c r="T1653" s="879"/>
      <c r="U1653" s="879"/>
      <c r="V1653" s="879"/>
      <c r="W1653" s="879"/>
      <c r="X1653" s="879"/>
    </row>
    <row r="1654" spans="5:24">
      <c r="E1654" s="474"/>
      <c r="G1654" s="1243" t="s">
        <v>400</v>
      </c>
      <c r="H1654" s="1243" t="s">
        <v>2143</v>
      </c>
      <c r="J1654" s="1225"/>
      <c r="K1654" s="1225"/>
      <c r="T1654" s="879"/>
      <c r="U1654" s="879"/>
      <c r="V1654" s="879"/>
      <c r="W1654" s="879"/>
      <c r="X1654" s="879"/>
    </row>
    <row r="1655" spans="5:24">
      <c r="E1655" s="474"/>
      <c r="G1655" s="1243" t="s">
        <v>400</v>
      </c>
      <c r="H1655" s="1243" t="s">
        <v>1262</v>
      </c>
      <c r="J1655" s="1225"/>
      <c r="K1655" s="1225"/>
      <c r="T1655" s="879"/>
      <c r="U1655" s="879"/>
      <c r="V1655" s="879"/>
      <c r="W1655" s="879"/>
      <c r="X1655" s="879"/>
    </row>
    <row r="1656" spans="5:24">
      <c r="E1656" s="474"/>
      <c r="G1656" s="1243" t="s">
        <v>400</v>
      </c>
      <c r="H1656" s="1243" t="s">
        <v>2401</v>
      </c>
      <c r="J1656" s="1225"/>
      <c r="K1656" s="1225"/>
      <c r="T1656" s="879"/>
      <c r="U1656" s="879"/>
      <c r="V1656" s="879"/>
      <c r="W1656" s="879"/>
      <c r="X1656" s="879"/>
    </row>
    <row r="1657" spans="5:24">
      <c r="E1657" s="474"/>
      <c r="G1657" s="1243" t="s">
        <v>400</v>
      </c>
      <c r="H1657" s="1243" t="s">
        <v>2400</v>
      </c>
      <c r="J1657" s="1225"/>
      <c r="K1657" s="1225"/>
      <c r="T1657" s="879"/>
      <c r="U1657" s="879"/>
      <c r="V1657" s="879"/>
      <c r="W1657" s="879"/>
      <c r="X1657" s="879"/>
    </row>
    <row r="1658" spans="5:24">
      <c r="E1658" s="474"/>
      <c r="G1658" s="1243" t="s">
        <v>400</v>
      </c>
      <c r="H1658" s="1243" t="s">
        <v>2402</v>
      </c>
      <c r="J1658" s="1225"/>
      <c r="K1658" s="1225"/>
      <c r="T1658" s="879"/>
      <c r="U1658" s="879"/>
      <c r="V1658" s="879"/>
      <c r="W1658" s="879"/>
      <c r="X1658" s="879"/>
    </row>
    <row r="1659" spans="5:24">
      <c r="E1659" s="474"/>
      <c r="G1659" s="1243" t="s">
        <v>400</v>
      </c>
      <c r="H1659" s="1243" t="s">
        <v>2328</v>
      </c>
      <c r="J1659" s="1225"/>
      <c r="K1659" s="1225"/>
      <c r="T1659" s="879"/>
      <c r="U1659" s="879"/>
      <c r="V1659" s="879"/>
      <c r="W1659" s="879"/>
      <c r="X1659" s="879"/>
    </row>
    <row r="1660" spans="5:24">
      <c r="E1660" s="474"/>
      <c r="G1660" s="1243" t="s">
        <v>400</v>
      </c>
      <c r="H1660" s="1243" t="s">
        <v>2403</v>
      </c>
      <c r="J1660" s="1225"/>
      <c r="K1660" s="1225"/>
      <c r="T1660" s="879"/>
      <c r="U1660" s="879"/>
      <c r="V1660" s="879"/>
      <c r="W1660" s="879"/>
      <c r="X1660" s="879"/>
    </row>
    <row r="1661" spans="5:24">
      <c r="E1661" s="474"/>
      <c r="G1661" s="1243" t="s">
        <v>400</v>
      </c>
      <c r="H1661" s="1243" t="s">
        <v>2404</v>
      </c>
      <c r="J1661" s="1225"/>
      <c r="K1661" s="1225"/>
      <c r="T1661" s="879"/>
      <c r="U1661" s="879"/>
      <c r="V1661" s="879"/>
      <c r="W1661" s="879"/>
      <c r="X1661" s="879"/>
    </row>
    <row r="1662" spans="5:24">
      <c r="E1662" s="474"/>
      <c r="G1662" s="1243" t="s">
        <v>400</v>
      </c>
      <c r="H1662" s="1243" t="s">
        <v>1754</v>
      </c>
      <c r="J1662" s="1225"/>
      <c r="K1662" s="1225"/>
      <c r="T1662" s="879"/>
      <c r="U1662" s="879"/>
      <c r="V1662" s="879"/>
      <c r="W1662" s="879"/>
      <c r="X1662" s="879"/>
    </row>
    <row r="1663" spans="5:24">
      <c r="E1663" s="474"/>
      <c r="G1663" s="1243" t="s">
        <v>400</v>
      </c>
      <c r="H1663" s="1243" t="s">
        <v>2405</v>
      </c>
      <c r="J1663" s="1225"/>
      <c r="K1663" s="1225"/>
      <c r="T1663" s="879"/>
      <c r="U1663" s="879"/>
      <c r="V1663" s="879"/>
      <c r="W1663" s="879"/>
      <c r="X1663" s="879"/>
    </row>
    <row r="1664" spans="5:24">
      <c r="E1664" s="474"/>
      <c r="G1664" s="1243" t="s">
        <v>400</v>
      </c>
      <c r="H1664" s="1243" t="s">
        <v>2406</v>
      </c>
      <c r="J1664" s="1225"/>
      <c r="K1664" s="1225"/>
      <c r="T1664" s="879"/>
      <c r="U1664" s="879"/>
      <c r="V1664" s="879"/>
      <c r="W1664" s="879"/>
      <c r="X1664" s="879"/>
    </row>
    <row r="1665" spans="5:24">
      <c r="E1665" s="474"/>
      <c r="G1665" s="1243" t="s">
        <v>400</v>
      </c>
      <c r="H1665" s="1243" t="s">
        <v>2407</v>
      </c>
      <c r="J1665" s="1225"/>
      <c r="K1665" s="1225"/>
      <c r="T1665" s="879"/>
      <c r="U1665" s="879"/>
      <c r="V1665" s="879"/>
      <c r="W1665" s="879"/>
      <c r="X1665" s="879"/>
    </row>
    <row r="1666" spans="5:24">
      <c r="E1666" s="474"/>
      <c r="G1666" s="1243" t="s">
        <v>1281</v>
      </c>
      <c r="H1666" s="1243" t="s">
        <v>788</v>
      </c>
      <c r="J1666" s="1225"/>
      <c r="K1666" s="1225"/>
      <c r="T1666" s="879"/>
      <c r="U1666" s="879"/>
      <c r="V1666" s="879"/>
      <c r="W1666" s="879"/>
      <c r="X1666" s="879"/>
    </row>
    <row r="1667" spans="5:24">
      <c r="E1667" s="474"/>
      <c r="G1667" s="1243" t="s">
        <v>1281</v>
      </c>
      <c r="H1667" s="1243" t="s">
        <v>2408</v>
      </c>
      <c r="J1667" s="1225"/>
      <c r="K1667" s="1225"/>
      <c r="T1667" s="879"/>
      <c r="U1667" s="879"/>
      <c r="V1667" s="879"/>
      <c r="W1667" s="879"/>
      <c r="X1667" s="879"/>
    </row>
    <row r="1668" spans="5:24">
      <c r="E1668" s="474"/>
      <c r="G1668" s="1243" t="s">
        <v>1281</v>
      </c>
      <c r="H1668" s="1243" t="s">
        <v>2409</v>
      </c>
      <c r="J1668" s="1225"/>
      <c r="K1668" s="1225"/>
      <c r="T1668" s="879"/>
      <c r="U1668" s="879"/>
      <c r="V1668" s="879"/>
      <c r="W1668" s="879"/>
      <c r="X1668" s="879"/>
    </row>
    <row r="1669" spans="5:24">
      <c r="E1669" s="474"/>
      <c r="G1669" s="1243" t="s">
        <v>1281</v>
      </c>
      <c r="H1669" s="1243" t="s">
        <v>2411</v>
      </c>
      <c r="J1669" s="1225"/>
      <c r="K1669" s="1225"/>
      <c r="T1669" s="879"/>
      <c r="U1669" s="879"/>
      <c r="V1669" s="879"/>
      <c r="W1669" s="879"/>
      <c r="X1669" s="879"/>
    </row>
    <row r="1670" spans="5:24">
      <c r="E1670" s="474"/>
      <c r="G1670" s="1243" t="s">
        <v>1281</v>
      </c>
      <c r="H1670" s="1243" t="s">
        <v>2003</v>
      </c>
      <c r="J1670" s="1225"/>
      <c r="K1670" s="1225"/>
      <c r="T1670" s="879"/>
      <c r="U1670" s="879"/>
      <c r="V1670" s="879"/>
      <c r="W1670" s="879"/>
      <c r="X1670" s="879"/>
    </row>
    <row r="1671" spans="5:24">
      <c r="E1671" s="474"/>
      <c r="G1671" s="1243" t="s">
        <v>1281</v>
      </c>
      <c r="H1671" s="1243" t="s">
        <v>2412</v>
      </c>
      <c r="J1671" s="1225"/>
      <c r="K1671" s="1225"/>
      <c r="T1671" s="879"/>
      <c r="U1671" s="879"/>
      <c r="V1671" s="879"/>
      <c r="W1671" s="879"/>
      <c r="X1671" s="879"/>
    </row>
    <row r="1672" spans="5:24">
      <c r="E1672" s="474"/>
      <c r="G1672" s="1243" t="s">
        <v>1281</v>
      </c>
      <c r="H1672" s="1243" t="s">
        <v>2413</v>
      </c>
      <c r="J1672" s="1225"/>
      <c r="K1672" s="1225"/>
      <c r="T1672" s="879"/>
      <c r="U1672" s="879"/>
      <c r="V1672" s="879"/>
      <c r="W1672" s="879"/>
      <c r="X1672" s="879"/>
    </row>
    <row r="1673" spans="5:24">
      <c r="E1673" s="474"/>
      <c r="G1673" s="1243" t="s">
        <v>1281</v>
      </c>
      <c r="H1673" s="1243" t="s">
        <v>954</v>
      </c>
      <c r="J1673" s="1225"/>
      <c r="K1673" s="1225"/>
      <c r="T1673" s="879"/>
      <c r="U1673" s="879"/>
      <c r="V1673" s="879"/>
      <c r="W1673" s="879"/>
      <c r="X1673" s="879"/>
    </row>
    <row r="1674" spans="5:24">
      <c r="E1674" s="474"/>
      <c r="G1674" s="1243" t="s">
        <v>1281</v>
      </c>
      <c r="H1674" s="1243" t="s">
        <v>1890</v>
      </c>
      <c r="J1674" s="1225"/>
      <c r="K1674" s="1225"/>
      <c r="T1674" s="879"/>
      <c r="U1674" s="879"/>
      <c r="V1674" s="879"/>
      <c r="W1674" s="879"/>
      <c r="X1674" s="879"/>
    </row>
    <row r="1675" spans="5:24">
      <c r="E1675" s="474"/>
      <c r="G1675" s="1243" t="s">
        <v>1281</v>
      </c>
      <c r="H1675" s="1243" t="s">
        <v>2414</v>
      </c>
      <c r="J1675" s="1225"/>
      <c r="K1675" s="1225"/>
      <c r="T1675" s="879"/>
      <c r="U1675" s="879"/>
      <c r="V1675" s="879"/>
      <c r="W1675" s="879"/>
      <c r="X1675" s="879"/>
    </row>
    <row r="1676" spans="5:24">
      <c r="E1676" s="474"/>
      <c r="G1676" s="1243" t="s">
        <v>1281</v>
      </c>
      <c r="H1676" s="1243" t="s">
        <v>652</v>
      </c>
      <c r="J1676" s="1225"/>
      <c r="K1676" s="1225"/>
      <c r="T1676" s="879"/>
      <c r="U1676" s="879"/>
      <c r="V1676" s="879"/>
      <c r="W1676" s="879"/>
      <c r="X1676" s="879"/>
    </row>
    <row r="1677" spans="5:24">
      <c r="E1677" s="474"/>
      <c r="G1677" s="1243" t="s">
        <v>1281</v>
      </c>
      <c r="H1677" s="1243" t="s">
        <v>2415</v>
      </c>
      <c r="J1677" s="1225"/>
      <c r="K1677" s="1225"/>
      <c r="T1677" s="879"/>
      <c r="U1677" s="879"/>
      <c r="V1677" s="879"/>
      <c r="W1677" s="879"/>
      <c r="X1677" s="879"/>
    </row>
    <row r="1678" spans="5:24">
      <c r="E1678" s="474"/>
      <c r="G1678" s="1243" t="s">
        <v>1281</v>
      </c>
      <c r="H1678" s="1243" t="s">
        <v>816</v>
      </c>
      <c r="J1678" s="1225"/>
      <c r="K1678" s="1225"/>
      <c r="T1678" s="879"/>
      <c r="U1678" s="879"/>
      <c r="V1678" s="879"/>
      <c r="W1678" s="879"/>
      <c r="X1678" s="879"/>
    </row>
    <row r="1679" spans="5:24">
      <c r="E1679" s="474"/>
      <c r="G1679" s="1243" t="s">
        <v>1281</v>
      </c>
      <c r="H1679" s="1243" t="s">
        <v>2416</v>
      </c>
      <c r="J1679" s="1225"/>
      <c r="K1679" s="1225"/>
      <c r="T1679" s="879"/>
      <c r="U1679" s="879"/>
      <c r="V1679" s="879"/>
      <c r="W1679" s="879"/>
      <c r="X1679" s="879"/>
    </row>
    <row r="1680" spans="5:24">
      <c r="E1680" s="474"/>
      <c r="G1680" s="1243" t="s">
        <v>1281</v>
      </c>
      <c r="H1680" s="1243" t="s">
        <v>2417</v>
      </c>
      <c r="J1680" s="1225"/>
      <c r="K1680" s="1225"/>
      <c r="T1680" s="879"/>
      <c r="U1680" s="879"/>
      <c r="V1680" s="879"/>
      <c r="W1680" s="879"/>
      <c r="X1680" s="879"/>
    </row>
    <row r="1681" spans="5:24">
      <c r="E1681" s="474"/>
      <c r="G1681" s="1243" t="s">
        <v>1281</v>
      </c>
      <c r="H1681" s="1243" t="s">
        <v>2418</v>
      </c>
      <c r="J1681" s="1225"/>
      <c r="K1681" s="1225"/>
      <c r="T1681" s="879"/>
      <c r="U1681" s="879"/>
      <c r="V1681" s="879"/>
      <c r="W1681" s="879"/>
      <c r="X1681" s="879"/>
    </row>
    <row r="1682" spans="5:24">
      <c r="E1682" s="474"/>
      <c r="G1682" s="1243" t="s">
        <v>1281</v>
      </c>
      <c r="H1682" s="1243" t="s">
        <v>2419</v>
      </c>
      <c r="J1682" s="1225"/>
      <c r="K1682" s="1225"/>
      <c r="T1682" s="879"/>
      <c r="U1682" s="879"/>
      <c r="V1682" s="879"/>
      <c r="W1682" s="879"/>
      <c r="X1682" s="879"/>
    </row>
    <row r="1683" spans="5:24">
      <c r="E1683" s="474"/>
      <c r="G1683" s="1243" t="s">
        <v>1281</v>
      </c>
      <c r="H1683" s="1243" t="s">
        <v>2420</v>
      </c>
      <c r="J1683" s="1225"/>
      <c r="K1683" s="1225"/>
      <c r="T1683" s="879"/>
      <c r="U1683" s="879"/>
      <c r="V1683" s="879"/>
      <c r="W1683" s="879"/>
      <c r="X1683" s="879"/>
    </row>
    <row r="1684" spans="5:24">
      <c r="E1684" s="474"/>
      <c r="G1684" s="1243" t="s">
        <v>1281</v>
      </c>
      <c r="H1684" s="1243" t="s">
        <v>2410</v>
      </c>
      <c r="J1684" s="1225"/>
      <c r="K1684" s="1225"/>
      <c r="T1684" s="879"/>
      <c r="U1684" s="879"/>
      <c r="V1684" s="879"/>
      <c r="W1684" s="879"/>
      <c r="X1684" s="879"/>
    </row>
    <row r="1685" spans="5:24">
      <c r="E1685" s="474"/>
      <c r="G1685" s="1243" t="s">
        <v>1281</v>
      </c>
      <c r="H1685" s="1243" t="s">
        <v>1252</v>
      </c>
      <c r="J1685" s="1225"/>
      <c r="K1685" s="1225"/>
      <c r="T1685" s="879"/>
      <c r="U1685" s="879"/>
      <c r="V1685" s="879"/>
      <c r="W1685" s="879"/>
      <c r="X1685" s="879"/>
    </row>
    <row r="1686" spans="5:24">
      <c r="E1686" s="474"/>
      <c r="G1686" s="1243" t="s">
        <v>1281</v>
      </c>
      <c r="H1686" s="1243" t="s">
        <v>2421</v>
      </c>
      <c r="J1686" s="1225"/>
      <c r="K1686" s="1225"/>
      <c r="T1686" s="879"/>
      <c r="U1686" s="879"/>
      <c r="V1686" s="879"/>
      <c r="W1686" s="879"/>
      <c r="X1686" s="879"/>
    </row>
    <row r="1687" spans="5:24">
      <c r="E1687" s="474"/>
      <c r="G1687" s="1243" t="s">
        <v>1281</v>
      </c>
      <c r="H1687" s="1243" t="s">
        <v>492</v>
      </c>
      <c r="J1687" s="1225"/>
      <c r="K1687" s="1225"/>
      <c r="T1687" s="879"/>
      <c r="U1687" s="879"/>
      <c r="V1687" s="879"/>
      <c r="W1687" s="879"/>
      <c r="X1687" s="879"/>
    </row>
    <row r="1688" spans="5:24">
      <c r="E1688" s="474"/>
      <c r="G1688" s="1243" t="s">
        <v>1281</v>
      </c>
      <c r="H1688" s="1243" t="s">
        <v>1653</v>
      </c>
      <c r="J1688" s="1225"/>
      <c r="K1688" s="1225"/>
      <c r="T1688" s="879"/>
      <c r="U1688" s="879"/>
      <c r="V1688" s="879"/>
      <c r="W1688" s="879"/>
      <c r="X1688" s="879"/>
    </row>
    <row r="1689" spans="5:24">
      <c r="E1689" s="474"/>
      <c r="G1689" s="1243" t="s">
        <v>1281</v>
      </c>
      <c r="H1689" s="1243" t="s">
        <v>2422</v>
      </c>
      <c r="J1689" s="1225"/>
      <c r="K1689" s="1225"/>
      <c r="T1689" s="879"/>
      <c r="U1689" s="879"/>
      <c r="V1689" s="879"/>
      <c r="W1689" s="879"/>
      <c r="X1689" s="879"/>
    </row>
    <row r="1690" spans="5:24">
      <c r="E1690" s="474"/>
      <c r="G1690" s="1243" t="s">
        <v>1281</v>
      </c>
      <c r="H1690" s="1243" t="s">
        <v>2423</v>
      </c>
      <c r="J1690" s="1225"/>
      <c r="K1690" s="1225"/>
      <c r="T1690" s="879"/>
      <c r="U1690" s="879"/>
      <c r="V1690" s="879"/>
      <c r="W1690" s="879"/>
      <c r="X1690" s="879"/>
    </row>
    <row r="1691" spans="5:24">
      <c r="E1691" s="474"/>
      <c r="G1691" s="1243" t="s">
        <v>1281</v>
      </c>
      <c r="H1691" s="1243" t="s">
        <v>2424</v>
      </c>
      <c r="J1691" s="1225"/>
      <c r="K1691" s="1225"/>
      <c r="T1691" s="879"/>
      <c r="U1691" s="879"/>
      <c r="V1691" s="879"/>
      <c r="W1691" s="879"/>
      <c r="X1691" s="879"/>
    </row>
    <row r="1692" spans="5:24">
      <c r="E1692" s="474"/>
      <c r="G1692" s="1243" t="s">
        <v>1281</v>
      </c>
      <c r="H1692" s="1243" t="s">
        <v>2425</v>
      </c>
      <c r="J1692" s="1225"/>
      <c r="K1692" s="1225"/>
      <c r="T1692" s="879"/>
      <c r="U1692" s="879"/>
      <c r="V1692" s="879"/>
      <c r="W1692" s="879"/>
      <c r="X1692" s="879"/>
    </row>
    <row r="1693" spans="5:24">
      <c r="E1693" s="474"/>
      <c r="G1693" s="1243" t="s">
        <v>1281</v>
      </c>
      <c r="H1693" s="1243" t="s">
        <v>2426</v>
      </c>
      <c r="J1693" s="1225"/>
      <c r="K1693" s="1225"/>
      <c r="T1693" s="879"/>
      <c r="U1693" s="879"/>
      <c r="V1693" s="879"/>
      <c r="W1693" s="879"/>
      <c r="X1693" s="879"/>
    </row>
    <row r="1694" spans="5:24">
      <c r="E1694" s="474"/>
      <c r="G1694" s="1243" t="s">
        <v>1281</v>
      </c>
      <c r="H1694" s="1243" t="s">
        <v>2427</v>
      </c>
      <c r="J1694" s="1225"/>
      <c r="K1694" s="1225"/>
      <c r="T1694" s="879"/>
      <c r="U1694" s="879"/>
      <c r="V1694" s="879"/>
      <c r="W1694" s="879"/>
      <c r="X1694" s="879"/>
    </row>
    <row r="1695" spans="5:24">
      <c r="E1695" s="474"/>
      <c r="G1695" s="1243" t="s">
        <v>1281</v>
      </c>
      <c r="H1695" s="1243" t="s">
        <v>1803</v>
      </c>
      <c r="J1695" s="1225"/>
      <c r="K1695" s="1225"/>
      <c r="T1695" s="879"/>
      <c r="U1695" s="879"/>
      <c r="V1695" s="879"/>
      <c r="W1695" s="879"/>
      <c r="X1695" s="879"/>
    </row>
    <row r="1696" spans="5:24">
      <c r="E1696" s="474"/>
      <c r="G1696" s="1243" t="s">
        <v>1281</v>
      </c>
      <c r="H1696" s="1243" t="s">
        <v>2428</v>
      </c>
      <c r="J1696" s="1225"/>
      <c r="K1696" s="1225"/>
      <c r="T1696" s="879"/>
      <c r="U1696" s="879"/>
      <c r="V1696" s="879"/>
      <c r="W1696" s="879"/>
      <c r="X1696" s="879"/>
    </row>
    <row r="1697" spans="5:24">
      <c r="E1697" s="474"/>
      <c r="G1697" s="1243" t="s">
        <v>1281</v>
      </c>
      <c r="H1697" s="1243" t="s">
        <v>1233</v>
      </c>
      <c r="J1697" s="1225"/>
      <c r="K1697" s="1225"/>
      <c r="T1697" s="879"/>
      <c r="U1697" s="879"/>
      <c r="V1697" s="879"/>
      <c r="W1697" s="879"/>
      <c r="X1697" s="879"/>
    </row>
    <row r="1698" spans="5:24">
      <c r="E1698" s="474"/>
      <c r="G1698" s="1243" t="s">
        <v>1281</v>
      </c>
      <c r="H1698" s="1243" t="s">
        <v>2429</v>
      </c>
      <c r="J1698" s="1225"/>
      <c r="K1698" s="1225"/>
      <c r="T1698" s="879"/>
      <c r="U1698" s="879"/>
      <c r="V1698" s="879"/>
      <c r="W1698" s="879"/>
      <c r="X1698" s="879"/>
    </row>
    <row r="1699" spans="5:24">
      <c r="E1699" s="474"/>
      <c r="G1699" s="1243" t="s">
        <v>1281</v>
      </c>
      <c r="H1699" s="1243" t="s">
        <v>2430</v>
      </c>
      <c r="J1699" s="1225"/>
      <c r="K1699" s="1225"/>
      <c r="T1699" s="879"/>
      <c r="U1699" s="879"/>
      <c r="V1699" s="879"/>
      <c r="W1699" s="879"/>
      <c r="X1699" s="879"/>
    </row>
    <row r="1700" spans="5:24">
      <c r="E1700" s="474"/>
      <c r="G1700" s="1243" t="s">
        <v>1281</v>
      </c>
      <c r="H1700" s="1243" t="s">
        <v>2431</v>
      </c>
      <c r="J1700" s="1225"/>
      <c r="K1700" s="1225"/>
      <c r="T1700" s="879"/>
      <c r="U1700" s="879"/>
      <c r="V1700" s="879"/>
      <c r="W1700" s="879"/>
      <c r="X1700" s="879"/>
    </row>
    <row r="1701" spans="5:24">
      <c r="E1701" s="474"/>
      <c r="G1701" s="1243" t="s">
        <v>1281</v>
      </c>
      <c r="H1701" s="1243" t="s">
        <v>2432</v>
      </c>
      <c r="J1701" s="1225"/>
      <c r="K1701" s="1225"/>
      <c r="T1701" s="879"/>
      <c r="U1701" s="879"/>
      <c r="V1701" s="879"/>
      <c r="W1701" s="879"/>
      <c r="X1701" s="879"/>
    </row>
    <row r="1702" spans="5:24">
      <c r="E1702" s="474"/>
      <c r="G1702" s="1243" t="s">
        <v>1281</v>
      </c>
      <c r="H1702" s="1243" t="s">
        <v>2434</v>
      </c>
      <c r="J1702" s="1225"/>
      <c r="K1702" s="1225"/>
      <c r="T1702" s="879"/>
      <c r="U1702" s="879"/>
      <c r="V1702" s="879"/>
      <c r="W1702" s="879"/>
      <c r="X1702" s="879"/>
    </row>
    <row r="1703" spans="5:24">
      <c r="E1703" s="474"/>
      <c r="G1703" s="1243" t="s">
        <v>1281</v>
      </c>
      <c r="H1703" s="1243" t="s">
        <v>2435</v>
      </c>
      <c r="J1703" s="1225"/>
      <c r="K1703" s="1225"/>
      <c r="T1703" s="879"/>
      <c r="U1703" s="879"/>
      <c r="V1703" s="879"/>
      <c r="W1703" s="879"/>
      <c r="X1703" s="879"/>
    </row>
    <row r="1704" spans="5:24">
      <c r="E1704" s="474"/>
      <c r="G1704" s="1243" t="s">
        <v>1281</v>
      </c>
      <c r="H1704" s="1243" t="s">
        <v>2166</v>
      </c>
      <c r="J1704" s="1225"/>
      <c r="K1704" s="1225"/>
      <c r="T1704" s="879"/>
      <c r="U1704" s="879"/>
      <c r="V1704" s="879"/>
      <c r="W1704" s="879"/>
      <c r="X1704" s="879"/>
    </row>
    <row r="1705" spans="5:24">
      <c r="E1705" s="474"/>
      <c r="G1705" s="1243" t="s">
        <v>1281</v>
      </c>
      <c r="H1705" s="1243" t="s">
        <v>702</v>
      </c>
      <c r="J1705" s="1225"/>
      <c r="K1705" s="1225"/>
      <c r="T1705" s="879"/>
      <c r="U1705" s="879"/>
      <c r="V1705" s="879"/>
      <c r="W1705" s="879"/>
      <c r="X1705" s="879"/>
    </row>
    <row r="1706" spans="5:24">
      <c r="E1706" s="474"/>
      <c r="G1706" s="1243" t="s">
        <v>1281</v>
      </c>
      <c r="H1706" s="1243" t="s">
        <v>2436</v>
      </c>
      <c r="J1706" s="1225"/>
      <c r="K1706" s="1225"/>
      <c r="T1706" s="879"/>
      <c r="U1706" s="879"/>
      <c r="V1706" s="879"/>
      <c r="W1706" s="879"/>
      <c r="X1706" s="879"/>
    </row>
    <row r="1707" spans="5:24">
      <c r="E1707" s="474"/>
      <c r="G1707" s="1243" t="s">
        <v>1281</v>
      </c>
      <c r="H1707" s="1243" t="s">
        <v>2437</v>
      </c>
      <c r="J1707" s="1225"/>
      <c r="K1707" s="1225"/>
      <c r="T1707" s="879"/>
      <c r="U1707" s="879"/>
      <c r="V1707" s="879"/>
      <c r="W1707" s="879"/>
      <c r="X1707" s="879"/>
    </row>
    <row r="1708" spans="5:24">
      <c r="E1708" s="474"/>
      <c r="G1708" s="1243" t="s">
        <v>1281</v>
      </c>
      <c r="H1708" s="1243" t="s">
        <v>283</v>
      </c>
      <c r="J1708" s="1225"/>
      <c r="K1708" s="1225"/>
      <c r="T1708" s="879"/>
      <c r="U1708" s="879"/>
      <c r="V1708" s="879"/>
      <c r="W1708" s="879"/>
      <c r="X1708" s="879"/>
    </row>
    <row r="1709" spans="5:24">
      <c r="E1709" s="474"/>
      <c r="G1709" s="1243" t="s">
        <v>747</v>
      </c>
      <c r="H1709" s="1243" t="s">
        <v>2325</v>
      </c>
      <c r="J1709" s="1225"/>
      <c r="K1709" s="1225"/>
      <c r="T1709" s="879"/>
      <c r="U1709" s="879"/>
      <c r="V1709" s="879"/>
      <c r="W1709" s="879"/>
      <c r="X1709" s="879"/>
    </row>
    <row r="1710" spans="5:24">
      <c r="E1710" s="474"/>
      <c r="G1710" s="1243" t="s">
        <v>747</v>
      </c>
      <c r="H1710" s="1243" t="s">
        <v>1704</v>
      </c>
      <c r="J1710" s="1225"/>
      <c r="K1710" s="1225"/>
      <c r="T1710" s="879"/>
      <c r="U1710" s="879"/>
      <c r="V1710" s="879"/>
      <c r="W1710" s="879"/>
      <c r="X1710" s="879"/>
    </row>
    <row r="1711" spans="5:24">
      <c r="E1711" s="474"/>
      <c r="G1711" s="1243" t="s">
        <v>747</v>
      </c>
      <c r="H1711" s="1243" t="s">
        <v>2438</v>
      </c>
      <c r="J1711" s="1225"/>
      <c r="K1711" s="1225"/>
      <c r="T1711" s="879"/>
      <c r="U1711" s="879"/>
      <c r="V1711" s="879"/>
      <c r="W1711" s="879"/>
      <c r="X1711" s="879"/>
    </row>
    <row r="1712" spans="5:24">
      <c r="E1712" s="474"/>
      <c r="G1712" s="1243" t="s">
        <v>747</v>
      </c>
      <c r="H1712" s="1243" t="s">
        <v>2439</v>
      </c>
      <c r="J1712" s="1225"/>
      <c r="K1712" s="1225"/>
      <c r="T1712" s="879"/>
      <c r="U1712" s="879"/>
      <c r="V1712" s="879"/>
      <c r="W1712" s="879"/>
      <c r="X1712" s="879"/>
    </row>
    <row r="1713" spans="5:24">
      <c r="E1713" s="474"/>
      <c r="G1713" s="1243" t="s">
        <v>747</v>
      </c>
      <c r="H1713" s="1243" t="s">
        <v>2440</v>
      </c>
      <c r="J1713" s="1225"/>
      <c r="K1713" s="1225"/>
      <c r="T1713" s="879"/>
      <c r="U1713" s="879"/>
      <c r="V1713" s="879"/>
      <c r="W1713" s="879"/>
      <c r="X1713" s="879"/>
    </row>
    <row r="1714" spans="5:24">
      <c r="E1714" s="474"/>
      <c r="G1714" s="1243" t="s">
        <v>747</v>
      </c>
      <c r="H1714" s="1243" t="s">
        <v>1812</v>
      </c>
      <c r="J1714" s="1225"/>
      <c r="K1714" s="1225"/>
      <c r="T1714" s="879"/>
      <c r="U1714" s="879"/>
      <c r="V1714" s="879"/>
      <c r="W1714" s="879"/>
      <c r="X1714" s="879"/>
    </row>
    <row r="1715" spans="5:24">
      <c r="E1715" s="474"/>
      <c r="G1715" s="1243" t="s">
        <v>747</v>
      </c>
      <c r="H1715" s="1243" t="s">
        <v>1411</v>
      </c>
      <c r="J1715" s="1225"/>
      <c r="K1715" s="1225"/>
      <c r="T1715" s="879"/>
      <c r="U1715" s="879"/>
      <c r="V1715" s="879"/>
      <c r="W1715" s="879"/>
      <c r="X1715" s="879"/>
    </row>
    <row r="1716" spans="5:24">
      <c r="E1716" s="474"/>
      <c r="G1716" s="1243" t="s">
        <v>747</v>
      </c>
      <c r="H1716" s="1243" t="s">
        <v>2353</v>
      </c>
      <c r="J1716" s="1225"/>
      <c r="K1716" s="1225"/>
      <c r="T1716" s="879"/>
      <c r="U1716" s="879"/>
      <c r="V1716" s="879"/>
      <c r="W1716" s="879"/>
      <c r="X1716" s="879"/>
    </row>
    <row r="1717" spans="5:24">
      <c r="E1717" s="474"/>
      <c r="G1717" s="1243" t="s">
        <v>747</v>
      </c>
      <c r="H1717" s="1243" t="s">
        <v>2441</v>
      </c>
      <c r="J1717" s="1225"/>
      <c r="K1717" s="1225"/>
      <c r="T1717" s="879"/>
      <c r="U1717" s="879"/>
      <c r="V1717" s="879"/>
      <c r="W1717" s="879"/>
      <c r="X1717" s="879"/>
    </row>
    <row r="1718" spans="5:24">
      <c r="E1718" s="474"/>
      <c r="G1718" s="1243" t="s">
        <v>747</v>
      </c>
      <c r="H1718" s="1243" t="s">
        <v>2442</v>
      </c>
      <c r="J1718" s="1225"/>
      <c r="K1718" s="1225"/>
      <c r="T1718" s="879"/>
      <c r="U1718" s="879"/>
      <c r="V1718" s="879"/>
      <c r="W1718" s="879"/>
      <c r="X1718" s="879"/>
    </row>
    <row r="1719" spans="5:24">
      <c r="E1719" s="474"/>
      <c r="G1719" s="1243" t="s">
        <v>747</v>
      </c>
      <c r="H1719" s="1243" t="s">
        <v>2443</v>
      </c>
      <c r="J1719" s="1225"/>
      <c r="K1719" s="1225"/>
      <c r="T1719" s="879"/>
      <c r="U1719" s="879"/>
      <c r="V1719" s="879"/>
      <c r="W1719" s="879"/>
      <c r="X1719" s="879"/>
    </row>
    <row r="1720" spans="5:24">
      <c r="E1720" s="474"/>
      <c r="G1720" s="1243" t="s">
        <v>747</v>
      </c>
      <c r="H1720" s="1243" t="s">
        <v>2444</v>
      </c>
      <c r="J1720" s="1225"/>
      <c r="K1720" s="1225"/>
      <c r="T1720" s="879"/>
      <c r="U1720" s="879"/>
      <c r="V1720" s="879"/>
      <c r="W1720" s="879"/>
      <c r="X1720" s="879"/>
    </row>
    <row r="1721" spans="5:24">
      <c r="E1721" s="474"/>
      <c r="G1721" s="1243" t="s">
        <v>747</v>
      </c>
      <c r="H1721" s="1243" t="s">
        <v>2445</v>
      </c>
      <c r="J1721" s="1225"/>
      <c r="K1721" s="1225"/>
      <c r="T1721" s="879"/>
      <c r="U1721" s="879"/>
      <c r="V1721" s="879"/>
      <c r="W1721" s="879"/>
      <c r="X1721" s="879"/>
    </row>
    <row r="1722" spans="5:24">
      <c r="E1722" s="474"/>
      <c r="G1722" s="1243" t="s">
        <v>747</v>
      </c>
      <c r="H1722" s="1243" t="s">
        <v>1679</v>
      </c>
      <c r="J1722" s="1225"/>
      <c r="K1722" s="1225"/>
      <c r="T1722" s="879"/>
      <c r="U1722" s="879"/>
      <c r="V1722" s="879"/>
      <c r="W1722" s="879"/>
      <c r="X1722" s="879"/>
    </row>
    <row r="1723" spans="5:24">
      <c r="E1723" s="474"/>
      <c r="G1723" s="1243" t="s">
        <v>747</v>
      </c>
      <c r="H1723" s="1243" t="s">
        <v>2447</v>
      </c>
      <c r="J1723" s="1225"/>
      <c r="K1723" s="1225"/>
      <c r="T1723" s="879"/>
      <c r="U1723" s="879"/>
      <c r="V1723" s="879"/>
      <c r="W1723" s="879"/>
      <c r="X1723" s="879"/>
    </row>
    <row r="1724" spans="5:24">
      <c r="E1724" s="474"/>
      <c r="G1724" s="1243" t="s">
        <v>747</v>
      </c>
      <c r="H1724" s="1243" t="s">
        <v>2005</v>
      </c>
      <c r="J1724" s="1225"/>
      <c r="K1724" s="1225"/>
      <c r="T1724" s="879"/>
      <c r="U1724" s="879"/>
      <c r="V1724" s="879"/>
      <c r="W1724" s="879"/>
      <c r="X1724" s="879"/>
    </row>
    <row r="1725" spans="5:24">
      <c r="E1725" s="474"/>
      <c r="G1725" s="1243" t="s">
        <v>747</v>
      </c>
      <c r="H1725" s="1243" t="s">
        <v>2448</v>
      </c>
      <c r="J1725" s="1225"/>
      <c r="K1725" s="1225"/>
      <c r="T1725" s="879"/>
      <c r="U1725" s="879"/>
      <c r="V1725" s="879"/>
      <c r="W1725" s="879"/>
      <c r="X1725" s="879"/>
    </row>
    <row r="1726" spans="5:24">
      <c r="E1726" s="474"/>
      <c r="G1726" s="1243" t="s">
        <v>747</v>
      </c>
      <c r="H1726" s="1243" t="s">
        <v>937</v>
      </c>
      <c r="J1726" s="1225"/>
      <c r="K1726" s="1225"/>
      <c r="T1726" s="879"/>
      <c r="U1726" s="879"/>
      <c r="V1726" s="879"/>
      <c r="W1726" s="879"/>
      <c r="X1726" s="879"/>
    </row>
    <row r="1727" spans="5:24">
      <c r="E1727" s="474"/>
      <c r="G1727" s="1243" t="s">
        <v>747</v>
      </c>
      <c r="H1727" s="1243" t="s">
        <v>1167</v>
      </c>
      <c r="J1727" s="1225"/>
      <c r="K1727" s="1225"/>
      <c r="T1727" s="879"/>
      <c r="U1727" s="879"/>
      <c r="V1727" s="879"/>
      <c r="W1727" s="879"/>
      <c r="X1727" s="879"/>
    </row>
    <row r="1728" spans="5:24">
      <c r="E1728" s="474"/>
      <c r="G1728" s="1243" t="s">
        <v>747</v>
      </c>
      <c r="H1728" s="1243" t="s">
        <v>1629</v>
      </c>
      <c r="J1728" s="1225"/>
      <c r="K1728" s="1225"/>
      <c r="T1728" s="879"/>
      <c r="U1728" s="879"/>
      <c r="V1728" s="879"/>
      <c r="W1728" s="879"/>
      <c r="X1728" s="879"/>
    </row>
    <row r="1729" spans="5:24">
      <c r="E1729" s="474"/>
      <c r="G1729" s="1243" t="s">
        <v>747</v>
      </c>
      <c r="H1729" s="1243" t="s">
        <v>2450</v>
      </c>
      <c r="J1729" s="1225"/>
      <c r="K1729" s="1225"/>
      <c r="T1729" s="879"/>
      <c r="U1729" s="879"/>
      <c r="V1729" s="879"/>
      <c r="W1729" s="879"/>
      <c r="X1729" s="879"/>
    </row>
    <row r="1730" spans="5:24">
      <c r="E1730" s="474"/>
      <c r="G1730" s="1243" t="s">
        <v>747</v>
      </c>
      <c r="H1730" s="1243" t="s">
        <v>2378</v>
      </c>
      <c r="J1730" s="1225"/>
      <c r="K1730" s="1225"/>
      <c r="T1730" s="879"/>
      <c r="U1730" s="879"/>
      <c r="V1730" s="879"/>
      <c r="W1730" s="879"/>
      <c r="X1730" s="879"/>
    </row>
    <row r="1731" spans="5:24">
      <c r="E1731" s="474"/>
      <c r="G1731" s="1243" t="s">
        <v>747</v>
      </c>
      <c r="H1731" s="1243" t="s">
        <v>1937</v>
      </c>
      <c r="J1731" s="1225"/>
      <c r="K1731" s="1225"/>
      <c r="T1731" s="879"/>
      <c r="U1731" s="879"/>
      <c r="V1731" s="879"/>
      <c r="W1731" s="879"/>
      <c r="X1731" s="879"/>
    </row>
    <row r="1732" spans="5:24">
      <c r="E1732" s="474"/>
      <c r="G1732" s="1243" t="s">
        <v>747</v>
      </c>
      <c r="H1732" s="1243" t="s">
        <v>2451</v>
      </c>
      <c r="J1732" s="1225"/>
      <c r="K1732" s="1225"/>
      <c r="T1732" s="879"/>
      <c r="U1732" s="879"/>
      <c r="V1732" s="879"/>
      <c r="W1732" s="879"/>
      <c r="X1732" s="879"/>
    </row>
    <row r="1733" spans="5:24">
      <c r="E1733" s="474"/>
      <c r="G1733" s="1243" t="s">
        <v>747</v>
      </c>
      <c r="H1733" s="1243" t="s">
        <v>2452</v>
      </c>
      <c r="J1733" s="1225"/>
      <c r="K1733" s="1225"/>
      <c r="T1733" s="879"/>
      <c r="U1733" s="879"/>
      <c r="V1733" s="879"/>
      <c r="W1733" s="879"/>
      <c r="X1733" s="879"/>
    </row>
    <row r="1734" spans="5:24">
      <c r="E1734" s="474"/>
      <c r="G1734" s="1243" t="s">
        <v>747</v>
      </c>
      <c r="H1734" s="1243" t="s">
        <v>2453</v>
      </c>
      <c r="J1734" s="1225"/>
      <c r="K1734" s="1225"/>
      <c r="T1734" s="879"/>
      <c r="U1734" s="879"/>
      <c r="V1734" s="879"/>
      <c r="W1734" s="879"/>
      <c r="X1734" s="879"/>
    </row>
    <row r="1735" spans="5:24">
      <c r="E1735" s="474"/>
      <c r="G1735" s="1243" t="s">
        <v>747</v>
      </c>
      <c r="H1735" s="1243" t="s">
        <v>2454</v>
      </c>
      <c r="J1735" s="1225"/>
      <c r="K1735" s="1225"/>
      <c r="T1735" s="879"/>
      <c r="U1735" s="879"/>
      <c r="V1735" s="879"/>
      <c r="W1735" s="879"/>
      <c r="X1735" s="879"/>
    </row>
    <row r="1736" spans="5:24">
      <c r="E1736" s="474"/>
      <c r="G1736" s="1243" t="s">
        <v>747</v>
      </c>
      <c r="H1736" s="1243" t="s">
        <v>2455</v>
      </c>
      <c r="J1736" s="1225"/>
      <c r="K1736" s="1225"/>
      <c r="T1736" s="879"/>
      <c r="U1736" s="879"/>
      <c r="V1736" s="879"/>
      <c r="W1736" s="879"/>
      <c r="X1736" s="879"/>
    </row>
    <row r="1737" spans="5:24">
      <c r="E1737" s="474"/>
      <c r="G1737" s="1243" t="s">
        <v>747</v>
      </c>
      <c r="H1737" s="1243" t="s">
        <v>698</v>
      </c>
      <c r="J1737" s="1225"/>
      <c r="K1737" s="1225"/>
      <c r="T1737" s="879"/>
      <c r="U1737" s="879"/>
      <c r="V1737" s="879"/>
      <c r="W1737" s="879"/>
      <c r="X1737" s="879"/>
    </row>
    <row r="1738" spans="5:24">
      <c r="E1738" s="474"/>
      <c r="G1738" s="1243" t="s">
        <v>747</v>
      </c>
      <c r="H1738" s="1243" t="s">
        <v>456</v>
      </c>
      <c r="J1738" s="1225"/>
      <c r="K1738" s="1225"/>
      <c r="T1738" s="879"/>
      <c r="U1738" s="879"/>
      <c r="V1738" s="879"/>
      <c r="W1738" s="879"/>
      <c r="X1738" s="879"/>
    </row>
    <row r="1739" spans="5:24">
      <c r="E1739" s="474"/>
      <c r="G1739" s="1243" t="s">
        <v>747</v>
      </c>
      <c r="H1739" s="1243" t="s">
        <v>778</v>
      </c>
      <c r="J1739" s="1225"/>
      <c r="K1739" s="1225"/>
      <c r="T1739" s="879"/>
      <c r="U1739" s="879"/>
      <c r="V1739" s="879"/>
      <c r="W1739" s="879"/>
      <c r="X1739" s="879"/>
    </row>
    <row r="1740" spans="5:24">
      <c r="E1740" s="474"/>
      <c r="G1740" s="1243" t="s">
        <v>747</v>
      </c>
      <c r="H1740" s="1243" t="s">
        <v>1147</v>
      </c>
      <c r="J1740" s="1225"/>
      <c r="K1740" s="1225"/>
      <c r="T1740" s="879"/>
      <c r="U1740" s="879"/>
      <c r="V1740" s="879"/>
      <c r="W1740" s="879"/>
      <c r="X1740" s="879"/>
    </row>
    <row r="1741" spans="5:24">
      <c r="E1741" s="474"/>
      <c r="G1741" s="1243" t="s">
        <v>747</v>
      </c>
      <c r="H1741" s="1243" t="s">
        <v>951</v>
      </c>
      <c r="J1741" s="1225"/>
      <c r="K1741" s="1225"/>
      <c r="T1741" s="879"/>
      <c r="U1741" s="879"/>
      <c r="V1741" s="879"/>
      <c r="W1741" s="879"/>
      <c r="X1741" s="879"/>
    </row>
    <row r="1742" spans="5:24">
      <c r="E1742" s="474"/>
      <c r="G1742" s="1243" t="s">
        <v>747</v>
      </c>
      <c r="H1742" s="1243" t="s">
        <v>1902</v>
      </c>
      <c r="J1742" s="1225"/>
      <c r="K1742" s="1225"/>
      <c r="T1742" s="879"/>
      <c r="U1742" s="879"/>
      <c r="V1742" s="879"/>
      <c r="W1742" s="879"/>
      <c r="X1742" s="879"/>
    </row>
    <row r="1743" spans="5:24">
      <c r="E1743" s="474"/>
      <c r="G1743" s="1243" t="s">
        <v>747</v>
      </c>
      <c r="H1743" s="1243" t="s">
        <v>2456</v>
      </c>
      <c r="J1743" s="1225"/>
      <c r="K1743" s="1225"/>
      <c r="T1743" s="879"/>
      <c r="U1743" s="879"/>
      <c r="V1743" s="879"/>
      <c r="W1743" s="879"/>
      <c r="X1743" s="879"/>
    </row>
    <row r="1744" spans="5:24">
      <c r="E1744" s="474"/>
      <c r="G1744" s="1243" t="s">
        <v>747</v>
      </c>
      <c r="H1744" s="1243" t="s">
        <v>2457</v>
      </c>
      <c r="J1744" s="1225"/>
      <c r="K1744" s="1225"/>
      <c r="T1744" s="879"/>
      <c r="U1744" s="879"/>
      <c r="V1744" s="879"/>
      <c r="W1744" s="879"/>
      <c r="X1744" s="879"/>
    </row>
    <row r="1745" spans="5:24">
      <c r="E1745" s="474"/>
      <c r="G1745" s="1243" t="s">
        <v>747</v>
      </c>
      <c r="H1745" s="1243" t="s">
        <v>2458</v>
      </c>
      <c r="J1745" s="1225"/>
      <c r="K1745" s="1225"/>
      <c r="T1745" s="879"/>
      <c r="U1745" s="879"/>
      <c r="V1745" s="879"/>
      <c r="W1745" s="879"/>
      <c r="X1745" s="879"/>
    </row>
    <row r="1746" spans="5:24">
      <c r="E1746" s="474"/>
      <c r="G1746" s="1243" t="s">
        <v>747</v>
      </c>
      <c r="H1746" s="1243" t="s">
        <v>1670</v>
      </c>
      <c r="J1746" s="1225"/>
      <c r="K1746" s="1225"/>
      <c r="T1746" s="879"/>
      <c r="U1746" s="879"/>
      <c r="V1746" s="879"/>
      <c r="W1746" s="879"/>
      <c r="X1746" s="879"/>
    </row>
    <row r="1747" spans="5:24">
      <c r="E1747" s="474"/>
      <c r="G1747" s="1243" t="s">
        <v>747</v>
      </c>
      <c r="H1747" s="1243" t="s">
        <v>2459</v>
      </c>
      <c r="J1747" s="1225"/>
      <c r="K1747" s="1225"/>
      <c r="T1747" s="879"/>
      <c r="U1747" s="879"/>
      <c r="V1747" s="879"/>
      <c r="W1747" s="879"/>
      <c r="X1747" s="879"/>
    </row>
    <row r="1748" spans="5:24">
      <c r="E1748" s="474"/>
      <c r="G1748" s="1243" t="s">
        <v>747</v>
      </c>
      <c r="H1748" s="1243" t="s">
        <v>2460</v>
      </c>
      <c r="J1748" s="1225"/>
      <c r="K1748" s="1225"/>
      <c r="T1748" s="879"/>
      <c r="U1748" s="879"/>
      <c r="V1748" s="879"/>
      <c r="W1748" s="879"/>
      <c r="X1748" s="879"/>
    </row>
    <row r="1749" spans="5:24" ht="14.25">
      <c r="E1749" s="474"/>
      <c r="G1749" s="1244" t="s">
        <v>747</v>
      </c>
      <c r="H1749" s="1244" t="s">
        <v>1888</v>
      </c>
      <c r="J1749" s="1225"/>
      <c r="K1749" s="1225"/>
      <c r="T1749" s="879"/>
      <c r="U1749" s="879"/>
      <c r="V1749" s="879"/>
      <c r="W1749" s="879"/>
      <c r="X1749" s="879"/>
    </row>
    <row r="1750" spans="5:24">
      <c r="E1750" s="474"/>
      <c r="H1750" s="879"/>
      <c r="J1750" s="1225"/>
      <c r="K1750" s="1225"/>
      <c r="T1750" s="879"/>
      <c r="U1750" s="879"/>
      <c r="V1750" s="879"/>
      <c r="W1750" s="879"/>
      <c r="X1750" s="879"/>
    </row>
    <row r="1751" spans="5:24">
      <c r="E1751" s="474"/>
      <c r="H1751" s="879"/>
      <c r="J1751" s="1225"/>
      <c r="K1751" s="1225"/>
      <c r="T1751" s="879"/>
      <c r="U1751" s="879"/>
      <c r="V1751" s="879"/>
      <c r="W1751" s="879"/>
      <c r="X1751" s="879"/>
    </row>
    <row r="1752" spans="5:24">
      <c r="E1752" s="474"/>
      <c r="H1752" s="879"/>
      <c r="J1752" s="1225"/>
      <c r="K1752" s="1225"/>
      <c r="T1752" s="879"/>
      <c r="U1752" s="879"/>
      <c r="V1752" s="879"/>
      <c r="W1752" s="879"/>
      <c r="X1752" s="879"/>
    </row>
    <row r="1753" spans="5:24">
      <c r="E1753" s="474"/>
      <c r="H1753" s="879"/>
      <c r="J1753" s="1225"/>
      <c r="K1753" s="1225"/>
      <c r="T1753" s="879"/>
      <c r="U1753" s="879"/>
      <c r="V1753" s="879"/>
      <c r="W1753" s="879"/>
      <c r="X1753" s="879"/>
    </row>
    <row r="1754" spans="5:24">
      <c r="E1754" s="474"/>
      <c r="H1754" s="879"/>
      <c r="J1754" s="1225"/>
      <c r="K1754" s="1225"/>
      <c r="T1754" s="879"/>
      <c r="U1754" s="879"/>
      <c r="V1754" s="879"/>
      <c r="W1754" s="879"/>
      <c r="X1754" s="879"/>
    </row>
    <row r="1755" spans="5:24">
      <c r="E1755" s="474"/>
      <c r="H1755" s="879"/>
      <c r="J1755" s="1225"/>
      <c r="K1755" s="1225"/>
      <c r="T1755" s="879"/>
      <c r="U1755" s="879"/>
      <c r="V1755" s="879"/>
      <c r="W1755" s="879"/>
      <c r="X1755" s="879"/>
    </row>
    <row r="1756" spans="5:24">
      <c r="E1756" s="474"/>
      <c r="H1756" s="879"/>
      <c r="J1756" s="1225"/>
      <c r="K1756" s="1225"/>
      <c r="T1756" s="879"/>
      <c r="U1756" s="879"/>
      <c r="V1756" s="879"/>
      <c r="W1756" s="879"/>
      <c r="X1756" s="879"/>
    </row>
    <row r="1757" spans="5:24">
      <c r="E1757" s="474"/>
      <c r="H1757" s="879"/>
      <c r="J1757" s="1225"/>
      <c r="K1757" s="1225"/>
      <c r="T1757" s="879"/>
      <c r="U1757" s="879"/>
      <c r="V1757" s="879"/>
      <c r="W1757" s="879"/>
      <c r="X1757" s="879"/>
    </row>
    <row r="1758" spans="5:24">
      <c r="E1758" s="474"/>
      <c r="H1758" s="879"/>
      <c r="J1758" s="1225"/>
      <c r="K1758" s="1225"/>
      <c r="T1758" s="879"/>
      <c r="U1758" s="879"/>
      <c r="V1758" s="879"/>
      <c r="W1758" s="879"/>
      <c r="X1758" s="879"/>
    </row>
    <row r="1759" spans="5:24">
      <c r="E1759" s="474"/>
      <c r="H1759" s="879"/>
      <c r="J1759" s="1225"/>
      <c r="K1759" s="1225"/>
      <c r="T1759" s="879"/>
      <c r="U1759" s="879"/>
      <c r="V1759" s="879"/>
      <c r="W1759" s="879"/>
      <c r="X1759" s="879"/>
    </row>
    <row r="1760" spans="5:24">
      <c r="E1760" s="474"/>
      <c r="H1760" s="879"/>
      <c r="J1760" s="1225"/>
      <c r="K1760" s="1225"/>
      <c r="T1760" s="879"/>
      <c r="U1760" s="879"/>
      <c r="V1760" s="879"/>
      <c r="W1760" s="879"/>
      <c r="X1760" s="879"/>
    </row>
    <row r="1761" spans="5:24">
      <c r="E1761" s="474"/>
      <c r="H1761" s="879"/>
      <c r="J1761" s="1225"/>
      <c r="K1761" s="1225"/>
      <c r="T1761" s="879"/>
      <c r="U1761" s="879"/>
      <c r="V1761" s="879"/>
      <c r="W1761" s="879"/>
      <c r="X1761" s="879"/>
    </row>
    <row r="1762" spans="5:24">
      <c r="E1762" s="474"/>
      <c r="H1762" s="879"/>
      <c r="J1762" s="1225"/>
      <c r="K1762" s="1225"/>
      <c r="T1762" s="879"/>
      <c r="U1762" s="879"/>
      <c r="V1762" s="879"/>
      <c r="W1762" s="879"/>
      <c r="X1762" s="879"/>
    </row>
    <row r="1763" spans="5:24">
      <c r="E1763" s="474"/>
      <c r="H1763" s="879"/>
      <c r="J1763" s="1225"/>
      <c r="K1763" s="1225"/>
      <c r="T1763" s="879"/>
      <c r="U1763" s="879"/>
      <c r="V1763" s="879"/>
      <c r="W1763" s="879"/>
      <c r="X1763" s="879"/>
    </row>
    <row r="1764" spans="5:24">
      <c r="E1764" s="474"/>
      <c r="H1764" s="879"/>
      <c r="J1764" s="1225"/>
      <c r="K1764" s="1225"/>
      <c r="T1764" s="879"/>
      <c r="U1764" s="879"/>
      <c r="V1764" s="879"/>
      <c r="W1764" s="879"/>
      <c r="X1764" s="879"/>
    </row>
    <row r="1765" spans="5:24">
      <c r="E1765" s="474"/>
      <c r="H1765" s="879"/>
      <c r="J1765" s="1225"/>
      <c r="K1765" s="1225"/>
      <c r="T1765" s="879"/>
      <c r="U1765" s="879"/>
      <c r="V1765" s="879"/>
      <c r="W1765" s="879"/>
      <c r="X1765" s="879"/>
    </row>
    <row r="1766" spans="5:24">
      <c r="E1766" s="474"/>
      <c r="H1766" s="879"/>
      <c r="J1766" s="1225"/>
      <c r="K1766" s="1225"/>
      <c r="T1766" s="879"/>
      <c r="U1766" s="879"/>
      <c r="V1766" s="879"/>
      <c r="W1766" s="879"/>
      <c r="X1766" s="879"/>
    </row>
    <row r="1767" spans="5:24">
      <c r="E1767" s="474"/>
      <c r="H1767" s="879"/>
      <c r="J1767" s="1225"/>
      <c r="K1767" s="1225"/>
      <c r="T1767" s="879"/>
      <c r="U1767" s="879"/>
      <c r="V1767" s="879"/>
      <c r="W1767" s="879"/>
      <c r="X1767" s="879"/>
    </row>
    <row r="1768" spans="5:24">
      <c r="E1768" s="474"/>
      <c r="H1768" s="879"/>
      <c r="J1768" s="1225"/>
      <c r="K1768" s="1225"/>
      <c r="T1768" s="879"/>
      <c r="U1768" s="879"/>
      <c r="V1768" s="879"/>
      <c r="W1768" s="879"/>
      <c r="X1768" s="879"/>
    </row>
    <row r="1769" spans="5:24">
      <c r="E1769" s="474"/>
      <c r="H1769" s="879"/>
      <c r="J1769" s="1225"/>
      <c r="K1769" s="1225"/>
      <c r="T1769" s="879"/>
      <c r="U1769" s="879"/>
      <c r="V1769" s="879"/>
      <c r="W1769" s="879"/>
      <c r="X1769" s="879"/>
    </row>
    <row r="1770" spans="5:24">
      <c r="E1770" s="474"/>
      <c r="H1770" s="879"/>
      <c r="J1770" s="1225"/>
      <c r="K1770" s="1225"/>
      <c r="T1770" s="879"/>
      <c r="U1770" s="879"/>
      <c r="V1770" s="879"/>
      <c r="W1770" s="879"/>
      <c r="X1770" s="879"/>
    </row>
    <row r="1771" spans="5:24">
      <c r="E1771" s="474"/>
      <c r="H1771" s="879"/>
      <c r="J1771" s="1225"/>
      <c r="K1771" s="1225"/>
      <c r="T1771" s="879"/>
      <c r="U1771" s="879"/>
      <c r="V1771" s="879"/>
      <c r="W1771" s="879"/>
      <c r="X1771" s="879"/>
    </row>
    <row r="1772" spans="5:24">
      <c r="E1772" s="474"/>
      <c r="H1772" s="879"/>
      <c r="J1772" s="1225"/>
      <c r="K1772" s="1225"/>
      <c r="T1772" s="879"/>
      <c r="U1772" s="879"/>
      <c r="V1772" s="879"/>
      <c r="W1772" s="879"/>
      <c r="X1772" s="879"/>
    </row>
    <row r="1773" spans="5:24">
      <c r="E1773" s="474"/>
      <c r="H1773" s="879"/>
      <c r="J1773" s="1225"/>
      <c r="K1773" s="1225"/>
      <c r="T1773" s="879"/>
      <c r="U1773" s="879"/>
      <c r="V1773" s="879"/>
      <c r="W1773" s="879"/>
      <c r="X1773" s="879"/>
    </row>
    <row r="1774" spans="5:24">
      <c r="E1774" s="474"/>
      <c r="H1774" s="879"/>
      <c r="J1774" s="1225"/>
      <c r="K1774" s="1225"/>
      <c r="T1774" s="879"/>
      <c r="U1774" s="879"/>
      <c r="V1774" s="879"/>
      <c r="W1774" s="879"/>
      <c r="X1774" s="879"/>
    </row>
    <row r="1775" spans="5:24">
      <c r="E1775" s="474"/>
      <c r="H1775" s="879"/>
      <c r="J1775" s="1225"/>
      <c r="K1775" s="1225"/>
      <c r="T1775" s="879"/>
      <c r="U1775" s="879"/>
      <c r="V1775" s="879"/>
      <c r="W1775" s="879"/>
      <c r="X1775" s="879"/>
    </row>
    <row r="1776" spans="5:24">
      <c r="E1776" s="474"/>
      <c r="H1776" s="879"/>
      <c r="J1776" s="1225"/>
      <c r="K1776" s="1225"/>
      <c r="T1776" s="879"/>
      <c r="U1776" s="879"/>
      <c r="V1776" s="879"/>
      <c r="W1776" s="879"/>
      <c r="X1776" s="879"/>
    </row>
    <row r="1777" spans="5:24">
      <c r="E1777" s="474"/>
      <c r="H1777" s="879"/>
      <c r="J1777" s="1225"/>
      <c r="K1777" s="1225"/>
      <c r="T1777" s="879"/>
      <c r="U1777" s="879"/>
      <c r="V1777" s="879"/>
      <c r="W1777" s="879"/>
      <c r="X1777" s="879"/>
    </row>
    <row r="1778" spans="5:24">
      <c r="E1778" s="474"/>
      <c r="H1778" s="879"/>
      <c r="J1778" s="1225"/>
      <c r="K1778" s="1225"/>
      <c r="T1778" s="879"/>
      <c r="U1778" s="879"/>
      <c r="V1778" s="879"/>
      <c r="W1778" s="879"/>
      <c r="X1778" s="879"/>
    </row>
    <row r="1779" spans="5:24">
      <c r="E1779" s="474"/>
      <c r="H1779" s="879"/>
      <c r="J1779" s="1225"/>
      <c r="K1779" s="1225"/>
      <c r="T1779" s="879"/>
      <c r="U1779" s="879"/>
      <c r="V1779" s="879"/>
      <c r="W1779" s="879"/>
      <c r="X1779" s="879"/>
    </row>
    <row r="1780" spans="5:24">
      <c r="E1780" s="474"/>
      <c r="H1780" s="879"/>
      <c r="J1780" s="1225"/>
      <c r="K1780" s="1225"/>
      <c r="T1780" s="879"/>
      <c r="U1780" s="879"/>
      <c r="V1780" s="879"/>
      <c r="W1780" s="879"/>
      <c r="X1780" s="879"/>
    </row>
    <row r="1781" spans="5:24">
      <c r="E1781" s="474"/>
      <c r="H1781" s="879"/>
      <c r="J1781" s="1225"/>
      <c r="K1781" s="1225"/>
      <c r="T1781" s="879"/>
      <c r="U1781" s="879"/>
      <c r="V1781" s="879"/>
      <c r="W1781" s="879"/>
      <c r="X1781" s="879"/>
    </row>
    <row r="1782" spans="5:24">
      <c r="E1782" s="474"/>
      <c r="H1782" s="879"/>
      <c r="J1782" s="1225"/>
      <c r="K1782" s="1225"/>
      <c r="T1782" s="879"/>
      <c r="U1782" s="879"/>
      <c r="V1782" s="879"/>
      <c r="W1782" s="879"/>
      <c r="X1782" s="879"/>
    </row>
    <row r="1783" spans="5:24">
      <c r="E1783" s="474"/>
      <c r="H1783" s="879"/>
      <c r="J1783" s="1225"/>
      <c r="K1783" s="1225"/>
      <c r="T1783" s="879"/>
      <c r="U1783" s="879"/>
      <c r="V1783" s="879"/>
      <c r="W1783" s="879"/>
      <c r="X1783" s="879"/>
    </row>
    <row r="1784" spans="5:24">
      <c r="E1784" s="474"/>
      <c r="H1784" s="879"/>
      <c r="J1784" s="1225"/>
      <c r="K1784" s="1225"/>
      <c r="T1784" s="879"/>
      <c r="U1784" s="879"/>
      <c r="V1784" s="879"/>
      <c r="W1784" s="879"/>
      <c r="X1784" s="879"/>
    </row>
    <row r="1785" spans="5:24">
      <c r="E1785" s="474"/>
      <c r="H1785" s="879"/>
      <c r="J1785" s="1225"/>
      <c r="K1785" s="1225"/>
      <c r="T1785" s="879"/>
      <c r="U1785" s="879"/>
      <c r="V1785" s="879"/>
      <c r="W1785" s="879"/>
      <c r="X1785" s="879"/>
    </row>
    <row r="1786" spans="5:24">
      <c r="E1786" s="474"/>
      <c r="H1786" s="879"/>
      <c r="J1786" s="1225"/>
      <c r="K1786" s="1225"/>
      <c r="T1786" s="879"/>
      <c r="U1786" s="879"/>
      <c r="V1786" s="879"/>
      <c r="W1786" s="879"/>
      <c r="X1786" s="879"/>
    </row>
    <row r="1787" spans="5:24">
      <c r="E1787" s="474"/>
      <c r="H1787" s="879"/>
      <c r="J1787" s="1225"/>
      <c r="K1787" s="1225"/>
      <c r="T1787" s="879"/>
      <c r="U1787" s="879"/>
      <c r="V1787" s="879"/>
      <c r="W1787" s="879"/>
      <c r="X1787" s="879"/>
    </row>
    <row r="1788" spans="5:24">
      <c r="E1788" s="474"/>
      <c r="H1788" s="879"/>
      <c r="J1788" s="1225"/>
      <c r="K1788" s="1225"/>
      <c r="T1788" s="879"/>
      <c r="U1788" s="879"/>
      <c r="V1788" s="879"/>
      <c r="W1788" s="879"/>
      <c r="X1788" s="879"/>
    </row>
    <row r="1789" spans="5:24">
      <c r="E1789" s="474"/>
      <c r="H1789" s="879"/>
      <c r="J1789" s="1225"/>
      <c r="K1789" s="1225"/>
      <c r="T1789" s="879"/>
      <c r="U1789" s="879"/>
      <c r="V1789" s="879"/>
      <c r="W1789" s="879"/>
      <c r="X1789" s="879"/>
    </row>
    <row r="1790" spans="5:24">
      <c r="E1790" s="474"/>
      <c r="H1790" s="879"/>
      <c r="J1790" s="1225"/>
      <c r="K1790" s="1225"/>
      <c r="T1790" s="879"/>
      <c r="U1790" s="879"/>
      <c r="V1790" s="879"/>
      <c r="W1790" s="879"/>
      <c r="X1790" s="879"/>
    </row>
    <row r="1791" spans="5:24">
      <c r="E1791" s="474"/>
      <c r="H1791" s="879"/>
      <c r="J1791" s="1225"/>
      <c r="K1791" s="1225"/>
      <c r="T1791" s="879"/>
      <c r="U1791" s="879"/>
      <c r="V1791" s="879"/>
      <c r="W1791" s="879"/>
      <c r="X1791" s="879"/>
    </row>
    <row r="1792" spans="5:24">
      <c r="E1792" s="474"/>
      <c r="H1792" s="879"/>
      <c r="J1792" s="1225"/>
      <c r="K1792" s="1225"/>
      <c r="T1792" s="879"/>
      <c r="U1792" s="879"/>
      <c r="V1792" s="879"/>
      <c r="W1792" s="879"/>
      <c r="X1792" s="879"/>
    </row>
    <row r="1793" spans="5:24">
      <c r="E1793" s="474"/>
      <c r="H1793" s="879"/>
      <c r="J1793" s="1225"/>
      <c r="K1793" s="1225"/>
      <c r="T1793" s="879"/>
      <c r="U1793" s="879"/>
      <c r="V1793" s="879"/>
      <c r="W1793" s="879"/>
      <c r="X1793" s="879"/>
    </row>
    <row r="1794" spans="5:24">
      <c r="E1794" s="474"/>
      <c r="H1794" s="879"/>
      <c r="J1794" s="1225"/>
      <c r="K1794" s="1225"/>
      <c r="T1794" s="879"/>
      <c r="U1794" s="879"/>
      <c r="V1794" s="879"/>
      <c r="W1794" s="879"/>
      <c r="X1794" s="879"/>
    </row>
    <row r="1795" spans="5:24">
      <c r="E1795" s="474"/>
      <c r="H1795" s="879"/>
      <c r="J1795" s="1225"/>
      <c r="K1795" s="1225"/>
      <c r="T1795" s="879"/>
      <c r="U1795" s="879"/>
      <c r="V1795" s="879"/>
      <c r="W1795" s="879"/>
      <c r="X1795" s="879"/>
    </row>
    <row r="1796" spans="5:24">
      <c r="E1796" s="474"/>
      <c r="H1796" s="879"/>
      <c r="J1796" s="1225"/>
      <c r="K1796" s="1225"/>
      <c r="T1796" s="879"/>
      <c r="U1796" s="879"/>
      <c r="V1796" s="879"/>
      <c r="W1796" s="879"/>
      <c r="X1796" s="879"/>
    </row>
    <row r="1797" spans="5:24">
      <c r="E1797" s="474"/>
      <c r="H1797" s="879"/>
      <c r="J1797" s="1225"/>
      <c r="K1797" s="1225"/>
      <c r="T1797" s="879"/>
      <c r="U1797" s="879"/>
      <c r="V1797" s="879"/>
      <c r="W1797" s="879"/>
      <c r="X1797" s="879"/>
    </row>
    <row r="1798" spans="5:24">
      <c r="E1798" s="474"/>
      <c r="H1798" s="879"/>
      <c r="J1798" s="1225"/>
      <c r="K1798" s="1225"/>
      <c r="T1798" s="879"/>
      <c r="U1798" s="879"/>
      <c r="V1798" s="879"/>
      <c r="W1798" s="879"/>
      <c r="X1798" s="879"/>
    </row>
    <row r="1799" spans="5:24">
      <c r="E1799" s="474"/>
      <c r="H1799" s="879"/>
      <c r="J1799" s="1225"/>
      <c r="K1799" s="1225"/>
      <c r="T1799" s="879"/>
      <c r="U1799" s="879"/>
      <c r="V1799" s="879"/>
      <c r="W1799" s="879"/>
      <c r="X1799" s="879"/>
    </row>
    <row r="1800" spans="5:24">
      <c r="E1800" s="474"/>
      <c r="H1800" s="879"/>
      <c r="J1800" s="1225"/>
      <c r="K1800" s="1225"/>
      <c r="T1800" s="879"/>
      <c r="U1800" s="879"/>
      <c r="V1800" s="879"/>
      <c r="W1800" s="879"/>
      <c r="X1800" s="879"/>
    </row>
    <row r="1801" spans="5:24">
      <c r="E1801" s="474"/>
      <c r="H1801" s="879"/>
      <c r="J1801" s="1225"/>
      <c r="K1801" s="1225"/>
      <c r="T1801" s="879"/>
      <c r="U1801" s="879"/>
      <c r="V1801" s="879"/>
      <c r="W1801" s="879"/>
      <c r="X1801" s="879"/>
    </row>
    <row r="1802" spans="5:24">
      <c r="E1802" s="474"/>
      <c r="H1802" s="879"/>
      <c r="J1802" s="1225"/>
      <c r="K1802" s="1225"/>
      <c r="T1802" s="879"/>
      <c r="U1802" s="879"/>
      <c r="V1802" s="879"/>
      <c r="W1802" s="879"/>
      <c r="X1802" s="879"/>
    </row>
    <row r="1803" spans="5:24">
      <c r="E1803" s="474"/>
      <c r="H1803" s="879"/>
      <c r="J1803" s="1225"/>
      <c r="K1803" s="1225"/>
      <c r="T1803" s="879"/>
      <c r="U1803" s="879"/>
      <c r="V1803" s="879"/>
      <c r="W1803" s="879"/>
      <c r="X1803" s="879"/>
    </row>
    <row r="1804" spans="5:24">
      <c r="E1804" s="474"/>
      <c r="H1804" s="879"/>
      <c r="J1804" s="1225"/>
      <c r="K1804" s="1225"/>
      <c r="T1804" s="879"/>
      <c r="U1804" s="879"/>
      <c r="V1804" s="879"/>
      <c r="W1804" s="879"/>
      <c r="X1804" s="879"/>
    </row>
    <row r="1805" spans="5:24">
      <c r="E1805" s="474"/>
      <c r="H1805" s="879"/>
      <c r="J1805" s="1225"/>
      <c r="K1805" s="1225"/>
      <c r="T1805" s="879"/>
      <c r="U1805" s="879"/>
      <c r="V1805" s="879"/>
      <c r="W1805" s="879"/>
      <c r="X1805" s="879"/>
    </row>
    <row r="1806" spans="5:24">
      <c r="E1806" s="474"/>
      <c r="H1806" s="879"/>
      <c r="J1806" s="1225"/>
      <c r="K1806" s="1225"/>
      <c r="T1806" s="879"/>
      <c r="U1806" s="879"/>
      <c r="V1806" s="879"/>
      <c r="W1806" s="879"/>
      <c r="X1806" s="879"/>
    </row>
    <row r="1807" spans="5:24">
      <c r="E1807" s="474"/>
      <c r="H1807" s="879"/>
      <c r="J1807" s="1225"/>
      <c r="K1807" s="1225"/>
      <c r="T1807" s="879"/>
      <c r="U1807" s="879"/>
      <c r="V1807" s="879"/>
      <c r="W1807" s="879"/>
      <c r="X1807" s="879"/>
    </row>
    <row r="1808" spans="5:24">
      <c r="E1808" s="474"/>
      <c r="H1808" s="879"/>
      <c r="J1808" s="1225"/>
      <c r="K1808" s="1225"/>
      <c r="T1808" s="879"/>
      <c r="U1808" s="879"/>
      <c r="V1808" s="879"/>
      <c r="W1808" s="879"/>
      <c r="X1808" s="879"/>
    </row>
    <row r="1809" spans="5:24">
      <c r="E1809" s="474"/>
      <c r="H1809" s="879"/>
      <c r="J1809" s="1225"/>
      <c r="K1809" s="1225"/>
      <c r="T1809" s="879"/>
      <c r="U1809" s="879"/>
      <c r="V1809" s="879"/>
      <c r="W1809" s="879"/>
      <c r="X1809" s="879"/>
    </row>
    <row r="1810" spans="5:24">
      <c r="E1810" s="474"/>
      <c r="H1810" s="879"/>
      <c r="J1810" s="1225"/>
      <c r="K1810" s="1225"/>
      <c r="T1810" s="879"/>
      <c r="U1810" s="879"/>
      <c r="V1810" s="879"/>
      <c r="W1810" s="879"/>
      <c r="X1810" s="879"/>
    </row>
    <row r="1811" spans="5:24">
      <c r="E1811" s="474"/>
      <c r="H1811" s="879"/>
      <c r="J1811" s="1225"/>
      <c r="K1811" s="1225"/>
      <c r="T1811" s="879"/>
      <c r="U1811" s="879"/>
      <c r="V1811" s="879"/>
      <c r="W1811" s="879"/>
      <c r="X1811" s="879"/>
    </row>
    <row r="1812" spans="5:24">
      <c r="E1812" s="474"/>
      <c r="H1812" s="879"/>
      <c r="J1812" s="1225"/>
      <c r="K1812" s="1225"/>
      <c r="T1812" s="879"/>
      <c r="U1812" s="879"/>
      <c r="V1812" s="879"/>
      <c r="W1812" s="879"/>
      <c r="X1812" s="879"/>
    </row>
    <row r="1813" spans="5:24">
      <c r="E1813" s="474"/>
      <c r="H1813" s="879"/>
      <c r="J1813" s="1225"/>
      <c r="K1813" s="1225"/>
      <c r="T1813" s="879"/>
      <c r="U1813" s="879"/>
      <c r="V1813" s="879"/>
      <c r="W1813" s="879"/>
      <c r="X1813" s="879"/>
    </row>
    <row r="1814" spans="5:24">
      <c r="E1814" s="474"/>
      <c r="H1814" s="879"/>
      <c r="J1814" s="1225"/>
      <c r="K1814" s="1225"/>
      <c r="T1814" s="879"/>
      <c r="U1814" s="879"/>
      <c r="V1814" s="879"/>
      <c r="W1814" s="879"/>
      <c r="X1814" s="879"/>
    </row>
    <row r="1815" spans="5:24">
      <c r="E1815" s="474"/>
      <c r="H1815" s="879"/>
      <c r="J1815" s="1225"/>
      <c r="K1815" s="1225"/>
      <c r="T1815" s="879"/>
      <c r="U1815" s="879"/>
      <c r="V1815" s="879"/>
      <c r="W1815" s="879"/>
      <c r="X1815" s="879"/>
    </row>
    <row r="1816" spans="5:24">
      <c r="E1816" s="474"/>
      <c r="H1816" s="879"/>
      <c r="J1816" s="1225"/>
      <c r="K1816" s="1225"/>
      <c r="T1816" s="879"/>
      <c r="U1816" s="879"/>
      <c r="V1816" s="879"/>
      <c r="W1816" s="879"/>
      <c r="X1816" s="879"/>
    </row>
    <row r="1817" spans="5:24">
      <c r="E1817" s="474"/>
      <c r="H1817" s="879"/>
      <c r="J1817" s="1225"/>
      <c r="K1817" s="1225"/>
      <c r="T1817" s="879"/>
      <c r="U1817" s="879"/>
      <c r="V1817" s="879"/>
      <c r="W1817" s="879"/>
      <c r="X1817" s="879"/>
    </row>
    <row r="1818" spans="5:24">
      <c r="E1818" s="474"/>
      <c r="H1818" s="879"/>
      <c r="J1818" s="1225"/>
      <c r="K1818" s="1225"/>
      <c r="T1818" s="879"/>
      <c r="U1818" s="879"/>
      <c r="V1818" s="879"/>
      <c r="W1818" s="879"/>
      <c r="X1818" s="879"/>
    </row>
    <row r="1819" spans="5:24">
      <c r="E1819" s="474"/>
      <c r="H1819" s="879"/>
      <c r="J1819" s="1225"/>
      <c r="K1819" s="1225"/>
      <c r="T1819" s="879"/>
      <c r="U1819" s="879"/>
      <c r="V1819" s="879"/>
      <c r="W1819" s="879"/>
      <c r="X1819" s="879"/>
    </row>
    <row r="1820" spans="5:24">
      <c r="E1820" s="474"/>
      <c r="H1820" s="879"/>
      <c r="J1820" s="1225"/>
      <c r="K1820" s="1225"/>
      <c r="T1820" s="879"/>
      <c r="U1820" s="879"/>
      <c r="V1820" s="879"/>
      <c r="W1820" s="879"/>
      <c r="X1820" s="879"/>
    </row>
    <row r="1821" spans="5:24">
      <c r="E1821" s="474"/>
      <c r="H1821" s="879"/>
      <c r="J1821" s="1225"/>
      <c r="K1821" s="1225"/>
      <c r="T1821" s="879"/>
      <c r="U1821" s="879"/>
      <c r="V1821" s="879"/>
      <c r="W1821" s="879"/>
      <c r="X1821" s="879"/>
    </row>
    <row r="1822" spans="5:24">
      <c r="E1822" s="474"/>
      <c r="H1822" s="879"/>
      <c r="J1822" s="1225"/>
      <c r="K1822" s="1225"/>
      <c r="T1822" s="879"/>
      <c r="U1822" s="879"/>
      <c r="V1822" s="879"/>
      <c r="W1822" s="879"/>
      <c r="X1822" s="879"/>
    </row>
    <row r="1823" spans="5:24">
      <c r="E1823" s="474"/>
      <c r="H1823" s="879"/>
      <c r="J1823" s="1225"/>
      <c r="K1823" s="1225"/>
      <c r="T1823" s="879"/>
      <c r="U1823" s="879"/>
      <c r="V1823" s="879"/>
      <c r="W1823" s="879"/>
      <c r="X1823" s="879"/>
    </row>
    <row r="1824" spans="5:24">
      <c r="E1824" s="474"/>
      <c r="H1824" s="879"/>
      <c r="J1824" s="1225"/>
      <c r="K1824" s="1225"/>
      <c r="T1824" s="879"/>
      <c r="U1824" s="879"/>
      <c r="V1824" s="879"/>
      <c r="W1824" s="879"/>
      <c r="X1824" s="879"/>
    </row>
    <row r="1825" spans="5:24">
      <c r="E1825" s="474"/>
      <c r="H1825" s="879"/>
      <c r="J1825" s="1225"/>
      <c r="K1825" s="1225"/>
      <c r="T1825" s="879"/>
      <c r="U1825" s="879"/>
      <c r="V1825" s="879"/>
      <c r="W1825" s="879"/>
      <c r="X1825" s="879"/>
    </row>
    <row r="1826" spans="5:24">
      <c r="E1826" s="474"/>
      <c r="H1826" s="879"/>
      <c r="J1826" s="1225"/>
      <c r="K1826" s="1225"/>
      <c r="T1826" s="879"/>
      <c r="U1826" s="879"/>
      <c r="V1826" s="879"/>
      <c r="W1826" s="879"/>
      <c r="X1826" s="879"/>
    </row>
    <row r="1827" spans="5:24">
      <c r="E1827" s="474"/>
      <c r="H1827" s="879"/>
      <c r="J1827" s="1225"/>
      <c r="K1827" s="1225"/>
      <c r="T1827" s="879"/>
      <c r="U1827" s="879"/>
      <c r="V1827" s="879"/>
      <c r="W1827" s="879"/>
      <c r="X1827" s="879"/>
    </row>
    <row r="1828" spans="5:24">
      <c r="E1828" s="474"/>
      <c r="H1828" s="879"/>
      <c r="J1828" s="1225"/>
      <c r="K1828" s="1225"/>
      <c r="T1828" s="879"/>
      <c r="U1828" s="879"/>
      <c r="V1828" s="879"/>
      <c r="W1828" s="879"/>
      <c r="X1828" s="879"/>
    </row>
    <row r="1829" spans="5:24">
      <c r="E1829" s="474"/>
      <c r="H1829" s="879"/>
      <c r="J1829" s="1225"/>
      <c r="K1829" s="1225"/>
      <c r="T1829" s="879"/>
      <c r="U1829" s="879"/>
      <c r="V1829" s="879"/>
      <c r="W1829" s="879"/>
      <c r="X1829" s="879"/>
    </row>
    <row r="1830" spans="5:24">
      <c r="E1830" s="474"/>
      <c r="H1830" s="879"/>
      <c r="J1830" s="1225"/>
      <c r="K1830" s="1225"/>
      <c r="T1830" s="879"/>
      <c r="U1830" s="879"/>
      <c r="V1830" s="879"/>
      <c r="W1830" s="879"/>
      <c r="X1830" s="879"/>
    </row>
    <row r="1831" spans="5:24">
      <c r="E1831" s="474"/>
      <c r="H1831" s="879"/>
      <c r="J1831" s="1225"/>
      <c r="K1831" s="1225"/>
      <c r="T1831" s="879"/>
      <c r="U1831" s="879"/>
      <c r="V1831" s="879"/>
      <c r="W1831" s="879"/>
      <c r="X1831" s="879"/>
    </row>
    <row r="1832" spans="5:24">
      <c r="E1832" s="474"/>
      <c r="H1832" s="879"/>
      <c r="J1832" s="1225"/>
      <c r="K1832" s="1225"/>
      <c r="T1832" s="879"/>
      <c r="U1832" s="879"/>
      <c r="V1832" s="879"/>
      <c r="W1832" s="879"/>
      <c r="X1832" s="879"/>
    </row>
    <row r="1833" spans="5:24">
      <c r="E1833" s="474"/>
      <c r="H1833" s="879"/>
      <c r="J1833" s="1225"/>
      <c r="K1833" s="1225"/>
      <c r="T1833" s="879"/>
      <c r="U1833" s="879"/>
      <c r="V1833" s="879"/>
      <c r="W1833" s="879"/>
      <c r="X1833" s="879"/>
    </row>
    <row r="1834" spans="5:24">
      <c r="E1834" s="474"/>
      <c r="H1834" s="879"/>
      <c r="J1834" s="1225"/>
      <c r="K1834" s="1225"/>
      <c r="T1834" s="879"/>
      <c r="U1834" s="879"/>
      <c r="V1834" s="879"/>
      <c r="W1834" s="879"/>
      <c r="X1834" s="879"/>
    </row>
    <row r="1835" spans="5:24">
      <c r="E1835" s="474"/>
      <c r="H1835" s="879"/>
      <c r="J1835" s="1225"/>
      <c r="K1835" s="1225"/>
      <c r="T1835" s="879"/>
      <c r="U1835" s="879"/>
      <c r="V1835" s="879"/>
      <c r="W1835" s="879"/>
      <c r="X1835" s="879"/>
    </row>
    <row r="1836" spans="5:24">
      <c r="E1836" s="474"/>
      <c r="H1836" s="879"/>
      <c r="J1836" s="1225"/>
      <c r="K1836" s="1225"/>
      <c r="T1836" s="879"/>
      <c r="U1836" s="879"/>
      <c r="V1836" s="879"/>
      <c r="W1836" s="879"/>
      <c r="X1836" s="879"/>
    </row>
    <row r="1837" spans="5:24">
      <c r="E1837" s="474"/>
      <c r="H1837" s="879"/>
      <c r="J1837" s="1225"/>
      <c r="K1837" s="1225"/>
      <c r="T1837" s="879"/>
      <c r="U1837" s="879"/>
      <c r="V1837" s="879"/>
      <c r="W1837" s="879"/>
      <c r="X1837" s="879"/>
    </row>
    <row r="1838" spans="5:24">
      <c r="E1838" s="474"/>
      <c r="H1838" s="879"/>
      <c r="J1838" s="1225"/>
      <c r="K1838" s="1225"/>
      <c r="T1838" s="879"/>
      <c r="U1838" s="879"/>
      <c r="V1838" s="879"/>
      <c r="W1838" s="879"/>
      <c r="X1838" s="879"/>
    </row>
    <row r="1839" spans="5:24">
      <c r="E1839" s="474"/>
      <c r="H1839" s="879"/>
      <c r="J1839" s="1225"/>
      <c r="K1839" s="1225"/>
      <c r="T1839" s="879"/>
      <c r="U1839" s="879"/>
      <c r="V1839" s="879"/>
      <c r="W1839" s="879"/>
      <c r="X1839" s="879"/>
    </row>
    <row r="1840" spans="5:24">
      <c r="E1840" s="474"/>
      <c r="H1840" s="879"/>
      <c r="J1840" s="1225"/>
      <c r="K1840" s="1225"/>
      <c r="T1840" s="879"/>
      <c r="U1840" s="879"/>
      <c r="V1840" s="879"/>
      <c r="W1840" s="879"/>
      <c r="X1840" s="879"/>
    </row>
    <row r="1841" spans="5:24">
      <c r="E1841" s="474"/>
      <c r="H1841" s="879"/>
      <c r="J1841" s="1225"/>
      <c r="K1841" s="1225"/>
      <c r="T1841" s="879"/>
      <c r="U1841" s="879"/>
      <c r="V1841" s="879"/>
      <c r="W1841" s="879"/>
      <c r="X1841" s="879"/>
    </row>
    <row r="1842" spans="5:24">
      <c r="E1842" s="474"/>
      <c r="H1842" s="879"/>
      <c r="J1842" s="1225"/>
      <c r="K1842" s="1225"/>
      <c r="T1842" s="879"/>
      <c r="U1842" s="879"/>
      <c r="V1842" s="879"/>
      <c r="W1842" s="879"/>
      <c r="X1842" s="879"/>
    </row>
    <row r="1843" spans="5:24">
      <c r="E1843" s="474"/>
      <c r="H1843" s="879"/>
      <c r="J1843" s="1225"/>
      <c r="K1843" s="1225"/>
      <c r="T1843" s="879"/>
      <c r="U1843" s="879"/>
      <c r="V1843" s="879"/>
      <c r="W1843" s="879"/>
      <c r="X1843" s="879"/>
    </row>
    <row r="1844" spans="5:24">
      <c r="E1844" s="474"/>
      <c r="H1844" s="879"/>
      <c r="J1844" s="1225"/>
      <c r="K1844" s="1225"/>
      <c r="T1844" s="879"/>
      <c r="U1844" s="879"/>
      <c r="V1844" s="879"/>
      <c r="W1844" s="879"/>
      <c r="X1844" s="879"/>
    </row>
    <row r="1845" spans="5:24">
      <c r="E1845" s="474"/>
      <c r="H1845" s="879"/>
      <c r="J1845" s="1225"/>
      <c r="K1845" s="1225"/>
      <c r="T1845" s="879"/>
      <c r="U1845" s="879"/>
      <c r="V1845" s="879"/>
      <c r="W1845" s="879"/>
      <c r="X1845" s="879"/>
    </row>
    <row r="1846" spans="5:24">
      <c r="E1846" s="474"/>
      <c r="H1846" s="879"/>
      <c r="J1846" s="1225"/>
      <c r="K1846" s="1225"/>
      <c r="T1846" s="879"/>
      <c r="U1846" s="879"/>
      <c r="V1846" s="879"/>
      <c r="W1846" s="879"/>
      <c r="X1846" s="879"/>
    </row>
    <row r="1847" spans="5:24">
      <c r="E1847" s="474"/>
      <c r="H1847" s="879"/>
      <c r="J1847" s="1225"/>
      <c r="K1847" s="1225"/>
      <c r="T1847" s="879"/>
      <c r="U1847" s="879"/>
      <c r="V1847" s="879"/>
      <c r="W1847" s="879"/>
      <c r="X1847" s="879"/>
    </row>
    <row r="1848" spans="5:24">
      <c r="E1848" s="474"/>
      <c r="H1848" s="879"/>
      <c r="J1848" s="1225"/>
      <c r="K1848" s="1225"/>
      <c r="T1848" s="879"/>
      <c r="U1848" s="879"/>
      <c r="V1848" s="879"/>
      <c r="W1848" s="879"/>
      <c r="X1848" s="879"/>
    </row>
    <row r="1849" spans="5:24">
      <c r="E1849" s="474"/>
      <c r="H1849" s="879"/>
      <c r="J1849" s="1225"/>
      <c r="K1849" s="1225"/>
      <c r="T1849" s="879"/>
      <c r="U1849" s="879"/>
      <c r="V1849" s="879"/>
      <c r="W1849" s="879"/>
      <c r="X1849" s="879"/>
    </row>
    <row r="1850" spans="5:24">
      <c r="E1850" s="474"/>
      <c r="H1850" s="879"/>
      <c r="J1850" s="1225"/>
      <c r="K1850" s="1225"/>
      <c r="T1850" s="879"/>
      <c r="U1850" s="879"/>
      <c r="V1850" s="879"/>
      <c r="W1850" s="879"/>
      <c r="X1850" s="879"/>
    </row>
    <row r="1851" spans="5:24">
      <c r="E1851" s="474"/>
      <c r="H1851" s="879"/>
      <c r="J1851" s="1225"/>
      <c r="K1851" s="1225"/>
      <c r="T1851" s="879"/>
      <c r="U1851" s="879"/>
      <c r="V1851" s="879"/>
      <c r="W1851" s="879"/>
      <c r="X1851" s="879"/>
    </row>
    <row r="1852" spans="5:24">
      <c r="E1852" s="474"/>
      <c r="H1852" s="879"/>
      <c r="J1852" s="1225"/>
      <c r="K1852" s="1225"/>
      <c r="T1852" s="879"/>
      <c r="U1852" s="879"/>
      <c r="V1852" s="879"/>
      <c r="W1852" s="879"/>
      <c r="X1852" s="879"/>
    </row>
    <row r="1853" spans="5:24">
      <c r="E1853" s="474"/>
      <c r="H1853" s="879"/>
      <c r="J1853" s="1225"/>
      <c r="K1853" s="1225"/>
      <c r="T1853" s="879"/>
      <c r="U1853" s="879"/>
      <c r="V1853" s="879"/>
      <c r="W1853" s="879"/>
      <c r="X1853" s="879"/>
    </row>
    <row r="1854" spans="5:24">
      <c r="E1854" s="474"/>
      <c r="H1854" s="879"/>
      <c r="J1854" s="1225"/>
      <c r="K1854" s="1225"/>
      <c r="T1854" s="879"/>
      <c r="U1854" s="879"/>
      <c r="V1854" s="879"/>
      <c r="W1854" s="879"/>
      <c r="X1854" s="879"/>
    </row>
    <row r="1855" spans="5:24">
      <c r="E1855" s="474"/>
      <c r="H1855" s="879"/>
      <c r="J1855" s="1225"/>
      <c r="K1855" s="1225"/>
      <c r="T1855" s="879"/>
      <c r="U1855" s="879"/>
      <c r="V1855" s="879"/>
      <c r="W1855" s="879"/>
      <c r="X1855" s="879"/>
    </row>
    <row r="1856" spans="5:24">
      <c r="E1856" s="474"/>
      <c r="H1856" s="879"/>
      <c r="J1856" s="1225"/>
      <c r="K1856" s="1225"/>
      <c r="T1856" s="879"/>
      <c r="U1856" s="879"/>
      <c r="V1856" s="879"/>
      <c r="W1856" s="879"/>
      <c r="X1856" s="879"/>
    </row>
    <row r="1857" spans="5:24">
      <c r="E1857" s="474"/>
      <c r="H1857" s="879"/>
      <c r="J1857" s="1225"/>
      <c r="K1857" s="1225"/>
      <c r="T1857" s="879"/>
      <c r="U1857" s="879"/>
      <c r="V1857" s="879"/>
      <c r="W1857" s="879"/>
      <c r="X1857" s="879"/>
    </row>
    <row r="1858" spans="5:24">
      <c r="E1858" s="474"/>
      <c r="H1858" s="879"/>
      <c r="J1858" s="1225"/>
      <c r="K1858" s="1225"/>
      <c r="T1858" s="879"/>
      <c r="U1858" s="879"/>
      <c r="V1858" s="879"/>
      <c r="W1858" s="879"/>
      <c r="X1858" s="879"/>
    </row>
    <row r="1859" spans="5:24">
      <c r="E1859" s="474"/>
      <c r="H1859" s="879"/>
      <c r="J1859" s="1225"/>
      <c r="K1859" s="1225"/>
      <c r="T1859" s="879"/>
      <c r="U1859" s="879"/>
      <c r="V1859" s="879"/>
      <c r="W1859" s="879"/>
      <c r="X1859" s="879"/>
    </row>
    <row r="1860" spans="5:24">
      <c r="E1860" s="474"/>
      <c r="H1860" s="879"/>
      <c r="J1860" s="1225"/>
      <c r="K1860" s="1225"/>
      <c r="T1860" s="879"/>
      <c r="U1860" s="879"/>
      <c r="V1860" s="879"/>
      <c r="W1860" s="879"/>
      <c r="X1860" s="879"/>
    </row>
    <row r="1861" spans="5:24">
      <c r="E1861" s="474"/>
      <c r="H1861" s="879"/>
      <c r="J1861" s="1225"/>
      <c r="K1861" s="1225"/>
      <c r="T1861" s="879"/>
      <c r="U1861" s="879"/>
      <c r="V1861" s="879"/>
      <c r="W1861" s="879"/>
      <c r="X1861" s="879"/>
    </row>
    <row r="1862" spans="5:24">
      <c r="E1862" s="474"/>
      <c r="H1862" s="879"/>
      <c r="J1862" s="1225"/>
      <c r="K1862" s="1225"/>
      <c r="T1862" s="879"/>
      <c r="U1862" s="879"/>
      <c r="V1862" s="879"/>
      <c r="W1862" s="879"/>
      <c r="X1862" s="879"/>
    </row>
    <row r="1863" spans="5:24">
      <c r="E1863" s="474"/>
      <c r="H1863" s="879"/>
      <c r="J1863" s="1225"/>
      <c r="K1863" s="1225"/>
      <c r="T1863" s="879"/>
      <c r="U1863" s="879"/>
      <c r="V1863" s="879"/>
      <c r="W1863" s="879"/>
      <c r="X1863" s="879"/>
    </row>
    <row r="1864" spans="5:24">
      <c r="E1864" s="474"/>
      <c r="H1864" s="879"/>
      <c r="J1864" s="1225"/>
      <c r="K1864" s="1225"/>
      <c r="T1864" s="879"/>
      <c r="U1864" s="879"/>
      <c r="V1864" s="879"/>
      <c r="W1864" s="879"/>
      <c r="X1864" s="879"/>
    </row>
    <row r="1865" spans="5:24">
      <c r="E1865" s="474"/>
      <c r="H1865" s="879"/>
      <c r="J1865" s="1225"/>
      <c r="K1865" s="1225"/>
      <c r="T1865" s="879"/>
      <c r="U1865" s="879"/>
      <c r="V1865" s="879"/>
      <c r="W1865" s="879"/>
      <c r="X1865" s="879"/>
    </row>
    <row r="1866" spans="5:24">
      <c r="E1866" s="474"/>
      <c r="H1866" s="879"/>
      <c r="J1866" s="1225"/>
      <c r="K1866" s="1225"/>
      <c r="T1866" s="879"/>
      <c r="U1866" s="879"/>
      <c r="V1866" s="879"/>
      <c r="W1866" s="879"/>
      <c r="X1866" s="879"/>
    </row>
    <row r="1867" spans="5:24">
      <c r="E1867" s="474"/>
      <c r="H1867" s="879"/>
      <c r="J1867" s="1225"/>
      <c r="K1867" s="1225"/>
      <c r="T1867" s="879"/>
      <c r="U1867" s="879"/>
      <c r="V1867" s="879"/>
      <c r="W1867" s="879"/>
      <c r="X1867" s="879"/>
    </row>
    <row r="1868" spans="5:24">
      <c r="E1868" s="474"/>
      <c r="H1868" s="879"/>
      <c r="J1868" s="1225"/>
      <c r="K1868" s="1225"/>
      <c r="T1868" s="879"/>
      <c r="U1868" s="879"/>
      <c r="V1868" s="879"/>
      <c r="W1868" s="879"/>
      <c r="X1868" s="879"/>
    </row>
    <row r="1869" spans="5:24">
      <c r="E1869" s="474"/>
      <c r="H1869" s="879"/>
      <c r="J1869" s="1225"/>
      <c r="K1869" s="1225"/>
      <c r="T1869" s="879"/>
      <c r="U1869" s="879"/>
      <c r="V1869" s="879"/>
      <c r="W1869" s="879"/>
      <c r="X1869" s="879"/>
    </row>
    <row r="1870" spans="5:24">
      <c r="E1870" s="474"/>
      <c r="H1870" s="879"/>
      <c r="J1870" s="1225"/>
      <c r="K1870" s="1225"/>
      <c r="T1870" s="879"/>
      <c r="U1870" s="879"/>
      <c r="V1870" s="879"/>
      <c r="W1870" s="879"/>
      <c r="X1870" s="879"/>
    </row>
    <row r="1871" spans="5:24">
      <c r="E1871" s="474"/>
      <c r="H1871" s="879"/>
      <c r="J1871" s="1225"/>
      <c r="K1871" s="1225"/>
      <c r="T1871" s="879"/>
      <c r="U1871" s="879"/>
      <c r="V1871" s="879"/>
      <c r="W1871" s="879"/>
      <c r="X1871" s="879"/>
    </row>
    <row r="1872" spans="5:24">
      <c r="E1872" s="474"/>
      <c r="H1872" s="879"/>
      <c r="J1872" s="1225"/>
      <c r="K1872" s="1225"/>
      <c r="T1872" s="879"/>
      <c r="U1872" s="879"/>
      <c r="V1872" s="879"/>
      <c r="W1872" s="879"/>
      <c r="X1872" s="879"/>
    </row>
    <row r="1873" spans="5:24">
      <c r="E1873" s="474"/>
      <c r="H1873" s="879"/>
      <c r="J1873" s="1225"/>
      <c r="K1873" s="1225"/>
      <c r="T1873" s="879"/>
      <c r="U1873" s="879"/>
      <c r="V1873" s="879"/>
      <c r="W1873" s="879"/>
      <c r="X1873" s="879"/>
    </row>
    <row r="1874" spans="5:24">
      <c r="E1874" s="474"/>
      <c r="H1874" s="879"/>
      <c r="J1874" s="1225"/>
      <c r="K1874" s="1225"/>
      <c r="T1874" s="879"/>
      <c r="U1874" s="879"/>
      <c r="V1874" s="879"/>
      <c r="W1874" s="879"/>
      <c r="X1874" s="879"/>
    </row>
    <row r="1875" spans="5:24">
      <c r="E1875" s="474"/>
      <c r="H1875" s="879"/>
      <c r="J1875" s="1225"/>
      <c r="K1875" s="1225"/>
      <c r="T1875" s="879"/>
      <c r="U1875" s="879"/>
      <c r="V1875" s="879"/>
      <c r="W1875" s="879"/>
      <c r="X1875" s="879"/>
    </row>
    <row r="1876" spans="5:24">
      <c r="E1876" s="474"/>
      <c r="H1876" s="879"/>
      <c r="J1876" s="1225"/>
      <c r="K1876" s="1225"/>
      <c r="T1876" s="879"/>
      <c r="U1876" s="879"/>
      <c r="V1876" s="879"/>
      <c r="W1876" s="879"/>
      <c r="X1876" s="879"/>
    </row>
    <row r="1877" spans="5:24">
      <c r="E1877" s="474"/>
      <c r="H1877" s="879"/>
      <c r="J1877" s="1225"/>
      <c r="K1877" s="1225"/>
      <c r="T1877" s="879"/>
      <c r="U1877" s="879"/>
      <c r="V1877" s="879"/>
      <c r="W1877" s="879"/>
      <c r="X1877" s="879"/>
    </row>
    <row r="1878" spans="5:24">
      <c r="E1878" s="474"/>
      <c r="H1878" s="879"/>
      <c r="J1878" s="1225"/>
      <c r="K1878" s="1225"/>
      <c r="T1878" s="879"/>
      <c r="U1878" s="879"/>
      <c r="V1878" s="879"/>
      <c r="W1878" s="879"/>
      <c r="X1878" s="879"/>
    </row>
    <row r="1879" spans="5:24">
      <c r="E1879" s="474"/>
      <c r="H1879" s="879"/>
      <c r="J1879" s="1225"/>
      <c r="K1879" s="1225"/>
      <c r="T1879" s="879"/>
      <c r="U1879" s="879"/>
      <c r="V1879" s="879"/>
      <c r="W1879" s="879"/>
      <c r="X1879" s="879"/>
    </row>
    <row r="1880" spans="5:24">
      <c r="E1880" s="474"/>
      <c r="H1880" s="879"/>
      <c r="J1880" s="1225"/>
      <c r="K1880" s="1225"/>
      <c r="T1880" s="879"/>
      <c r="U1880" s="879"/>
      <c r="V1880" s="879"/>
      <c r="W1880" s="879"/>
      <c r="X1880" s="879"/>
    </row>
    <row r="1881" spans="5:24">
      <c r="E1881" s="474"/>
      <c r="H1881" s="879"/>
      <c r="J1881" s="1225"/>
      <c r="K1881" s="1225"/>
      <c r="T1881" s="879"/>
      <c r="U1881" s="879"/>
      <c r="V1881" s="879"/>
      <c r="W1881" s="879"/>
      <c r="X1881" s="879"/>
    </row>
    <row r="1882" spans="5:24">
      <c r="E1882" s="474"/>
      <c r="H1882" s="879"/>
      <c r="J1882" s="1225"/>
      <c r="K1882" s="1225"/>
      <c r="T1882" s="879"/>
      <c r="U1882" s="879"/>
      <c r="V1882" s="879"/>
      <c r="W1882" s="879"/>
      <c r="X1882" s="879"/>
    </row>
    <row r="1883" spans="5:24">
      <c r="E1883" s="474"/>
      <c r="H1883" s="879"/>
      <c r="J1883" s="1225"/>
      <c r="K1883" s="1225"/>
      <c r="T1883" s="879"/>
      <c r="U1883" s="879"/>
      <c r="V1883" s="879"/>
      <c r="W1883" s="879"/>
      <c r="X1883" s="879"/>
    </row>
    <row r="1884" spans="5:24">
      <c r="E1884" s="474"/>
      <c r="H1884" s="879"/>
      <c r="J1884" s="1225"/>
      <c r="K1884" s="1225"/>
      <c r="T1884" s="879"/>
      <c r="U1884" s="879"/>
      <c r="V1884" s="879"/>
      <c r="W1884" s="879"/>
      <c r="X1884" s="879"/>
    </row>
    <row r="1885" spans="5:24">
      <c r="E1885" s="474"/>
      <c r="H1885" s="879"/>
      <c r="J1885" s="1225"/>
      <c r="K1885" s="1225"/>
      <c r="T1885" s="879"/>
      <c r="U1885" s="879"/>
      <c r="V1885" s="879"/>
      <c r="W1885" s="879"/>
      <c r="X1885" s="879"/>
    </row>
    <row r="1886" spans="5:24">
      <c r="E1886" s="474"/>
      <c r="H1886" s="879"/>
      <c r="J1886" s="1225"/>
      <c r="K1886" s="1225"/>
      <c r="T1886" s="879"/>
      <c r="U1886" s="879"/>
      <c r="V1886" s="879"/>
      <c r="W1886" s="879"/>
      <c r="X1886" s="879"/>
    </row>
    <row r="1887" spans="5:24">
      <c r="E1887" s="474"/>
      <c r="H1887" s="879"/>
      <c r="J1887" s="1225"/>
      <c r="K1887" s="1225"/>
      <c r="T1887" s="879"/>
      <c r="U1887" s="879"/>
      <c r="V1887" s="879"/>
      <c r="W1887" s="879"/>
      <c r="X1887" s="879"/>
    </row>
    <row r="1888" spans="5:24">
      <c r="E1888" s="474"/>
      <c r="H1888" s="879"/>
      <c r="J1888" s="1225"/>
      <c r="K1888" s="1225"/>
      <c r="T1888" s="879"/>
      <c r="U1888" s="879"/>
      <c r="V1888" s="879"/>
      <c r="W1888" s="879"/>
      <c r="X1888" s="879"/>
    </row>
    <row r="1889" spans="5:24">
      <c r="E1889" s="474"/>
      <c r="H1889" s="879"/>
      <c r="J1889" s="1225"/>
      <c r="K1889" s="1225"/>
      <c r="T1889" s="879"/>
      <c r="U1889" s="879"/>
      <c r="V1889" s="879"/>
      <c r="W1889" s="879"/>
      <c r="X1889" s="879"/>
    </row>
    <row r="1890" spans="5:24">
      <c r="E1890" s="474"/>
      <c r="H1890" s="879"/>
      <c r="J1890" s="1225"/>
      <c r="K1890" s="1225"/>
      <c r="T1890" s="879"/>
      <c r="U1890" s="879"/>
      <c r="V1890" s="879"/>
      <c r="W1890" s="879"/>
      <c r="X1890" s="879"/>
    </row>
    <row r="1891" spans="5:24">
      <c r="E1891" s="474"/>
      <c r="H1891" s="879"/>
      <c r="J1891" s="1225"/>
      <c r="K1891" s="1225"/>
      <c r="T1891" s="879"/>
      <c r="U1891" s="879"/>
      <c r="V1891" s="879"/>
      <c r="W1891" s="879"/>
      <c r="X1891" s="879"/>
    </row>
    <row r="1892" spans="5:24">
      <c r="E1892" s="474"/>
      <c r="H1892" s="879"/>
      <c r="J1892" s="1225"/>
      <c r="K1892" s="1225"/>
      <c r="T1892" s="879"/>
      <c r="U1892" s="879"/>
      <c r="V1892" s="879"/>
      <c r="W1892" s="879"/>
      <c r="X1892" s="879"/>
    </row>
    <row r="1893" spans="5:24">
      <c r="E1893" s="474"/>
      <c r="H1893" s="879"/>
      <c r="J1893" s="1225"/>
      <c r="K1893" s="1225"/>
      <c r="T1893" s="879"/>
      <c r="U1893" s="879"/>
      <c r="V1893" s="879"/>
      <c r="W1893" s="879"/>
      <c r="X1893" s="879"/>
    </row>
    <row r="1894" spans="5:24">
      <c r="E1894" s="474"/>
      <c r="H1894" s="879"/>
      <c r="J1894" s="1225"/>
      <c r="K1894" s="1225"/>
      <c r="T1894" s="879"/>
      <c r="U1894" s="879"/>
      <c r="V1894" s="879"/>
      <c r="W1894" s="879"/>
      <c r="X1894" s="879"/>
    </row>
    <row r="1895" spans="5:24">
      <c r="E1895" s="474"/>
      <c r="H1895" s="879"/>
      <c r="J1895" s="1225"/>
      <c r="K1895" s="1225"/>
      <c r="T1895" s="879"/>
      <c r="U1895" s="879"/>
      <c r="V1895" s="879"/>
      <c r="W1895" s="879"/>
      <c r="X1895" s="879"/>
    </row>
    <row r="1896" spans="5:24">
      <c r="E1896" s="474"/>
      <c r="H1896" s="879"/>
      <c r="J1896" s="1225"/>
      <c r="K1896" s="1225"/>
      <c r="T1896" s="879"/>
      <c r="U1896" s="879"/>
      <c r="V1896" s="879"/>
      <c r="W1896" s="879"/>
      <c r="X1896" s="879"/>
    </row>
    <row r="1897" spans="5:24">
      <c r="E1897" s="474"/>
      <c r="H1897" s="879"/>
      <c r="J1897" s="1225"/>
      <c r="K1897" s="1225"/>
      <c r="T1897" s="879"/>
      <c r="U1897" s="879"/>
      <c r="V1897" s="879"/>
      <c r="W1897" s="879"/>
      <c r="X1897" s="879"/>
    </row>
    <row r="1898" spans="5:24">
      <c r="E1898" s="474"/>
      <c r="H1898" s="879"/>
      <c r="J1898" s="1225"/>
      <c r="K1898" s="1225"/>
      <c r="T1898" s="879"/>
      <c r="U1898" s="879"/>
      <c r="V1898" s="879"/>
      <c r="W1898" s="879"/>
      <c r="X1898" s="879"/>
    </row>
    <row r="1899" spans="5:24">
      <c r="E1899" s="474"/>
      <c r="H1899" s="879"/>
      <c r="J1899" s="1225"/>
      <c r="K1899" s="1225"/>
      <c r="T1899" s="879"/>
      <c r="U1899" s="879"/>
      <c r="V1899" s="879"/>
      <c r="W1899" s="879"/>
      <c r="X1899" s="879"/>
    </row>
    <row r="1900" spans="5:24">
      <c r="E1900" s="474"/>
      <c r="H1900" s="879"/>
      <c r="J1900" s="1225"/>
      <c r="K1900" s="1225"/>
      <c r="T1900" s="879"/>
      <c r="U1900" s="879"/>
      <c r="V1900" s="879"/>
      <c r="W1900" s="879"/>
      <c r="X1900" s="879"/>
    </row>
    <row r="1901" spans="5:24">
      <c r="E1901" s="474"/>
      <c r="H1901" s="879"/>
      <c r="J1901" s="1225"/>
      <c r="K1901" s="1225"/>
      <c r="T1901" s="879"/>
      <c r="U1901" s="879"/>
      <c r="V1901" s="879"/>
      <c r="W1901" s="879"/>
      <c r="X1901" s="879"/>
    </row>
    <row r="1902" spans="5:24">
      <c r="E1902" s="474"/>
      <c r="H1902" s="879"/>
      <c r="J1902" s="1225"/>
      <c r="K1902" s="1225"/>
      <c r="T1902" s="879"/>
      <c r="U1902" s="879"/>
      <c r="V1902" s="879"/>
      <c r="W1902" s="879"/>
      <c r="X1902" s="879"/>
    </row>
    <row r="1903" spans="5:24">
      <c r="E1903" s="474"/>
      <c r="H1903" s="879"/>
      <c r="J1903" s="1225"/>
      <c r="K1903" s="1225"/>
      <c r="T1903" s="879"/>
      <c r="U1903" s="879"/>
      <c r="V1903" s="879"/>
      <c r="W1903" s="879"/>
      <c r="X1903" s="879"/>
    </row>
    <row r="1904" spans="5:24">
      <c r="E1904" s="474"/>
      <c r="H1904" s="879"/>
      <c r="J1904" s="1225"/>
      <c r="K1904" s="1225"/>
      <c r="T1904" s="879"/>
      <c r="U1904" s="879"/>
      <c r="V1904" s="879"/>
      <c r="W1904" s="879"/>
      <c r="X1904" s="879"/>
    </row>
    <row r="1905" spans="5:24">
      <c r="E1905" s="474"/>
      <c r="H1905" s="879"/>
      <c r="J1905" s="1225"/>
      <c r="K1905" s="1225"/>
      <c r="T1905" s="879"/>
      <c r="U1905" s="879"/>
      <c r="V1905" s="879"/>
      <c r="W1905" s="879"/>
      <c r="X1905" s="879"/>
    </row>
    <row r="1906" spans="5:24">
      <c r="E1906" s="474"/>
      <c r="H1906" s="879"/>
      <c r="J1906" s="1225"/>
      <c r="K1906" s="1225"/>
      <c r="T1906" s="879"/>
      <c r="U1906" s="879"/>
      <c r="V1906" s="879"/>
      <c r="W1906" s="879"/>
      <c r="X1906" s="879"/>
    </row>
    <row r="1907" spans="5:24">
      <c r="E1907" s="474"/>
      <c r="H1907" s="879"/>
      <c r="J1907" s="1225"/>
      <c r="K1907" s="1225"/>
      <c r="T1907" s="879"/>
      <c r="U1907" s="879"/>
      <c r="V1907" s="879"/>
      <c r="W1907" s="879"/>
      <c r="X1907" s="879"/>
    </row>
    <row r="1908" spans="5:24">
      <c r="E1908" s="474"/>
      <c r="H1908" s="879"/>
      <c r="J1908" s="1225"/>
      <c r="K1908" s="1225"/>
      <c r="T1908" s="879"/>
      <c r="U1908" s="879"/>
      <c r="V1908" s="879"/>
      <c r="W1908" s="879"/>
      <c r="X1908" s="879"/>
    </row>
    <row r="1909" spans="5:24">
      <c r="E1909" s="474"/>
      <c r="H1909" s="879"/>
      <c r="J1909" s="1225"/>
      <c r="K1909" s="1225"/>
      <c r="T1909" s="879"/>
      <c r="U1909" s="879"/>
      <c r="V1909" s="879"/>
      <c r="W1909" s="879"/>
      <c r="X1909" s="879"/>
    </row>
    <row r="1910" spans="5:24">
      <c r="E1910" s="474"/>
      <c r="H1910" s="879"/>
      <c r="J1910" s="1225"/>
      <c r="K1910" s="1225"/>
      <c r="T1910" s="879"/>
      <c r="U1910" s="879"/>
      <c r="V1910" s="879"/>
      <c r="W1910" s="879"/>
      <c r="X1910" s="879"/>
    </row>
    <row r="1911" spans="5:24">
      <c r="E1911" s="474"/>
      <c r="H1911" s="879"/>
      <c r="J1911" s="1225"/>
      <c r="K1911" s="1225"/>
      <c r="T1911" s="879"/>
      <c r="U1911" s="879"/>
      <c r="V1911" s="879"/>
      <c r="W1911" s="879"/>
      <c r="X1911" s="879"/>
    </row>
    <row r="1912" spans="5:24">
      <c r="E1912" s="474"/>
      <c r="H1912" s="879"/>
      <c r="J1912" s="1225"/>
      <c r="K1912" s="1225"/>
      <c r="T1912" s="879"/>
      <c r="U1912" s="879"/>
      <c r="V1912" s="879"/>
      <c r="W1912" s="879"/>
      <c r="X1912" s="879"/>
    </row>
    <row r="1913" spans="5:24">
      <c r="E1913" s="474"/>
      <c r="H1913" s="879"/>
      <c r="J1913" s="1225"/>
      <c r="K1913" s="1225"/>
      <c r="T1913" s="879"/>
      <c r="U1913" s="879"/>
      <c r="V1913" s="879"/>
      <c r="W1913" s="879"/>
      <c r="X1913" s="879"/>
    </row>
    <row r="1914" spans="5:24">
      <c r="E1914" s="474"/>
      <c r="H1914" s="879"/>
      <c r="J1914" s="1225"/>
      <c r="K1914" s="1225"/>
      <c r="T1914" s="879"/>
      <c r="U1914" s="879"/>
      <c r="V1914" s="879"/>
      <c r="W1914" s="879"/>
      <c r="X1914" s="879"/>
    </row>
    <row r="1915" spans="5:24">
      <c r="E1915" s="474"/>
      <c r="H1915" s="879"/>
      <c r="J1915" s="1225"/>
      <c r="K1915" s="1225"/>
      <c r="T1915" s="879"/>
      <c r="U1915" s="879"/>
      <c r="V1915" s="879"/>
      <c r="W1915" s="879"/>
      <c r="X1915" s="879"/>
    </row>
    <row r="1916" spans="5:24">
      <c r="E1916" s="474"/>
      <c r="H1916" s="879"/>
      <c r="J1916" s="1225"/>
      <c r="K1916" s="1225"/>
      <c r="T1916" s="879"/>
      <c r="U1916" s="879"/>
      <c r="V1916" s="879"/>
      <c r="W1916" s="879"/>
      <c r="X1916" s="879"/>
    </row>
    <row r="1917" spans="5:24">
      <c r="E1917" s="474"/>
      <c r="H1917" s="879"/>
      <c r="J1917" s="1225"/>
      <c r="K1917" s="1225"/>
      <c r="T1917" s="879"/>
      <c r="U1917" s="879"/>
      <c r="V1917" s="879"/>
      <c r="W1917" s="879"/>
      <c r="X1917" s="879"/>
    </row>
    <row r="1918" spans="5:24">
      <c r="E1918" s="474"/>
      <c r="H1918" s="879"/>
      <c r="J1918" s="1225"/>
      <c r="K1918" s="1225"/>
      <c r="T1918" s="879"/>
      <c r="U1918" s="879"/>
      <c r="V1918" s="879"/>
      <c r="W1918" s="879"/>
      <c r="X1918" s="879"/>
    </row>
    <row r="1919" spans="5:24">
      <c r="E1919" s="474"/>
      <c r="H1919" s="879"/>
      <c r="J1919" s="1225"/>
      <c r="K1919" s="1225"/>
      <c r="T1919" s="879"/>
      <c r="U1919" s="879"/>
      <c r="V1919" s="879"/>
      <c r="W1919" s="879"/>
      <c r="X1919" s="879"/>
    </row>
    <row r="1920" spans="5:24">
      <c r="E1920" s="474"/>
      <c r="H1920" s="879"/>
      <c r="J1920" s="1225"/>
      <c r="K1920" s="1225"/>
      <c r="T1920" s="879"/>
      <c r="U1920" s="879"/>
      <c r="V1920" s="879"/>
      <c r="W1920" s="879"/>
      <c r="X1920" s="879"/>
    </row>
    <row r="1921" spans="5:24">
      <c r="E1921" s="474"/>
      <c r="H1921" s="879"/>
      <c r="J1921" s="1225"/>
      <c r="K1921" s="1225"/>
      <c r="T1921" s="879"/>
      <c r="U1921" s="879"/>
      <c r="V1921" s="879"/>
      <c r="W1921" s="879"/>
      <c r="X1921" s="879"/>
    </row>
    <row r="1922" spans="5:24">
      <c r="E1922" s="474"/>
      <c r="H1922" s="879"/>
      <c r="J1922" s="1225"/>
      <c r="K1922" s="1225"/>
      <c r="T1922" s="879"/>
      <c r="U1922" s="879"/>
      <c r="V1922" s="879"/>
      <c r="W1922" s="879"/>
      <c r="X1922" s="879"/>
    </row>
    <row r="1923" spans="5:24">
      <c r="E1923" s="474"/>
      <c r="H1923" s="879"/>
      <c r="J1923" s="1225"/>
      <c r="K1923" s="1225"/>
      <c r="T1923" s="879"/>
      <c r="U1923" s="879"/>
      <c r="V1923" s="879"/>
      <c r="W1923" s="879"/>
      <c r="X1923" s="879"/>
    </row>
    <row r="1924" spans="5:24">
      <c r="E1924" s="474"/>
      <c r="H1924" s="879"/>
      <c r="J1924" s="1225"/>
      <c r="K1924" s="1225"/>
      <c r="T1924" s="879"/>
      <c r="U1924" s="879"/>
      <c r="V1924" s="879"/>
      <c r="W1924" s="879"/>
      <c r="X1924" s="879"/>
    </row>
    <row r="1925" spans="5:24">
      <c r="E1925" s="474"/>
      <c r="H1925" s="879"/>
      <c r="J1925" s="1225"/>
      <c r="K1925" s="1225"/>
      <c r="T1925" s="879"/>
      <c r="U1925" s="879"/>
      <c r="V1925" s="879"/>
      <c r="W1925" s="879"/>
      <c r="X1925" s="879"/>
    </row>
    <row r="1926" spans="5:24">
      <c r="E1926" s="474"/>
      <c r="H1926" s="879"/>
      <c r="J1926" s="1225"/>
      <c r="K1926" s="1225"/>
      <c r="T1926" s="879"/>
      <c r="U1926" s="879"/>
      <c r="V1926" s="879"/>
      <c r="W1926" s="879"/>
      <c r="X1926" s="879"/>
    </row>
    <row r="1927" spans="5:24">
      <c r="E1927" s="474"/>
      <c r="H1927" s="879"/>
      <c r="J1927" s="1225"/>
      <c r="K1927" s="1225"/>
      <c r="T1927" s="879"/>
      <c r="U1927" s="879"/>
      <c r="V1927" s="879"/>
      <c r="W1927" s="879"/>
      <c r="X1927" s="879"/>
    </row>
    <row r="1928" spans="5:24">
      <c r="E1928" s="474"/>
      <c r="H1928" s="879"/>
      <c r="J1928" s="1225"/>
      <c r="K1928" s="1225"/>
      <c r="T1928" s="879"/>
      <c r="U1928" s="879"/>
      <c r="V1928" s="879"/>
      <c r="W1928" s="879"/>
      <c r="X1928" s="879"/>
    </row>
    <row r="1929" spans="5:24">
      <c r="E1929" s="474"/>
      <c r="H1929" s="879"/>
      <c r="J1929" s="1225"/>
      <c r="K1929" s="1225"/>
      <c r="T1929" s="879"/>
      <c r="U1929" s="879"/>
      <c r="V1929" s="879"/>
      <c r="W1929" s="879"/>
      <c r="X1929" s="879"/>
    </row>
    <row r="1930" spans="5:24">
      <c r="E1930" s="474"/>
      <c r="H1930" s="879"/>
      <c r="J1930" s="1225"/>
      <c r="K1930" s="1225"/>
      <c r="T1930" s="879"/>
      <c r="U1930" s="879"/>
      <c r="V1930" s="879"/>
      <c r="W1930" s="879"/>
      <c r="X1930" s="879"/>
    </row>
    <row r="1931" spans="5:24">
      <c r="E1931" s="474"/>
      <c r="H1931" s="879"/>
      <c r="J1931" s="1225"/>
      <c r="K1931" s="1225"/>
      <c r="T1931" s="879"/>
      <c r="U1931" s="879"/>
      <c r="V1931" s="879"/>
      <c r="W1931" s="879"/>
      <c r="X1931" s="879"/>
    </row>
    <row r="1932" spans="5:24">
      <c r="E1932" s="474"/>
      <c r="H1932" s="879"/>
      <c r="J1932" s="1225"/>
      <c r="K1932" s="1225"/>
      <c r="T1932" s="879"/>
      <c r="U1932" s="879"/>
      <c r="V1932" s="879"/>
      <c r="W1932" s="879"/>
      <c r="X1932" s="879"/>
    </row>
    <row r="1933" spans="5:24">
      <c r="E1933" s="474"/>
      <c r="H1933" s="879"/>
      <c r="J1933" s="1225"/>
      <c r="K1933" s="1225"/>
      <c r="T1933" s="879"/>
      <c r="U1933" s="879"/>
      <c r="V1933" s="879"/>
      <c r="W1933" s="879"/>
      <c r="X1933" s="879"/>
    </row>
    <row r="1934" spans="5:24">
      <c r="E1934" s="474"/>
      <c r="H1934" s="879"/>
      <c r="J1934" s="1225"/>
      <c r="K1934" s="1225"/>
      <c r="T1934" s="879"/>
      <c r="U1934" s="879"/>
      <c r="V1934" s="879"/>
      <c r="W1934" s="879"/>
      <c r="X1934" s="879"/>
    </row>
    <row r="1935" spans="5:24">
      <c r="E1935" s="474"/>
      <c r="H1935" s="879"/>
      <c r="J1935" s="1225"/>
      <c r="K1935" s="1225"/>
      <c r="T1935" s="879"/>
      <c r="U1935" s="879"/>
      <c r="V1935" s="879"/>
      <c r="W1935" s="879"/>
      <c r="X1935" s="879"/>
    </row>
    <row r="1936" spans="5:24">
      <c r="E1936" s="474"/>
      <c r="H1936" s="879"/>
      <c r="J1936" s="1225"/>
      <c r="K1936" s="1225"/>
      <c r="T1936" s="879"/>
      <c r="U1936" s="879"/>
      <c r="V1936" s="879"/>
      <c r="W1936" s="879"/>
      <c r="X1936" s="879"/>
    </row>
    <row r="1937" spans="5:24">
      <c r="E1937" s="474"/>
      <c r="H1937" s="879"/>
      <c r="J1937" s="1225"/>
      <c r="K1937" s="1225"/>
      <c r="T1937" s="879"/>
      <c r="U1937" s="879"/>
      <c r="V1937" s="879"/>
      <c r="W1937" s="879"/>
      <c r="X1937" s="879"/>
    </row>
    <row r="1938" spans="5:24">
      <c r="E1938" s="474"/>
      <c r="H1938" s="879"/>
      <c r="J1938" s="1225"/>
      <c r="K1938" s="1225"/>
      <c r="T1938" s="879"/>
      <c r="U1938" s="879"/>
      <c r="V1938" s="879"/>
      <c r="W1938" s="879"/>
      <c r="X1938" s="879"/>
    </row>
    <row r="1939" spans="5:24">
      <c r="E1939" s="474"/>
      <c r="H1939" s="879"/>
      <c r="J1939" s="1225"/>
      <c r="K1939" s="1225"/>
      <c r="T1939" s="879"/>
      <c r="U1939" s="879"/>
      <c r="V1939" s="879"/>
      <c r="W1939" s="879"/>
      <c r="X1939" s="879"/>
    </row>
    <row r="1940" spans="5:24">
      <c r="E1940" s="474"/>
      <c r="H1940" s="879"/>
      <c r="J1940" s="1225"/>
      <c r="K1940" s="1225"/>
      <c r="T1940" s="879"/>
      <c r="U1940" s="879"/>
      <c r="V1940" s="879"/>
      <c r="W1940" s="879"/>
      <c r="X1940" s="879"/>
    </row>
    <row r="1941" spans="5:24">
      <c r="E1941" s="474"/>
      <c r="H1941" s="879"/>
      <c r="J1941" s="1225"/>
      <c r="K1941" s="1225"/>
      <c r="T1941" s="879"/>
      <c r="U1941" s="879"/>
      <c r="V1941" s="879"/>
      <c r="W1941" s="879"/>
      <c r="X1941" s="879"/>
    </row>
    <row r="1942" spans="5:24">
      <c r="E1942" s="474"/>
      <c r="H1942" s="879"/>
      <c r="J1942" s="1225"/>
      <c r="K1942" s="1225"/>
      <c r="T1942" s="879"/>
      <c r="U1942" s="879"/>
      <c r="V1942" s="879"/>
      <c r="W1942" s="879"/>
      <c r="X1942" s="879"/>
    </row>
    <row r="1943" spans="5:24">
      <c r="E1943" s="474"/>
      <c r="H1943" s="879"/>
      <c r="J1943" s="1225"/>
      <c r="K1943" s="1225"/>
      <c r="T1943" s="879"/>
      <c r="U1943" s="879"/>
      <c r="V1943" s="879"/>
      <c r="W1943" s="879"/>
      <c r="X1943" s="879"/>
    </row>
    <row r="1944" spans="5:24">
      <c r="E1944" s="474"/>
      <c r="H1944" s="879"/>
      <c r="J1944" s="1225"/>
      <c r="K1944" s="1225"/>
      <c r="T1944" s="879"/>
      <c r="U1944" s="879"/>
      <c r="V1944" s="879"/>
      <c r="W1944" s="879"/>
      <c r="X1944" s="879"/>
    </row>
    <row r="1945" spans="5:24">
      <c r="E1945" s="474"/>
      <c r="H1945" s="879"/>
      <c r="J1945" s="1225"/>
      <c r="K1945" s="1225"/>
      <c r="T1945" s="879"/>
      <c r="U1945" s="879"/>
      <c r="V1945" s="879"/>
      <c r="W1945" s="879"/>
      <c r="X1945" s="879"/>
    </row>
    <row r="1946" spans="5:24">
      <c r="E1946" s="474"/>
      <c r="H1946" s="879"/>
      <c r="J1946" s="1225"/>
      <c r="K1946" s="1225"/>
      <c r="T1946" s="879"/>
      <c r="U1946" s="879"/>
      <c r="V1946" s="879"/>
      <c r="W1946" s="879"/>
      <c r="X1946" s="879"/>
    </row>
    <row r="1947" spans="5:24">
      <c r="E1947" s="474"/>
      <c r="H1947" s="879"/>
      <c r="J1947" s="1225"/>
      <c r="K1947" s="1225"/>
      <c r="T1947" s="879"/>
      <c r="U1947" s="879"/>
      <c r="V1947" s="879"/>
      <c r="W1947" s="879"/>
      <c r="X1947" s="879"/>
    </row>
    <row r="1948" spans="5:24">
      <c r="E1948" s="474"/>
      <c r="H1948" s="879"/>
      <c r="J1948" s="1225"/>
      <c r="K1948" s="1225"/>
      <c r="T1948" s="879"/>
      <c r="U1948" s="879"/>
      <c r="V1948" s="879"/>
      <c r="W1948" s="879"/>
      <c r="X1948" s="879"/>
    </row>
    <row r="1949" spans="5:24">
      <c r="E1949" s="474"/>
      <c r="H1949" s="879"/>
      <c r="J1949" s="1225"/>
      <c r="K1949" s="1225"/>
      <c r="T1949" s="879"/>
      <c r="U1949" s="879"/>
      <c r="V1949" s="879"/>
      <c r="W1949" s="879"/>
      <c r="X1949" s="879"/>
    </row>
    <row r="1950" spans="5:24">
      <c r="E1950" s="474"/>
      <c r="H1950" s="879"/>
      <c r="J1950" s="1225"/>
      <c r="K1950" s="1225"/>
      <c r="T1950" s="879"/>
      <c r="U1950" s="879"/>
      <c r="V1950" s="879"/>
      <c r="W1950" s="879"/>
      <c r="X1950" s="879"/>
    </row>
    <row r="1951" spans="5:24">
      <c r="E1951" s="474"/>
      <c r="H1951" s="879"/>
      <c r="J1951" s="1225"/>
      <c r="K1951" s="1225"/>
      <c r="T1951" s="879"/>
      <c r="U1951" s="879"/>
      <c r="V1951" s="879"/>
      <c r="W1951" s="879"/>
      <c r="X1951" s="879"/>
    </row>
    <row r="1952" spans="5:24">
      <c r="E1952" s="474"/>
      <c r="H1952" s="879"/>
      <c r="J1952" s="1225"/>
      <c r="K1952" s="1225"/>
      <c r="T1952" s="879"/>
      <c r="U1952" s="879"/>
      <c r="V1952" s="879"/>
      <c r="W1952" s="879"/>
      <c r="X1952" s="879"/>
    </row>
    <row r="1953" spans="5:24">
      <c r="E1953" s="474"/>
      <c r="H1953" s="879"/>
      <c r="J1953" s="1225"/>
      <c r="K1953" s="1225"/>
      <c r="T1953" s="879"/>
      <c r="U1953" s="879"/>
      <c r="V1953" s="879"/>
      <c r="W1953" s="879"/>
      <c r="X1953" s="879"/>
    </row>
    <row r="1954" spans="5:24">
      <c r="E1954" s="474"/>
      <c r="H1954" s="879"/>
      <c r="J1954" s="1225"/>
      <c r="K1954" s="1225"/>
      <c r="T1954" s="879"/>
      <c r="U1954" s="879"/>
      <c r="V1954" s="879"/>
      <c r="W1954" s="879"/>
      <c r="X1954" s="879"/>
    </row>
    <row r="1955" spans="5:24">
      <c r="E1955" s="474"/>
      <c r="H1955" s="879"/>
      <c r="J1955" s="1225"/>
      <c r="K1955" s="1225"/>
      <c r="T1955" s="879"/>
      <c r="U1955" s="879"/>
      <c r="V1955" s="879"/>
      <c r="W1955" s="879"/>
      <c r="X1955" s="879"/>
    </row>
    <row r="1956" spans="5:24">
      <c r="E1956" s="474"/>
      <c r="H1956" s="879"/>
      <c r="J1956" s="1225"/>
      <c r="K1956" s="1225"/>
      <c r="T1956" s="879"/>
      <c r="U1956" s="879"/>
      <c r="V1956" s="879"/>
      <c r="W1956" s="879"/>
      <c r="X1956" s="879"/>
    </row>
    <row r="1957" spans="5:24">
      <c r="E1957" s="474"/>
      <c r="H1957" s="879"/>
      <c r="J1957" s="1225"/>
      <c r="K1957" s="1225"/>
      <c r="T1957" s="879"/>
      <c r="U1957" s="879"/>
      <c r="V1957" s="879"/>
      <c r="W1957" s="879"/>
      <c r="X1957" s="879"/>
    </row>
    <row r="1958" spans="5:24">
      <c r="E1958" s="474"/>
      <c r="H1958" s="879"/>
      <c r="J1958" s="1225"/>
      <c r="K1958" s="1225"/>
      <c r="T1958" s="879"/>
      <c r="U1958" s="879"/>
      <c r="V1958" s="879"/>
      <c r="W1958" s="879"/>
      <c r="X1958" s="879"/>
    </row>
    <row r="1959" spans="5:24">
      <c r="E1959" s="474"/>
      <c r="H1959" s="879"/>
      <c r="J1959" s="1225"/>
      <c r="K1959" s="1225"/>
      <c r="T1959" s="879"/>
      <c r="U1959" s="879"/>
      <c r="V1959" s="879"/>
      <c r="W1959" s="879"/>
      <c r="X1959" s="879"/>
    </row>
    <row r="1960" spans="5:24">
      <c r="E1960" s="474"/>
      <c r="H1960" s="879"/>
      <c r="J1960" s="1225"/>
      <c r="K1960" s="1225"/>
      <c r="T1960" s="879"/>
      <c r="U1960" s="879"/>
      <c r="V1960" s="879"/>
      <c r="W1960" s="879"/>
      <c r="X1960" s="879"/>
    </row>
    <row r="1961" spans="5:24">
      <c r="E1961" s="474"/>
      <c r="H1961" s="879"/>
      <c r="J1961" s="1225"/>
      <c r="K1961" s="1225"/>
      <c r="T1961" s="879"/>
      <c r="U1961" s="879"/>
      <c r="V1961" s="879"/>
      <c r="W1961" s="879"/>
      <c r="X1961" s="879"/>
    </row>
    <row r="1962" spans="5:24">
      <c r="E1962" s="474"/>
      <c r="H1962" s="879"/>
      <c r="J1962" s="1225"/>
      <c r="K1962" s="1225"/>
      <c r="T1962" s="879"/>
      <c r="U1962" s="879"/>
      <c r="V1962" s="879"/>
      <c r="W1962" s="879"/>
      <c r="X1962" s="879"/>
    </row>
    <row r="1963" spans="5:24">
      <c r="E1963" s="474"/>
      <c r="H1963" s="879"/>
      <c r="J1963" s="1225"/>
      <c r="K1963" s="1225"/>
      <c r="T1963" s="879"/>
      <c r="U1963" s="879"/>
      <c r="V1963" s="879"/>
      <c r="W1963" s="879"/>
      <c r="X1963" s="879"/>
    </row>
    <row r="1964" spans="5:24">
      <c r="E1964" s="474"/>
      <c r="H1964" s="879"/>
      <c r="J1964" s="1225"/>
      <c r="K1964" s="1225"/>
      <c r="T1964" s="879"/>
      <c r="U1964" s="879"/>
      <c r="V1964" s="879"/>
      <c r="W1964" s="879"/>
      <c r="X1964" s="879"/>
    </row>
    <row r="1965" spans="5:24">
      <c r="E1965" s="474"/>
      <c r="H1965" s="879"/>
      <c r="J1965" s="1225"/>
      <c r="K1965" s="1225"/>
      <c r="T1965" s="879"/>
      <c r="U1965" s="879"/>
      <c r="V1965" s="879"/>
      <c r="W1965" s="879"/>
      <c r="X1965" s="879"/>
    </row>
    <row r="1966" spans="5:24">
      <c r="E1966" s="474"/>
      <c r="H1966" s="879"/>
      <c r="J1966" s="1225"/>
      <c r="K1966" s="1225"/>
      <c r="T1966" s="879"/>
      <c r="U1966" s="879"/>
      <c r="V1966" s="879"/>
      <c r="W1966" s="879"/>
      <c r="X1966" s="879"/>
    </row>
    <row r="1967" spans="5:24">
      <c r="E1967" s="474"/>
      <c r="H1967" s="879"/>
      <c r="J1967" s="1225"/>
      <c r="K1967" s="1225"/>
      <c r="T1967" s="879"/>
      <c r="U1967" s="879"/>
      <c r="V1967" s="879"/>
      <c r="W1967" s="879"/>
      <c r="X1967" s="879"/>
    </row>
    <row r="1968" spans="5:24">
      <c r="E1968" s="474"/>
      <c r="H1968" s="879"/>
      <c r="J1968" s="1225"/>
      <c r="K1968" s="1225"/>
      <c r="T1968" s="879"/>
      <c r="U1968" s="879"/>
      <c r="V1968" s="879"/>
      <c r="W1968" s="879"/>
      <c r="X1968" s="879"/>
    </row>
    <row r="1969" spans="5:24">
      <c r="E1969" s="474"/>
      <c r="H1969" s="879"/>
      <c r="J1969" s="1225"/>
      <c r="K1969" s="1225"/>
      <c r="T1969" s="879"/>
      <c r="U1969" s="879"/>
      <c r="V1969" s="879"/>
      <c r="W1969" s="879"/>
      <c r="X1969" s="879"/>
    </row>
    <row r="1970" spans="5:24">
      <c r="E1970" s="474"/>
      <c r="H1970" s="879"/>
      <c r="J1970" s="1225"/>
      <c r="K1970" s="1225"/>
      <c r="T1970" s="879"/>
      <c r="U1970" s="879"/>
      <c r="V1970" s="879"/>
      <c r="W1970" s="879"/>
      <c r="X1970" s="879"/>
    </row>
    <row r="1971" spans="5:24">
      <c r="E1971" s="474"/>
      <c r="H1971" s="879"/>
      <c r="J1971" s="1225"/>
      <c r="K1971" s="1225"/>
      <c r="T1971" s="879"/>
      <c r="U1971" s="879"/>
      <c r="V1971" s="879"/>
      <c r="W1971" s="879"/>
      <c r="X1971" s="879"/>
    </row>
    <row r="1972" spans="5:24">
      <c r="E1972" s="474"/>
      <c r="H1972" s="879"/>
      <c r="J1972" s="1225"/>
      <c r="K1972" s="1225"/>
      <c r="T1972" s="879"/>
      <c r="U1972" s="879"/>
      <c r="V1972" s="879"/>
      <c r="W1972" s="879"/>
      <c r="X1972" s="879"/>
    </row>
    <row r="1973" spans="5:24">
      <c r="E1973" s="474"/>
      <c r="H1973" s="879"/>
      <c r="J1973" s="1225"/>
      <c r="K1973" s="1225"/>
      <c r="T1973" s="879"/>
      <c r="U1973" s="879"/>
      <c r="V1973" s="879"/>
      <c r="W1973" s="879"/>
      <c r="X1973" s="879"/>
    </row>
    <row r="1974" spans="5:24">
      <c r="E1974" s="474"/>
      <c r="H1974" s="879"/>
      <c r="J1974" s="1225"/>
      <c r="K1974" s="1225"/>
      <c r="T1974" s="879"/>
      <c r="U1974" s="879"/>
      <c r="V1974" s="879"/>
      <c r="W1974" s="879"/>
      <c r="X1974" s="879"/>
    </row>
    <row r="1975" spans="5:24">
      <c r="E1975" s="474"/>
      <c r="H1975" s="879"/>
      <c r="J1975" s="1225"/>
      <c r="K1975" s="1225"/>
      <c r="T1975" s="879"/>
      <c r="U1975" s="879"/>
      <c r="V1975" s="879"/>
      <c r="W1975" s="879"/>
      <c r="X1975" s="879"/>
    </row>
    <row r="1976" spans="5:24">
      <c r="E1976" s="474"/>
      <c r="H1976" s="879"/>
      <c r="J1976" s="1225"/>
      <c r="K1976" s="1225"/>
      <c r="T1976" s="879"/>
      <c r="U1976" s="879"/>
      <c r="V1976" s="879"/>
      <c r="W1976" s="879"/>
      <c r="X1976" s="879"/>
    </row>
    <row r="1977" spans="5:24">
      <c r="E1977" s="474"/>
      <c r="H1977" s="879"/>
      <c r="J1977" s="1225"/>
      <c r="K1977" s="1225"/>
      <c r="T1977" s="879"/>
      <c r="U1977" s="879"/>
      <c r="V1977" s="879"/>
      <c r="W1977" s="879"/>
      <c r="X1977" s="879"/>
    </row>
    <row r="1978" spans="5:24">
      <c r="E1978" s="474"/>
      <c r="H1978" s="879"/>
      <c r="J1978" s="1225"/>
      <c r="K1978" s="1225"/>
      <c r="T1978" s="879"/>
      <c r="U1978" s="879"/>
      <c r="V1978" s="879"/>
      <c r="W1978" s="879"/>
      <c r="X1978" s="879"/>
    </row>
    <row r="1979" spans="5:24">
      <c r="E1979" s="474"/>
      <c r="H1979" s="879"/>
      <c r="J1979" s="1225"/>
      <c r="K1979" s="1225"/>
      <c r="T1979" s="879"/>
      <c r="W1979" s="879"/>
      <c r="X1979" s="879"/>
    </row>
    <row r="1980" spans="5:24">
      <c r="E1980" s="474"/>
      <c r="H1980" s="879"/>
      <c r="J1980" s="1225"/>
      <c r="K1980" s="1225"/>
      <c r="T1980" s="879"/>
      <c r="W1980" s="879"/>
      <c r="X1980" s="879"/>
    </row>
    <row r="1981" spans="5:24">
      <c r="E1981" s="474"/>
      <c r="H1981" s="879"/>
      <c r="J1981" s="1225"/>
      <c r="K1981" s="1225"/>
      <c r="T1981" s="879"/>
      <c r="W1981" s="879"/>
      <c r="X1981" s="879"/>
    </row>
    <row r="1982" spans="5:24">
      <c r="E1982" s="474"/>
      <c r="H1982" s="879"/>
      <c r="J1982" s="1225"/>
      <c r="K1982" s="1225"/>
      <c r="T1982" s="879"/>
      <c r="W1982" s="879"/>
      <c r="X1982" s="879"/>
    </row>
    <row r="1983" spans="5:24">
      <c r="E1983" s="474"/>
      <c r="H1983" s="879"/>
      <c r="J1983" s="1225"/>
      <c r="K1983" s="1225"/>
      <c r="T1983" s="879"/>
      <c r="W1983" s="879"/>
      <c r="X1983" s="879"/>
    </row>
    <row r="1984" spans="5:24">
      <c r="E1984" s="474"/>
      <c r="H1984" s="879"/>
      <c r="J1984" s="1225"/>
      <c r="K1984" s="1225"/>
      <c r="T1984" s="879"/>
      <c r="W1984" s="879"/>
      <c r="X1984" s="879"/>
    </row>
    <row r="1985" spans="5:24">
      <c r="E1985" s="474"/>
      <c r="H1985" s="879"/>
      <c r="J1985" s="1225"/>
      <c r="K1985" s="1225"/>
      <c r="T1985" s="879"/>
      <c r="W1985" s="879"/>
      <c r="X1985" s="879"/>
    </row>
    <row r="1986" spans="5:24">
      <c r="E1986" s="474"/>
      <c r="H1986" s="879"/>
      <c r="J1986" s="1225"/>
      <c r="K1986" s="1225"/>
      <c r="T1986" s="879"/>
      <c r="W1986" s="879"/>
      <c r="X1986" s="879"/>
    </row>
    <row r="1987" spans="5:24">
      <c r="E1987" s="474"/>
      <c r="H1987" s="879"/>
      <c r="J1987" s="1225"/>
      <c r="K1987" s="1225"/>
      <c r="T1987" s="879"/>
      <c r="W1987" s="879"/>
      <c r="X1987" s="879"/>
    </row>
    <row r="1988" spans="5:24">
      <c r="E1988" s="474"/>
      <c r="H1988" s="879"/>
      <c r="J1988" s="1225"/>
      <c r="K1988" s="1225"/>
      <c r="T1988" s="879"/>
      <c r="W1988" s="879"/>
      <c r="X1988" s="879"/>
    </row>
    <row r="1989" spans="5:24">
      <c r="E1989" s="474"/>
      <c r="H1989" s="879"/>
      <c r="J1989" s="1225"/>
      <c r="K1989" s="1225"/>
      <c r="T1989" s="879"/>
      <c r="W1989" s="879"/>
      <c r="X1989" s="879"/>
    </row>
    <row r="1990" spans="5:24">
      <c r="E1990" s="474"/>
      <c r="H1990" s="879"/>
      <c r="J1990" s="1225"/>
      <c r="K1990" s="1225"/>
      <c r="T1990" s="879"/>
      <c r="W1990" s="879"/>
      <c r="X1990" s="879"/>
    </row>
    <row r="1991" spans="5:24">
      <c r="E1991" s="474"/>
      <c r="H1991" s="879"/>
      <c r="J1991" s="1225"/>
      <c r="K1991" s="1225"/>
      <c r="T1991" s="879"/>
      <c r="W1991" s="879"/>
      <c r="X1991" s="879"/>
    </row>
    <row r="1992" spans="5:24">
      <c r="E1992" s="474"/>
      <c r="H1992" s="879"/>
      <c r="J1992" s="1225"/>
      <c r="K1992" s="1225"/>
      <c r="T1992" s="879"/>
      <c r="W1992" s="879"/>
      <c r="X1992" s="879"/>
    </row>
    <row r="1993" spans="5:24">
      <c r="E1993" s="474"/>
      <c r="H1993" s="879"/>
      <c r="J1993" s="1225"/>
      <c r="K1993" s="1225"/>
      <c r="T1993" s="879"/>
      <c r="W1993" s="879"/>
      <c r="X1993" s="879"/>
    </row>
    <row r="1994" spans="5:24">
      <c r="E1994" s="474"/>
      <c r="H1994" s="879"/>
      <c r="J1994" s="1225"/>
      <c r="K1994" s="1225"/>
      <c r="T1994" s="879"/>
      <c r="W1994" s="879"/>
      <c r="X1994" s="879"/>
    </row>
    <row r="1995" spans="5:24">
      <c r="E1995" s="474"/>
      <c r="H1995" s="879"/>
      <c r="J1995" s="1225"/>
      <c r="K1995" s="1225"/>
      <c r="T1995" s="879"/>
      <c r="W1995" s="879"/>
      <c r="X1995" s="879"/>
    </row>
    <row r="1996" spans="5:24">
      <c r="E1996" s="474"/>
      <c r="H1996" s="879"/>
      <c r="J1996" s="1225"/>
      <c r="K1996" s="1225"/>
      <c r="T1996" s="879"/>
      <c r="W1996" s="879"/>
      <c r="X1996" s="879"/>
    </row>
    <row r="1997" spans="5:24">
      <c r="E1997" s="474"/>
      <c r="H1997" s="879"/>
      <c r="J1997" s="1225"/>
      <c r="K1997" s="1225"/>
      <c r="T1997" s="879"/>
      <c r="W1997" s="879"/>
      <c r="X1997" s="879"/>
    </row>
    <row r="1998" spans="5:24">
      <c r="E1998" s="474"/>
      <c r="H1998" s="879"/>
      <c r="J1998" s="1225"/>
      <c r="K1998" s="1225"/>
      <c r="T1998" s="879"/>
      <c r="W1998" s="879"/>
      <c r="X1998" s="879"/>
    </row>
    <row r="1999" spans="5:24">
      <c r="E1999" s="474"/>
      <c r="H1999" s="879"/>
      <c r="J1999" s="1225"/>
      <c r="K1999" s="1225"/>
      <c r="T1999" s="879"/>
      <c r="W1999" s="879"/>
      <c r="X1999" s="879"/>
    </row>
    <row r="2000" spans="5:24">
      <c r="E2000" s="474"/>
      <c r="H2000" s="879"/>
      <c r="J2000" s="1225"/>
      <c r="K2000" s="1225"/>
      <c r="T2000" s="879"/>
      <c r="W2000" s="879"/>
      <c r="X2000" s="879"/>
    </row>
    <row r="2001" spans="5:24">
      <c r="E2001" s="474"/>
      <c r="H2001" s="879"/>
      <c r="J2001" s="1225"/>
      <c r="K2001" s="1225"/>
      <c r="T2001" s="879"/>
      <c r="W2001" s="879"/>
      <c r="X2001" s="879"/>
    </row>
    <row r="2002" spans="5:24">
      <c r="E2002" s="474"/>
      <c r="H2002" s="879"/>
      <c r="J2002" s="1225"/>
      <c r="K2002" s="1225"/>
      <c r="T2002" s="879"/>
      <c r="W2002" s="879"/>
      <c r="X2002" s="879"/>
    </row>
    <row r="2003" spans="5:24">
      <c r="E2003" s="474"/>
      <c r="H2003" s="879"/>
      <c r="J2003" s="1225"/>
      <c r="K2003" s="1225"/>
      <c r="T2003" s="879"/>
      <c r="W2003" s="879"/>
      <c r="X2003" s="879"/>
    </row>
    <row r="2004" spans="5:24">
      <c r="J2004" s="1225"/>
      <c r="K2004" s="1225"/>
    </row>
    <row r="2005" spans="5:24">
      <c r="J2005" s="1225"/>
      <c r="K2005" s="1225"/>
    </row>
    <row r="2006" spans="5:24">
      <c r="J2006" s="1225"/>
      <c r="K2006" s="1225"/>
    </row>
    <row r="2007" spans="5:24">
      <c r="J2007" s="1225"/>
      <c r="K2007" s="1225"/>
    </row>
    <row r="2008" spans="5:24">
      <c r="J2008" s="1225"/>
      <c r="K2008" s="1225"/>
    </row>
    <row r="2009" spans="5:24">
      <c r="J2009" s="1225"/>
      <c r="K2009" s="1225"/>
    </row>
    <row r="2010" spans="5:24">
      <c r="J2010" s="1225"/>
      <c r="K2010" s="1225"/>
    </row>
    <row r="2011" spans="5:24">
      <c r="J2011" s="1225"/>
      <c r="K2011" s="1225"/>
    </row>
    <row r="2012" spans="5:24">
      <c r="J2012" s="1225"/>
      <c r="K2012" s="1225"/>
    </row>
    <row r="2013" spans="5:24">
      <c r="J2013" s="1225"/>
      <c r="K2013" s="1225"/>
    </row>
    <row r="2014" spans="5:24">
      <c r="J2014" s="1225"/>
      <c r="K2014" s="1225"/>
    </row>
  </sheetData>
  <phoneticPr fontId="21"/>
  <pageMargins left="0.75" right="0.75" top="0.73" bottom="0.52" header="0.51200000000000001" footer="0.27"/>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c r="A1" s="474" t="s">
        <v>2461</v>
      </c>
      <c r="C1" t="s">
        <v>2462</v>
      </c>
      <c r="F1" t="s">
        <v>2463</v>
      </c>
    </row>
    <row r="2" spans="1:11" ht="13.8">
      <c r="A2" s="1241" t="s">
        <v>159</v>
      </c>
      <c r="C2" s="1320" t="s">
        <v>2464</v>
      </c>
      <c r="D2" s="1324" t="s">
        <v>1875</v>
      </c>
      <c r="F2" s="1328" t="s">
        <v>2465</v>
      </c>
      <c r="G2" s="1330">
        <v>0.7</v>
      </c>
      <c r="H2" s="1330">
        <v>0.55000000000000004</v>
      </c>
      <c r="I2" s="1336">
        <v>0.45</v>
      </c>
      <c r="J2" s="1320" t="s">
        <v>2466</v>
      </c>
      <c r="K2" s="1324" t="s">
        <v>1115</v>
      </c>
    </row>
    <row r="3" spans="1:11">
      <c r="A3" s="1308" t="s">
        <v>1055</v>
      </c>
      <c r="C3" s="1321" t="s">
        <v>1055</v>
      </c>
      <c r="D3" s="1325" t="s">
        <v>445</v>
      </c>
      <c r="F3" s="1321" t="s">
        <v>2467</v>
      </c>
      <c r="G3" s="1331">
        <v>11.4</v>
      </c>
      <c r="H3" s="1331">
        <v>11.1</v>
      </c>
      <c r="I3" s="1337">
        <v>10.9</v>
      </c>
      <c r="J3" s="1340" t="s">
        <v>1058</v>
      </c>
      <c r="K3" s="1343">
        <v>0.7</v>
      </c>
    </row>
    <row r="4" spans="1:11">
      <c r="A4" s="1243" t="s">
        <v>982</v>
      </c>
      <c r="C4" s="1322" t="s">
        <v>1055</v>
      </c>
      <c r="D4" s="1326" t="s">
        <v>916</v>
      </c>
      <c r="F4" s="1322" t="s">
        <v>2468</v>
      </c>
      <c r="G4" s="1332">
        <v>11.4</v>
      </c>
      <c r="H4" s="1332">
        <v>11.1</v>
      </c>
      <c r="I4" s="1338">
        <v>10.9</v>
      </c>
      <c r="J4" s="1341" t="s">
        <v>1069</v>
      </c>
      <c r="K4" s="1344">
        <v>0.7</v>
      </c>
    </row>
    <row r="5" spans="1:11">
      <c r="A5" s="1243" t="s">
        <v>1076</v>
      </c>
      <c r="C5" s="1322" t="s">
        <v>1055</v>
      </c>
      <c r="D5" s="1326" t="s">
        <v>617</v>
      </c>
      <c r="F5" s="1322" t="s">
        <v>632</v>
      </c>
      <c r="G5" s="1332">
        <v>11.4</v>
      </c>
      <c r="H5" s="1332">
        <v>11.1</v>
      </c>
      <c r="I5" s="1338">
        <v>10.9</v>
      </c>
      <c r="J5" s="1341" t="s">
        <v>2239</v>
      </c>
      <c r="K5" s="1344">
        <v>0.7</v>
      </c>
    </row>
    <row r="6" spans="1:11">
      <c r="A6" s="1243" t="s">
        <v>1083</v>
      </c>
      <c r="C6" s="1322" t="s">
        <v>1055</v>
      </c>
      <c r="D6" s="1326" t="s">
        <v>1085</v>
      </c>
      <c r="F6" s="1322" t="s">
        <v>2469</v>
      </c>
      <c r="G6" s="1332">
        <v>11.4</v>
      </c>
      <c r="H6" s="1332">
        <v>11.1</v>
      </c>
      <c r="I6" s="1338">
        <v>10.9</v>
      </c>
      <c r="J6" s="1341" t="s">
        <v>2470</v>
      </c>
      <c r="K6" s="1344">
        <v>0.7</v>
      </c>
    </row>
    <row r="7" spans="1:11">
      <c r="A7" s="1243" t="s">
        <v>1086</v>
      </c>
      <c r="C7" s="1322" t="s">
        <v>1055</v>
      </c>
      <c r="D7" s="1326" t="s">
        <v>952</v>
      </c>
      <c r="F7" s="1322" t="s">
        <v>1449</v>
      </c>
      <c r="G7" s="1332">
        <v>11.4</v>
      </c>
      <c r="H7" s="1332">
        <v>11.1</v>
      </c>
      <c r="I7" s="1338">
        <v>10.9</v>
      </c>
      <c r="J7" s="1341" t="s">
        <v>1090</v>
      </c>
      <c r="K7" s="1344">
        <v>0.45</v>
      </c>
    </row>
    <row r="8" spans="1:11">
      <c r="A8" s="1243" t="s">
        <v>451</v>
      </c>
      <c r="C8" s="1322" t="s">
        <v>1055</v>
      </c>
      <c r="D8" s="1326" t="s">
        <v>314</v>
      </c>
      <c r="F8" s="1322" t="s">
        <v>1923</v>
      </c>
      <c r="G8" s="1332">
        <v>11.4</v>
      </c>
      <c r="H8" s="1332">
        <v>11.1</v>
      </c>
      <c r="I8" s="1338">
        <v>10.9</v>
      </c>
      <c r="J8" s="1341" t="s">
        <v>1099</v>
      </c>
      <c r="K8" s="1344">
        <v>0.45</v>
      </c>
    </row>
    <row r="9" spans="1:11">
      <c r="A9" s="1243" t="s">
        <v>246</v>
      </c>
      <c r="C9" s="1322" t="s">
        <v>1055</v>
      </c>
      <c r="D9" s="1326" t="s">
        <v>1094</v>
      </c>
      <c r="F9" s="1322" t="s">
        <v>2130</v>
      </c>
      <c r="G9" s="1332">
        <v>11.4</v>
      </c>
      <c r="H9" s="1332">
        <v>11.1</v>
      </c>
      <c r="I9" s="1338">
        <v>10.9</v>
      </c>
      <c r="J9" s="1341" t="s">
        <v>2471</v>
      </c>
      <c r="K9" s="1344">
        <v>0.55000000000000004</v>
      </c>
    </row>
    <row r="10" spans="1:11">
      <c r="A10" s="1243" t="s">
        <v>907</v>
      </c>
      <c r="C10" s="1322" t="s">
        <v>1055</v>
      </c>
      <c r="D10" s="1326" t="s">
        <v>1101</v>
      </c>
      <c r="F10" s="1322" t="s">
        <v>2359</v>
      </c>
      <c r="G10" s="1332">
        <v>11.4</v>
      </c>
      <c r="H10" s="1332">
        <v>11.1</v>
      </c>
      <c r="I10" s="1338">
        <v>10.9</v>
      </c>
      <c r="J10" s="1341" t="s">
        <v>495</v>
      </c>
      <c r="K10" s="1344">
        <v>0.45</v>
      </c>
    </row>
    <row r="11" spans="1:11">
      <c r="A11" s="1243" t="s">
        <v>304</v>
      </c>
      <c r="C11" s="1322" t="s">
        <v>1055</v>
      </c>
      <c r="D11" s="1326" t="s">
        <v>1044</v>
      </c>
      <c r="F11" s="1322" t="s">
        <v>2472</v>
      </c>
      <c r="G11" s="1332">
        <v>11.4</v>
      </c>
      <c r="H11" s="1332">
        <v>11.1</v>
      </c>
      <c r="I11" s="1338">
        <v>10.9</v>
      </c>
      <c r="J11" s="1341" t="s">
        <v>1129</v>
      </c>
      <c r="K11" s="1344">
        <v>0.45</v>
      </c>
    </row>
    <row r="12" spans="1:11">
      <c r="A12" s="1243" t="s">
        <v>1110</v>
      </c>
      <c r="C12" s="1322" t="s">
        <v>1055</v>
      </c>
      <c r="D12" s="1326" t="s">
        <v>1112</v>
      </c>
      <c r="F12" s="1322" t="s">
        <v>2473</v>
      </c>
      <c r="G12" s="1332">
        <v>11.4</v>
      </c>
      <c r="H12" s="1332">
        <v>11.1</v>
      </c>
      <c r="I12" s="1338">
        <v>10.9</v>
      </c>
      <c r="J12" s="1341" t="s">
        <v>2475</v>
      </c>
      <c r="K12" s="1344">
        <v>0.55000000000000004</v>
      </c>
    </row>
    <row r="13" spans="1:11">
      <c r="A13" s="1243" t="s">
        <v>1116</v>
      </c>
      <c r="C13" s="1322" t="s">
        <v>1055</v>
      </c>
      <c r="D13" s="1326" t="s">
        <v>1117</v>
      </c>
      <c r="F13" s="1322" t="s">
        <v>375</v>
      </c>
      <c r="G13" s="1332">
        <v>11.4</v>
      </c>
      <c r="H13" s="1332">
        <v>11.1</v>
      </c>
      <c r="I13" s="1338">
        <v>10.9</v>
      </c>
      <c r="J13" s="1341" t="s">
        <v>2476</v>
      </c>
      <c r="K13" s="1344">
        <v>0.55000000000000004</v>
      </c>
    </row>
    <row r="14" spans="1:11">
      <c r="A14" s="1243" t="s">
        <v>1121</v>
      </c>
      <c r="C14" s="1322" t="s">
        <v>1055</v>
      </c>
      <c r="D14" s="1326" t="s">
        <v>789</v>
      </c>
      <c r="F14" s="1322" t="s">
        <v>577</v>
      </c>
      <c r="G14" s="1332">
        <v>11.4</v>
      </c>
      <c r="H14" s="1332">
        <v>11.1</v>
      </c>
      <c r="I14" s="1338">
        <v>10.9</v>
      </c>
      <c r="J14" s="1341" t="s">
        <v>2075</v>
      </c>
      <c r="K14" s="1344">
        <v>0.55000000000000004</v>
      </c>
    </row>
    <row r="15" spans="1:11">
      <c r="A15" s="1243" t="s">
        <v>797</v>
      </c>
      <c r="C15" s="1322" t="s">
        <v>1055</v>
      </c>
      <c r="D15" s="1326" t="s">
        <v>1124</v>
      </c>
      <c r="F15" s="1322" t="s">
        <v>1842</v>
      </c>
      <c r="G15" s="1332">
        <v>11.4</v>
      </c>
      <c r="H15" s="1332">
        <v>11.1</v>
      </c>
      <c r="I15" s="1338">
        <v>10.9</v>
      </c>
      <c r="J15" s="1341" t="s">
        <v>2477</v>
      </c>
      <c r="K15" s="1344">
        <v>0.45</v>
      </c>
    </row>
    <row r="16" spans="1:11">
      <c r="A16" s="1243" t="s">
        <v>860</v>
      </c>
      <c r="C16" s="1322" t="s">
        <v>1055</v>
      </c>
      <c r="D16" s="1326" t="s">
        <v>1130</v>
      </c>
      <c r="F16" s="1322" t="s">
        <v>2478</v>
      </c>
      <c r="G16" s="1332">
        <v>11.4</v>
      </c>
      <c r="H16" s="1332">
        <v>11.1</v>
      </c>
      <c r="I16" s="1338">
        <v>10.9</v>
      </c>
      <c r="J16" s="1341" t="s">
        <v>2479</v>
      </c>
      <c r="K16" s="1344">
        <v>0.45</v>
      </c>
    </row>
    <row r="17" spans="1:11">
      <c r="A17" s="1243" t="s">
        <v>680</v>
      </c>
      <c r="C17" s="1322" t="s">
        <v>1055</v>
      </c>
      <c r="D17" s="1326" t="s">
        <v>1137</v>
      </c>
      <c r="F17" s="1322" t="s">
        <v>1053</v>
      </c>
      <c r="G17" s="1332">
        <v>11.4</v>
      </c>
      <c r="H17" s="1332">
        <v>11.1</v>
      </c>
      <c r="I17" s="1338">
        <v>10.9</v>
      </c>
      <c r="J17" s="1341" t="s">
        <v>1218</v>
      </c>
      <c r="K17" s="1344">
        <v>0.45</v>
      </c>
    </row>
    <row r="18" spans="1:11">
      <c r="A18" s="1243" t="s">
        <v>1144</v>
      </c>
      <c r="C18" s="1322" t="s">
        <v>1055</v>
      </c>
      <c r="D18" s="1326" t="s">
        <v>101</v>
      </c>
      <c r="F18" s="1322" t="s">
        <v>139</v>
      </c>
      <c r="G18" s="1332">
        <v>11.4</v>
      </c>
      <c r="H18" s="1332">
        <v>11.1</v>
      </c>
      <c r="I18" s="1338">
        <v>10.9</v>
      </c>
      <c r="J18" s="1341" t="s">
        <v>2480</v>
      </c>
      <c r="K18" s="1344">
        <v>0.55000000000000004</v>
      </c>
    </row>
    <row r="19" spans="1:11">
      <c r="A19" s="1243" t="s">
        <v>1150</v>
      </c>
      <c r="C19" s="1322" t="s">
        <v>1055</v>
      </c>
      <c r="D19" s="1326" t="s">
        <v>1152</v>
      </c>
      <c r="F19" s="1322" t="s">
        <v>2481</v>
      </c>
      <c r="G19" s="1332">
        <v>11.4</v>
      </c>
      <c r="H19" s="1332">
        <v>11.1</v>
      </c>
      <c r="I19" s="1338">
        <v>10.9</v>
      </c>
      <c r="J19" s="1341" t="s">
        <v>2482</v>
      </c>
      <c r="K19" s="1344">
        <v>0.45</v>
      </c>
    </row>
    <row r="20" spans="1:11">
      <c r="A20" s="1243" t="s">
        <v>1154</v>
      </c>
      <c r="C20" s="1322" t="s">
        <v>1055</v>
      </c>
      <c r="D20" s="1326" t="s">
        <v>1039</v>
      </c>
      <c r="F20" s="1322" t="s">
        <v>2484</v>
      </c>
      <c r="G20" s="1332">
        <v>11.4</v>
      </c>
      <c r="H20" s="1332">
        <v>11.1</v>
      </c>
      <c r="I20" s="1338">
        <v>10.9</v>
      </c>
      <c r="J20" s="1341" t="s">
        <v>910</v>
      </c>
      <c r="K20" s="1344">
        <v>0.45</v>
      </c>
    </row>
    <row r="21" spans="1:11">
      <c r="A21" s="1243" t="s">
        <v>1164</v>
      </c>
      <c r="C21" s="1322" t="s">
        <v>1055</v>
      </c>
      <c r="D21" s="1326" t="s">
        <v>1166</v>
      </c>
      <c r="F21" s="1322" t="s">
        <v>2485</v>
      </c>
      <c r="G21" s="1332">
        <v>11.4</v>
      </c>
      <c r="H21" s="1332">
        <v>11.1</v>
      </c>
      <c r="I21" s="1338">
        <v>10.9</v>
      </c>
      <c r="J21" s="1341" t="s">
        <v>391</v>
      </c>
      <c r="K21" s="1344">
        <v>0.45</v>
      </c>
    </row>
    <row r="22" spans="1:11">
      <c r="A22" s="1243" t="s">
        <v>196</v>
      </c>
      <c r="C22" s="1322" t="s">
        <v>1055</v>
      </c>
      <c r="D22" s="1326" t="s">
        <v>838</v>
      </c>
      <c r="F22" s="1322" t="s">
        <v>622</v>
      </c>
      <c r="G22" s="1332">
        <v>11.4</v>
      </c>
      <c r="H22" s="1332">
        <v>11.1</v>
      </c>
      <c r="I22" s="1338">
        <v>10.9</v>
      </c>
      <c r="J22" s="1341" t="s">
        <v>616</v>
      </c>
      <c r="K22" s="1344">
        <v>0.45</v>
      </c>
    </row>
    <row r="23" spans="1:11">
      <c r="A23" s="1243" t="s">
        <v>1173</v>
      </c>
      <c r="C23" s="1322" t="s">
        <v>1055</v>
      </c>
      <c r="D23" s="1326" t="s">
        <v>1177</v>
      </c>
      <c r="F23" s="1322" t="s">
        <v>1424</v>
      </c>
      <c r="G23" s="1332">
        <v>11.4</v>
      </c>
      <c r="H23" s="1332">
        <v>11.1</v>
      </c>
      <c r="I23" s="1338">
        <v>10.9</v>
      </c>
      <c r="J23" s="1341" t="s">
        <v>2347</v>
      </c>
      <c r="K23" s="1344">
        <v>0.45</v>
      </c>
    </row>
    <row r="24" spans="1:11">
      <c r="A24" s="1243" t="s">
        <v>98</v>
      </c>
      <c r="C24" s="1322" t="s">
        <v>1055</v>
      </c>
      <c r="D24" s="1326" t="s">
        <v>165</v>
      </c>
      <c r="F24" s="1322" t="s">
        <v>2486</v>
      </c>
      <c r="G24" s="1332">
        <v>11.4</v>
      </c>
      <c r="H24" s="1332">
        <v>11.1</v>
      </c>
      <c r="I24" s="1338">
        <v>10.9</v>
      </c>
      <c r="J24" s="1341" t="s">
        <v>2487</v>
      </c>
      <c r="K24" s="1344">
        <v>0.7</v>
      </c>
    </row>
    <row r="25" spans="1:11" ht="13.8">
      <c r="A25" s="1243" t="s">
        <v>288</v>
      </c>
      <c r="C25" s="1322" t="s">
        <v>1055</v>
      </c>
      <c r="D25" s="1326" t="s">
        <v>741</v>
      </c>
      <c r="F25" s="1322" t="s">
        <v>2488</v>
      </c>
      <c r="G25" s="1332">
        <v>11.4</v>
      </c>
      <c r="H25" s="1332">
        <v>11.1</v>
      </c>
      <c r="I25" s="1338">
        <v>10.9</v>
      </c>
      <c r="J25" s="1342" t="s">
        <v>1726</v>
      </c>
      <c r="K25" s="1345">
        <v>0.45</v>
      </c>
    </row>
    <row r="26" spans="1:11">
      <c r="A26" s="1243" t="s">
        <v>944</v>
      </c>
      <c r="C26" s="1322" t="s">
        <v>1055</v>
      </c>
      <c r="D26" s="1326" t="s">
        <v>784</v>
      </c>
      <c r="F26" s="1322" t="s">
        <v>1256</v>
      </c>
      <c r="G26" s="1333">
        <v>11.12</v>
      </c>
      <c r="H26" s="1333">
        <v>10.88</v>
      </c>
      <c r="I26" s="1326">
        <v>10.72</v>
      </c>
    </row>
    <row r="27" spans="1:11">
      <c r="A27" s="1243" t="s">
        <v>1187</v>
      </c>
      <c r="C27" s="1322" t="s">
        <v>1055</v>
      </c>
      <c r="D27" s="1326" t="s">
        <v>1189</v>
      </c>
      <c r="F27" s="1329" t="s">
        <v>2489</v>
      </c>
      <c r="G27" s="1334">
        <v>11.12</v>
      </c>
      <c r="H27" s="1334">
        <v>10.88</v>
      </c>
      <c r="I27" s="1339">
        <v>10.72</v>
      </c>
    </row>
    <row r="28" spans="1:11">
      <c r="A28" s="1243" t="s">
        <v>1195</v>
      </c>
      <c r="C28" s="1322" t="s">
        <v>1055</v>
      </c>
      <c r="D28" s="1326" t="s">
        <v>1197</v>
      </c>
      <c r="F28" s="1322" t="s">
        <v>2490</v>
      </c>
      <c r="G28" s="1333">
        <v>11.12</v>
      </c>
      <c r="H28" s="1333">
        <v>10.88</v>
      </c>
      <c r="I28" s="1326">
        <v>10.72</v>
      </c>
    </row>
    <row r="29" spans="1:11">
      <c r="A29" s="1243" t="s">
        <v>1205</v>
      </c>
      <c r="C29" s="1322" t="s">
        <v>1055</v>
      </c>
      <c r="D29" s="1326" t="s">
        <v>1207</v>
      </c>
      <c r="F29" s="1322" t="s">
        <v>2287</v>
      </c>
      <c r="G29" s="1333">
        <v>11.12</v>
      </c>
      <c r="H29" s="1333">
        <v>10.88</v>
      </c>
      <c r="I29" s="1326">
        <v>10.72</v>
      </c>
    </row>
    <row r="30" spans="1:11">
      <c r="A30" s="1243" t="s">
        <v>1215</v>
      </c>
      <c r="C30" s="1322" t="s">
        <v>1055</v>
      </c>
      <c r="D30" s="1326" t="s">
        <v>854</v>
      </c>
      <c r="F30" s="1322" t="s">
        <v>2483</v>
      </c>
      <c r="G30" s="1333">
        <v>11.12</v>
      </c>
      <c r="H30" s="1333">
        <v>10.88</v>
      </c>
      <c r="I30" s="1326">
        <v>10.72</v>
      </c>
    </row>
    <row r="31" spans="1:11">
      <c r="A31" s="1243" t="s">
        <v>742</v>
      </c>
      <c r="C31" s="1322" t="s">
        <v>1055</v>
      </c>
      <c r="D31" s="1326" t="s">
        <v>569</v>
      </c>
      <c r="F31" s="1322" t="s">
        <v>1956</v>
      </c>
      <c r="G31" s="1333">
        <v>11.12</v>
      </c>
      <c r="H31" s="1333">
        <v>10.88</v>
      </c>
      <c r="I31" s="1326">
        <v>10.72</v>
      </c>
    </row>
    <row r="32" spans="1:11">
      <c r="A32" s="1243" t="s">
        <v>1226</v>
      </c>
      <c r="C32" s="1322" t="s">
        <v>1055</v>
      </c>
      <c r="D32" s="1326" t="s">
        <v>1228</v>
      </c>
      <c r="F32" s="1322" t="s">
        <v>1483</v>
      </c>
      <c r="G32" s="1333">
        <v>11.12</v>
      </c>
      <c r="H32" s="1333">
        <v>10.88</v>
      </c>
      <c r="I32" s="1326">
        <v>10.72</v>
      </c>
    </row>
    <row r="33" spans="1:9">
      <c r="A33" s="1243" t="s">
        <v>1234</v>
      </c>
      <c r="C33" s="1322" t="s">
        <v>1055</v>
      </c>
      <c r="D33" s="1326" t="s">
        <v>325</v>
      </c>
      <c r="F33" s="1322" t="s">
        <v>1231</v>
      </c>
      <c r="G33" s="1333">
        <v>11.05</v>
      </c>
      <c r="H33" s="1333">
        <v>10.83</v>
      </c>
      <c r="I33" s="1326">
        <v>10.68</v>
      </c>
    </row>
    <row r="34" spans="1:9">
      <c r="A34" s="1243" t="s">
        <v>1242</v>
      </c>
      <c r="C34" s="1322" t="s">
        <v>1055</v>
      </c>
      <c r="D34" s="1326" t="s">
        <v>331</v>
      </c>
      <c r="F34" s="1322" t="s">
        <v>1237</v>
      </c>
      <c r="G34" s="1333">
        <v>11.05</v>
      </c>
      <c r="H34" s="1333">
        <v>10.83</v>
      </c>
      <c r="I34" s="1326">
        <v>10.68</v>
      </c>
    </row>
    <row r="35" spans="1:9">
      <c r="A35" s="1243" t="s">
        <v>1244</v>
      </c>
      <c r="C35" s="1322" t="s">
        <v>1055</v>
      </c>
      <c r="D35" s="1326" t="s">
        <v>1245</v>
      </c>
      <c r="F35" s="1322" t="s">
        <v>1139</v>
      </c>
      <c r="G35" s="1333">
        <v>11.05</v>
      </c>
      <c r="H35" s="1333">
        <v>10.83</v>
      </c>
      <c r="I35" s="1326">
        <v>10.68</v>
      </c>
    </row>
    <row r="36" spans="1:9">
      <c r="A36" s="1243" t="s">
        <v>1250</v>
      </c>
      <c r="C36" s="1322" t="s">
        <v>1055</v>
      </c>
      <c r="D36" s="1326" t="s">
        <v>318</v>
      </c>
      <c r="F36" s="1322" t="s">
        <v>575</v>
      </c>
      <c r="G36" s="1333">
        <v>11.05</v>
      </c>
      <c r="H36" s="1333">
        <v>10.83</v>
      </c>
      <c r="I36" s="1326">
        <v>10.68</v>
      </c>
    </row>
    <row r="37" spans="1:9">
      <c r="A37" s="1243" t="s">
        <v>1007</v>
      </c>
      <c r="C37" s="1322" t="s">
        <v>1055</v>
      </c>
      <c r="D37" s="1326" t="s">
        <v>1251</v>
      </c>
      <c r="F37" s="1322" t="s">
        <v>1249</v>
      </c>
      <c r="G37" s="1333">
        <v>11.05</v>
      </c>
      <c r="H37" s="1333">
        <v>10.83</v>
      </c>
      <c r="I37" s="1326">
        <v>10.68</v>
      </c>
    </row>
    <row r="38" spans="1:9">
      <c r="A38" s="1243" t="s">
        <v>281</v>
      </c>
      <c r="C38" s="1322" t="s">
        <v>1055</v>
      </c>
      <c r="D38" s="1326" t="s">
        <v>402</v>
      </c>
      <c r="F38" s="1322" t="s">
        <v>295</v>
      </c>
      <c r="G38" s="1333">
        <v>11.05</v>
      </c>
      <c r="H38" s="1333">
        <v>10.83</v>
      </c>
      <c r="I38" s="1326">
        <v>10.68</v>
      </c>
    </row>
    <row r="39" spans="1:9">
      <c r="A39" s="1243" t="s">
        <v>1243</v>
      </c>
      <c r="C39" s="1322" t="s">
        <v>1055</v>
      </c>
      <c r="D39" s="1326" t="s">
        <v>826</v>
      </c>
      <c r="F39" s="1322" t="s">
        <v>135</v>
      </c>
      <c r="G39" s="1333">
        <v>11.05</v>
      </c>
      <c r="H39" s="1333">
        <v>10.83</v>
      </c>
      <c r="I39" s="1326">
        <v>10.68</v>
      </c>
    </row>
    <row r="40" spans="1:9">
      <c r="A40" s="1243" t="s">
        <v>360</v>
      </c>
      <c r="C40" s="1322" t="s">
        <v>1055</v>
      </c>
      <c r="D40" s="1326" t="s">
        <v>1015</v>
      </c>
      <c r="F40" s="1322" t="s">
        <v>2491</v>
      </c>
      <c r="G40" s="1333">
        <v>11.05</v>
      </c>
      <c r="H40" s="1333">
        <v>10.83</v>
      </c>
      <c r="I40" s="1326">
        <v>10.68</v>
      </c>
    </row>
    <row r="41" spans="1:9">
      <c r="A41" s="1243" t="s">
        <v>1264</v>
      </c>
      <c r="C41" s="1322" t="s">
        <v>1055</v>
      </c>
      <c r="D41" s="1326" t="s">
        <v>604</v>
      </c>
      <c r="F41" s="1322" t="s">
        <v>1258</v>
      </c>
      <c r="G41" s="1333">
        <v>11.05</v>
      </c>
      <c r="H41" s="1333">
        <v>10.83</v>
      </c>
      <c r="I41" s="1326">
        <v>10.68</v>
      </c>
    </row>
    <row r="42" spans="1:9">
      <c r="A42" s="1243" t="s">
        <v>769</v>
      </c>
      <c r="C42" s="1322" t="s">
        <v>1055</v>
      </c>
      <c r="D42" s="1326" t="s">
        <v>254</v>
      </c>
      <c r="F42" s="1322" t="s">
        <v>1214</v>
      </c>
      <c r="G42" s="1333">
        <v>11.05</v>
      </c>
      <c r="H42" s="1333">
        <v>10.83</v>
      </c>
      <c r="I42" s="1326">
        <v>10.68</v>
      </c>
    </row>
    <row r="43" spans="1:9">
      <c r="A43" s="1243" t="s">
        <v>966</v>
      </c>
      <c r="C43" s="1322" t="s">
        <v>1055</v>
      </c>
      <c r="D43" s="1326" t="s">
        <v>1269</v>
      </c>
      <c r="F43" s="1322" t="s">
        <v>1267</v>
      </c>
      <c r="G43" s="1333">
        <v>11.05</v>
      </c>
      <c r="H43" s="1333">
        <v>10.83</v>
      </c>
      <c r="I43" s="1326">
        <v>10.68</v>
      </c>
    </row>
    <row r="44" spans="1:9">
      <c r="A44" s="1243" t="s">
        <v>1270</v>
      </c>
      <c r="C44" s="1322" t="s">
        <v>1055</v>
      </c>
      <c r="D44" s="1326" t="s">
        <v>1272</v>
      </c>
      <c r="F44" s="1322" t="s">
        <v>2492</v>
      </c>
      <c r="G44" s="1333">
        <v>11.05</v>
      </c>
      <c r="H44" s="1333">
        <v>10.83</v>
      </c>
      <c r="I44" s="1326">
        <v>10.68</v>
      </c>
    </row>
    <row r="45" spans="1:9">
      <c r="A45" s="1243" t="s">
        <v>1275</v>
      </c>
      <c r="C45" s="1322" t="s">
        <v>1055</v>
      </c>
      <c r="D45" s="1326" t="s">
        <v>1276</v>
      </c>
      <c r="F45" s="1322" t="s">
        <v>686</v>
      </c>
      <c r="G45" s="1333">
        <v>11.05</v>
      </c>
      <c r="H45" s="1333">
        <v>10.83</v>
      </c>
      <c r="I45" s="1326">
        <v>10.68</v>
      </c>
    </row>
    <row r="46" spans="1:9">
      <c r="A46" s="1243" t="s">
        <v>1133</v>
      </c>
      <c r="C46" s="1322" t="s">
        <v>1055</v>
      </c>
      <c r="D46" s="1326" t="s">
        <v>1724</v>
      </c>
      <c r="F46" s="1322" t="s">
        <v>1277</v>
      </c>
      <c r="G46" s="1333">
        <v>11.05</v>
      </c>
      <c r="H46" s="1333">
        <v>10.83</v>
      </c>
      <c r="I46" s="1326">
        <v>10.68</v>
      </c>
    </row>
    <row r="47" spans="1:9">
      <c r="A47" s="1243" t="s">
        <v>400</v>
      </c>
      <c r="C47" s="1322" t="s">
        <v>1055</v>
      </c>
      <c r="D47" s="1326" t="s">
        <v>312</v>
      </c>
      <c r="F47" s="1322" t="s">
        <v>2493</v>
      </c>
      <c r="G47" s="1333">
        <v>11.05</v>
      </c>
      <c r="H47" s="1333">
        <v>10.83</v>
      </c>
      <c r="I47" s="1326">
        <v>10.68</v>
      </c>
    </row>
    <row r="48" spans="1:9">
      <c r="A48" s="1243" t="s">
        <v>1281</v>
      </c>
      <c r="C48" s="1322" t="s">
        <v>1055</v>
      </c>
      <c r="D48" s="1326" t="s">
        <v>250</v>
      </c>
      <c r="F48" s="1322" t="s">
        <v>1280</v>
      </c>
      <c r="G48" s="1333">
        <v>11.05</v>
      </c>
      <c r="H48" s="1333">
        <v>10.83</v>
      </c>
      <c r="I48" s="1326">
        <v>10.68</v>
      </c>
    </row>
    <row r="49" spans="1:9" ht="13.8">
      <c r="A49" s="1244" t="s">
        <v>747</v>
      </c>
      <c r="C49" s="1322" t="s">
        <v>1055</v>
      </c>
      <c r="D49" s="1326" t="s">
        <v>1285</v>
      </c>
      <c r="F49" s="1322" t="s">
        <v>1284</v>
      </c>
      <c r="G49" s="1333">
        <v>11.05</v>
      </c>
      <c r="H49" s="1333">
        <v>10.83</v>
      </c>
      <c r="I49" s="1326">
        <v>10.68</v>
      </c>
    </row>
    <row r="50" spans="1:9">
      <c r="C50" s="1322" t="s">
        <v>1055</v>
      </c>
      <c r="D50" s="1326" t="s">
        <v>1288</v>
      </c>
      <c r="F50" s="1322" t="s">
        <v>1286</v>
      </c>
      <c r="G50" s="1333">
        <v>11.05</v>
      </c>
      <c r="H50" s="1333">
        <v>10.83</v>
      </c>
      <c r="I50" s="1326">
        <v>10.68</v>
      </c>
    </row>
    <row r="51" spans="1:9">
      <c r="C51" s="1322" t="s">
        <v>1055</v>
      </c>
      <c r="D51" s="1326" t="s">
        <v>365</v>
      </c>
      <c r="F51" s="1322" t="s">
        <v>839</v>
      </c>
      <c r="G51" s="1333">
        <v>11.05</v>
      </c>
      <c r="H51" s="1333">
        <v>10.83</v>
      </c>
      <c r="I51" s="1326">
        <v>10.68</v>
      </c>
    </row>
    <row r="52" spans="1:9">
      <c r="C52" s="1322" t="s">
        <v>1055</v>
      </c>
      <c r="D52" s="1326" t="s">
        <v>407</v>
      </c>
      <c r="F52" s="1322" t="s">
        <v>1343</v>
      </c>
      <c r="G52" s="1333">
        <v>11.05</v>
      </c>
      <c r="H52" s="1333">
        <v>10.83</v>
      </c>
      <c r="I52" s="1326">
        <v>10.68</v>
      </c>
    </row>
    <row r="53" spans="1:9">
      <c r="C53" s="1322" t="s">
        <v>1055</v>
      </c>
      <c r="D53" s="1326" t="s">
        <v>1289</v>
      </c>
      <c r="F53" s="1322" t="s">
        <v>734</v>
      </c>
      <c r="G53" s="1333">
        <v>11.05</v>
      </c>
      <c r="H53" s="1333">
        <v>10.83</v>
      </c>
      <c r="I53" s="1326">
        <v>10.68</v>
      </c>
    </row>
    <row r="54" spans="1:9">
      <c r="C54" s="1322" t="s">
        <v>1055</v>
      </c>
      <c r="D54" s="1326" t="s">
        <v>1292</v>
      </c>
      <c r="F54" s="1322" t="s">
        <v>922</v>
      </c>
      <c r="G54" s="1333">
        <v>11.05</v>
      </c>
      <c r="H54" s="1333">
        <v>10.83</v>
      </c>
      <c r="I54" s="1326">
        <v>10.68</v>
      </c>
    </row>
    <row r="55" spans="1:9">
      <c r="C55" s="1322" t="s">
        <v>1055</v>
      </c>
      <c r="D55" s="1326" t="s">
        <v>654</v>
      </c>
      <c r="F55" s="1322" t="s">
        <v>1078</v>
      </c>
      <c r="G55" s="1333">
        <v>11.05</v>
      </c>
      <c r="H55" s="1333">
        <v>10.83</v>
      </c>
      <c r="I55" s="1326">
        <v>10.68</v>
      </c>
    </row>
    <row r="56" spans="1:9">
      <c r="C56" s="1322" t="s">
        <v>1055</v>
      </c>
      <c r="D56" s="1326" t="s">
        <v>47</v>
      </c>
      <c r="F56" s="1322" t="s">
        <v>785</v>
      </c>
      <c r="G56" s="1333">
        <v>11.05</v>
      </c>
      <c r="H56" s="1333">
        <v>10.83</v>
      </c>
      <c r="I56" s="1326">
        <v>10.68</v>
      </c>
    </row>
    <row r="57" spans="1:9">
      <c r="C57" s="1322" t="s">
        <v>1055</v>
      </c>
      <c r="D57" s="1326" t="s">
        <v>1301</v>
      </c>
      <c r="F57" s="1322" t="s">
        <v>1291</v>
      </c>
      <c r="G57" s="1333">
        <v>11.05</v>
      </c>
      <c r="H57" s="1333">
        <v>10.83</v>
      </c>
      <c r="I57" s="1326">
        <v>10.68</v>
      </c>
    </row>
    <row r="58" spans="1:9">
      <c r="C58" s="1322" t="s">
        <v>1055</v>
      </c>
      <c r="D58" s="1326" t="s">
        <v>68</v>
      </c>
      <c r="F58" s="1322" t="s">
        <v>1293</v>
      </c>
      <c r="G58" s="1333">
        <v>11.05</v>
      </c>
      <c r="H58" s="1333">
        <v>10.83</v>
      </c>
      <c r="I58" s="1326">
        <v>10.68</v>
      </c>
    </row>
    <row r="59" spans="1:9">
      <c r="C59" s="1322" t="s">
        <v>1055</v>
      </c>
      <c r="D59" s="1326" t="s">
        <v>1311</v>
      </c>
      <c r="F59" s="1322" t="s">
        <v>1300</v>
      </c>
      <c r="G59" s="1333">
        <v>11.05</v>
      </c>
      <c r="H59" s="1333">
        <v>10.83</v>
      </c>
      <c r="I59" s="1326">
        <v>10.68</v>
      </c>
    </row>
    <row r="60" spans="1:9">
      <c r="C60" s="1322" t="s">
        <v>1055</v>
      </c>
      <c r="D60" s="1326" t="s">
        <v>1315</v>
      </c>
      <c r="F60" s="1322" t="s">
        <v>1304</v>
      </c>
      <c r="G60" s="1333">
        <v>11.05</v>
      </c>
      <c r="H60" s="1333">
        <v>10.83</v>
      </c>
      <c r="I60" s="1326">
        <v>10.68</v>
      </c>
    </row>
    <row r="61" spans="1:9">
      <c r="C61" s="1322" t="s">
        <v>1055</v>
      </c>
      <c r="D61" s="1326" t="s">
        <v>1127</v>
      </c>
      <c r="F61" s="1322" t="s">
        <v>1307</v>
      </c>
      <c r="G61" s="1333">
        <v>11.05</v>
      </c>
      <c r="H61" s="1333">
        <v>10.83</v>
      </c>
      <c r="I61" s="1326">
        <v>10.68</v>
      </c>
    </row>
    <row r="62" spans="1:9">
      <c r="C62" s="1322" t="s">
        <v>1055</v>
      </c>
      <c r="D62" s="1326" t="s">
        <v>1320</v>
      </c>
      <c r="F62" s="1322" t="s">
        <v>1313</v>
      </c>
      <c r="G62" s="1333">
        <v>10.84</v>
      </c>
      <c r="H62" s="1333">
        <v>10.66</v>
      </c>
      <c r="I62" s="1326">
        <v>10.54</v>
      </c>
    </row>
    <row r="63" spans="1:9">
      <c r="C63" s="1322" t="s">
        <v>1055</v>
      </c>
      <c r="D63" s="1326" t="s">
        <v>1322</v>
      </c>
      <c r="F63" s="1322" t="s">
        <v>1316</v>
      </c>
      <c r="G63" s="1333">
        <v>10.84</v>
      </c>
      <c r="H63" s="1333">
        <v>10.66</v>
      </c>
      <c r="I63" s="1326">
        <v>10.54</v>
      </c>
    </row>
    <row r="64" spans="1:9">
      <c r="C64" s="1322" t="s">
        <v>1055</v>
      </c>
      <c r="D64" s="1326" t="s">
        <v>109</v>
      </c>
      <c r="F64" s="1322" t="s">
        <v>2494</v>
      </c>
      <c r="G64" s="1333">
        <v>10.84</v>
      </c>
      <c r="H64" s="1333">
        <v>10.66</v>
      </c>
      <c r="I64" s="1326">
        <v>10.54</v>
      </c>
    </row>
    <row r="65" spans="3:9">
      <c r="C65" s="1322" t="s">
        <v>1055</v>
      </c>
      <c r="D65" s="1326" t="s">
        <v>1324</v>
      </c>
      <c r="F65" s="1322" t="s">
        <v>1430</v>
      </c>
      <c r="G65" s="1333">
        <v>10.84</v>
      </c>
      <c r="H65" s="1333">
        <v>10.66</v>
      </c>
      <c r="I65" s="1326">
        <v>10.54</v>
      </c>
    </row>
    <row r="66" spans="3:9">
      <c r="C66" s="1322" t="s">
        <v>1055</v>
      </c>
      <c r="D66" s="1326" t="s">
        <v>1049</v>
      </c>
      <c r="F66" s="1322" t="s">
        <v>1323</v>
      </c>
      <c r="G66" s="1333">
        <v>10.84</v>
      </c>
      <c r="H66" s="1333">
        <v>10.66</v>
      </c>
      <c r="I66" s="1326">
        <v>10.54</v>
      </c>
    </row>
    <row r="67" spans="3:9">
      <c r="C67" s="1322" t="s">
        <v>1055</v>
      </c>
      <c r="D67" s="1326" t="s">
        <v>1013</v>
      </c>
      <c r="F67" s="1322" t="s">
        <v>1037</v>
      </c>
      <c r="G67" s="1333">
        <v>10.84</v>
      </c>
      <c r="H67" s="1333">
        <v>10.66</v>
      </c>
      <c r="I67" s="1326">
        <v>10.54</v>
      </c>
    </row>
    <row r="68" spans="3:9">
      <c r="C68" s="1322" t="s">
        <v>1055</v>
      </c>
      <c r="D68" s="1326" t="s">
        <v>1219</v>
      </c>
      <c r="F68" s="1322" t="s">
        <v>1325</v>
      </c>
      <c r="G68" s="1333">
        <v>10.84</v>
      </c>
      <c r="H68" s="1333">
        <v>10.66</v>
      </c>
      <c r="I68" s="1326">
        <v>10.54</v>
      </c>
    </row>
    <row r="69" spans="3:9">
      <c r="C69" s="1322" t="s">
        <v>1055</v>
      </c>
      <c r="D69" s="1326" t="s">
        <v>1260</v>
      </c>
      <c r="F69" s="1322" t="s">
        <v>646</v>
      </c>
      <c r="G69" s="1333">
        <v>10.84</v>
      </c>
      <c r="H69" s="1333">
        <v>10.66</v>
      </c>
      <c r="I69" s="1326">
        <v>10.54</v>
      </c>
    </row>
    <row r="70" spans="3:9">
      <c r="C70" s="1322" t="s">
        <v>1055</v>
      </c>
      <c r="D70" s="1326" t="s">
        <v>1329</v>
      </c>
      <c r="F70" s="1322" t="s">
        <v>1326</v>
      </c>
      <c r="G70" s="1333">
        <v>10.84</v>
      </c>
      <c r="H70" s="1333">
        <v>10.66</v>
      </c>
      <c r="I70" s="1326">
        <v>10.54</v>
      </c>
    </row>
    <row r="71" spans="3:9">
      <c r="C71" s="1322" t="s">
        <v>1055</v>
      </c>
      <c r="D71" s="1326" t="s">
        <v>1334</v>
      </c>
      <c r="F71" s="1322" t="s">
        <v>1328</v>
      </c>
      <c r="G71" s="1333">
        <v>10.84</v>
      </c>
      <c r="H71" s="1333">
        <v>10.66</v>
      </c>
      <c r="I71" s="1326">
        <v>10.54</v>
      </c>
    </row>
    <row r="72" spans="3:9">
      <c r="C72" s="1322" t="s">
        <v>1055</v>
      </c>
      <c r="D72" s="1326" t="s">
        <v>1337</v>
      </c>
      <c r="F72" s="1322" t="s">
        <v>1331</v>
      </c>
      <c r="G72" s="1333">
        <v>10.84</v>
      </c>
      <c r="H72" s="1333">
        <v>10.66</v>
      </c>
      <c r="I72" s="1326">
        <v>10.54</v>
      </c>
    </row>
    <row r="73" spans="3:9">
      <c r="C73" s="1322" t="s">
        <v>1055</v>
      </c>
      <c r="D73" s="1326" t="s">
        <v>1342</v>
      </c>
      <c r="F73" s="1322" t="s">
        <v>1389</v>
      </c>
      <c r="G73" s="1333">
        <v>10.84</v>
      </c>
      <c r="H73" s="1333">
        <v>10.66</v>
      </c>
      <c r="I73" s="1326">
        <v>10.54</v>
      </c>
    </row>
    <row r="74" spans="3:9">
      <c r="C74" s="1322" t="s">
        <v>1055</v>
      </c>
      <c r="D74" s="1326" t="s">
        <v>657</v>
      </c>
      <c r="F74" s="1322" t="s">
        <v>1146</v>
      </c>
      <c r="G74" s="1333">
        <v>10.84</v>
      </c>
      <c r="H74" s="1333">
        <v>10.66</v>
      </c>
      <c r="I74" s="1326">
        <v>10.54</v>
      </c>
    </row>
    <row r="75" spans="3:9">
      <c r="C75" s="1322" t="s">
        <v>1055</v>
      </c>
      <c r="D75" s="1326" t="s">
        <v>1344</v>
      </c>
      <c r="F75" s="1322" t="s">
        <v>1341</v>
      </c>
      <c r="G75" s="1333">
        <v>10.84</v>
      </c>
      <c r="H75" s="1333">
        <v>10.66</v>
      </c>
      <c r="I75" s="1326">
        <v>10.54</v>
      </c>
    </row>
    <row r="76" spans="3:9">
      <c r="C76" s="1322" t="s">
        <v>1055</v>
      </c>
      <c r="D76" s="1326" t="s">
        <v>1345</v>
      </c>
      <c r="F76" s="1322" t="s">
        <v>1526</v>
      </c>
      <c r="G76" s="1333">
        <v>10.84</v>
      </c>
      <c r="H76" s="1333">
        <v>10.66</v>
      </c>
      <c r="I76" s="1326">
        <v>10.54</v>
      </c>
    </row>
    <row r="77" spans="3:9">
      <c r="C77" s="1322" t="s">
        <v>1055</v>
      </c>
      <c r="D77" s="1326" t="s">
        <v>1348</v>
      </c>
      <c r="F77" s="1322" t="s">
        <v>2495</v>
      </c>
      <c r="G77" s="1333">
        <v>10.84</v>
      </c>
      <c r="H77" s="1333">
        <v>10.66</v>
      </c>
      <c r="I77" s="1326">
        <v>10.54</v>
      </c>
    </row>
    <row r="78" spans="3:9">
      <c r="C78" s="1322" t="s">
        <v>1055</v>
      </c>
      <c r="D78" s="1326" t="s">
        <v>1349</v>
      </c>
      <c r="F78" s="1322" t="s">
        <v>85</v>
      </c>
      <c r="G78" s="1333">
        <v>10.84</v>
      </c>
      <c r="H78" s="1333">
        <v>10.66</v>
      </c>
      <c r="I78" s="1326">
        <v>10.54</v>
      </c>
    </row>
    <row r="79" spans="3:9">
      <c r="C79" s="1322" t="s">
        <v>1055</v>
      </c>
      <c r="D79" s="1326" t="s">
        <v>1350</v>
      </c>
      <c r="F79" s="1322" t="s">
        <v>1330</v>
      </c>
      <c r="G79" s="1333">
        <v>10.84</v>
      </c>
      <c r="H79" s="1333">
        <v>10.66</v>
      </c>
      <c r="I79" s="1326">
        <v>10.54</v>
      </c>
    </row>
    <row r="80" spans="3:9">
      <c r="C80" s="1322" t="s">
        <v>1055</v>
      </c>
      <c r="D80" s="1326" t="s">
        <v>1356</v>
      </c>
      <c r="F80" s="1322" t="s">
        <v>1355</v>
      </c>
      <c r="G80" s="1333">
        <v>10.84</v>
      </c>
      <c r="H80" s="1333">
        <v>10.66</v>
      </c>
      <c r="I80" s="1326">
        <v>10.54</v>
      </c>
    </row>
    <row r="81" spans="3:9">
      <c r="C81" s="1322" t="s">
        <v>1055</v>
      </c>
      <c r="D81" s="1326" t="s">
        <v>1359</v>
      </c>
      <c r="F81" s="1322" t="s">
        <v>24</v>
      </c>
      <c r="G81" s="1333">
        <v>10.84</v>
      </c>
      <c r="H81" s="1333">
        <v>10.66</v>
      </c>
      <c r="I81" s="1326">
        <v>10.54</v>
      </c>
    </row>
    <row r="82" spans="3:9">
      <c r="C82" s="1322" t="s">
        <v>1055</v>
      </c>
      <c r="D82" s="1326" t="s">
        <v>601</v>
      </c>
      <c r="F82" s="1322" t="s">
        <v>1361</v>
      </c>
      <c r="G82" s="1333">
        <v>10.84</v>
      </c>
      <c r="H82" s="1333">
        <v>10.66</v>
      </c>
      <c r="I82" s="1326">
        <v>10.54</v>
      </c>
    </row>
    <row r="83" spans="3:9">
      <c r="C83" s="1322" t="s">
        <v>1055</v>
      </c>
      <c r="D83" s="1326" t="s">
        <v>189</v>
      </c>
      <c r="F83" s="1322" t="s">
        <v>266</v>
      </c>
      <c r="G83" s="1333">
        <v>10.84</v>
      </c>
      <c r="H83" s="1333">
        <v>10.66</v>
      </c>
      <c r="I83" s="1326">
        <v>10.54</v>
      </c>
    </row>
    <row r="84" spans="3:9">
      <c r="C84" s="1322" t="s">
        <v>1055</v>
      </c>
      <c r="D84" s="1326" t="s">
        <v>1364</v>
      </c>
      <c r="F84" s="1322" t="s">
        <v>1297</v>
      </c>
      <c r="G84" s="1333">
        <v>10.84</v>
      </c>
      <c r="H84" s="1333">
        <v>10.66</v>
      </c>
      <c r="I84" s="1326">
        <v>10.54</v>
      </c>
    </row>
    <row r="85" spans="3:9">
      <c r="C85" s="1322" t="s">
        <v>1055</v>
      </c>
      <c r="D85" s="1326" t="s">
        <v>1368</v>
      </c>
      <c r="F85" s="1322" t="s">
        <v>958</v>
      </c>
      <c r="G85" s="1333">
        <v>10.84</v>
      </c>
      <c r="H85" s="1333">
        <v>10.66</v>
      </c>
      <c r="I85" s="1326">
        <v>10.54</v>
      </c>
    </row>
    <row r="86" spans="3:9">
      <c r="C86" s="1322" t="s">
        <v>1055</v>
      </c>
      <c r="D86" s="1326" t="s">
        <v>1369</v>
      </c>
      <c r="F86" s="1322" t="s">
        <v>919</v>
      </c>
      <c r="G86" s="1333">
        <v>10.7</v>
      </c>
      <c r="H86" s="1333">
        <v>10.55</v>
      </c>
      <c r="I86" s="1326">
        <v>10.45</v>
      </c>
    </row>
    <row r="87" spans="3:9">
      <c r="C87" s="1322" t="s">
        <v>1055</v>
      </c>
      <c r="D87" s="1326" t="s">
        <v>1371</v>
      </c>
      <c r="F87" s="1322" t="s">
        <v>550</v>
      </c>
      <c r="G87" s="1333">
        <v>10.7</v>
      </c>
      <c r="H87" s="1333">
        <v>10.55</v>
      </c>
      <c r="I87" s="1326">
        <v>10.45</v>
      </c>
    </row>
    <row r="88" spans="3:9">
      <c r="C88" s="1322" t="s">
        <v>1055</v>
      </c>
      <c r="D88" s="1326" t="s">
        <v>40</v>
      </c>
      <c r="F88" s="1322" t="s">
        <v>1370</v>
      </c>
      <c r="G88" s="1333">
        <v>10.7</v>
      </c>
      <c r="H88" s="1333">
        <v>10.55</v>
      </c>
      <c r="I88" s="1326">
        <v>10.45</v>
      </c>
    </row>
    <row r="89" spans="3:9">
      <c r="C89" s="1322" t="s">
        <v>1055</v>
      </c>
      <c r="D89" s="1326" t="s">
        <v>863</v>
      </c>
      <c r="F89" s="1322" t="s">
        <v>1373</v>
      </c>
      <c r="G89" s="1333">
        <v>10.7</v>
      </c>
      <c r="H89" s="1333">
        <v>10.55</v>
      </c>
      <c r="I89" s="1326">
        <v>10.45</v>
      </c>
    </row>
    <row r="90" spans="3:9">
      <c r="C90" s="1322" t="s">
        <v>1055</v>
      </c>
      <c r="D90" s="1326" t="s">
        <v>1351</v>
      </c>
      <c r="F90" s="1322" t="s">
        <v>1374</v>
      </c>
      <c r="G90" s="1333">
        <v>10.7</v>
      </c>
      <c r="H90" s="1333">
        <v>10.55</v>
      </c>
      <c r="I90" s="1326">
        <v>10.45</v>
      </c>
    </row>
    <row r="91" spans="3:9">
      <c r="C91" s="1322" t="s">
        <v>1055</v>
      </c>
      <c r="D91" s="1326" t="s">
        <v>1378</v>
      </c>
      <c r="F91" s="1322" t="s">
        <v>1089</v>
      </c>
      <c r="G91" s="1333">
        <v>10.7</v>
      </c>
      <c r="H91" s="1333">
        <v>10.55</v>
      </c>
      <c r="I91" s="1326">
        <v>10.45</v>
      </c>
    </row>
    <row r="92" spans="3:9">
      <c r="C92" s="1322" t="s">
        <v>1055</v>
      </c>
      <c r="D92" s="1326" t="s">
        <v>782</v>
      </c>
      <c r="F92" s="1322" t="s">
        <v>162</v>
      </c>
      <c r="G92" s="1333">
        <v>10.7</v>
      </c>
      <c r="H92" s="1333">
        <v>10.55</v>
      </c>
      <c r="I92" s="1326">
        <v>10.45</v>
      </c>
    </row>
    <row r="93" spans="3:9">
      <c r="C93" s="1322" t="s">
        <v>1055</v>
      </c>
      <c r="D93" s="1326" t="s">
        <v>1380</v>
      </c>
      <c r="F93" s="1322" t="s">
        <v>1467</v>
      </c>
      <c r="G93" s="1333">
        <v>10.7</v>
      </c>
      <c r="H93" s="1333">
        <v>10.55</v>
      </c>
      <c r="I93" s="1326">
        <v>10.45</v>
      </c>
    </row>
    <row r="94" spans="3:9">
      <c r="C94" s="1322" t="s">
        <v>1055</v>
      </c>
      <c r="D94" s="1326" t="s">
        <v>424</v>
      </c>
      <c r="F94" s="1322" t="s">
        <v>1475</v>
      </c>
      <c r="G94" s="1333">
        <v>10.7</v>
      </c>
      <c r="H94" s="1333">
        <v>10.55</v>
      </c>
      <c r="I94" s="1326">
        <v>10.45</v>
      </c>
    </row>
    <row r="95" spans="3:9">
      <c r="C95" s="1322" t="s">
        <v>1055</v>
      </c>
      <c r="D95" s="1326" t="s">
        <v>112</v>
      </c>
      <c r="F95" s="1322" t="s">
        <v>1375</v>
      </c>
      <c r="G95" s="1333">
        <v>10.7</v>
      </c>
      <c r="H95" s="1333">
        <v>10.55</v>
      </c>
      <c r="I95" s="1326">
        <v>10.45</v>
      </c>
    </row>
    <row r="96" spans="3:9">
      <c r="C96" s="1322" t="s">
        <v>1055</v>
      </c>
      <c r="D96" s="1326" t="s">
        <v>1383</v>
      </c>
      <c r="F96" s="1322" t="s">
        <v>1484</v>
      </c>
      <c r="G96" s="1333">
        <v>10.7</v>
      </c>
      <c r="H96" s="1333">
        <v>10.55</v>
      </c>
      <c r="I96" s="1326">
        <v>10.45</v>
      </c>
    </row>
    <row r="97" spans="3:9">
      <c r="C97" s="1322" t="s">
        <v>1055</v>
      </c>
      <c r="D97" s="1326" t="s">
        <v>1384</v>
      </c>
      <c r="F97" s="1322" t="s">
        <v>207</v>
      </c>
      <c r="G97" s="1333">
        <v>10.7</v>
      </c>
      <c r="H97" s="1333">
        <v>10.55</v>
      </c>
      <c r="I97" s="1326">
        <v>10.45</v>
      </c>
    </row>
    <row r="98" spans="3:9">
      <c r="C98" s="1322" t="s">
        <v>1055</v>
      </c>
      <c r="D98" s="1326" t="s">
        <v>901</v>
      </c>
      <c r="F98" s="1322" t="s">
        <v>1379</v>
      </c>
      <c r="G98" s="1333">
        <v>10.7</v>
      </c>
      <c r="H98" s="1333">
        <v>10.55</v>
      </c>
      <c r="I98" s="1326">
        <v>10.45</v>
      </c>
    </row>
    <row r="99" spans="3:9">
      <c r="C99" s="1322" t="s">
        <v>1055</v>
      </c>
      <c r="D99" s="1326" t="s">
        <v>867</v>
      </c>
      <c r="F99" s="1322" t="s">
        <v>286</v>
      </c>
      <c r="G99" s="1333">
        <v>10.7</v>
      </c>
      <c r="H99" s="1333">
        <v>10.55</v>
      </c>
      <c r="I99" s="1326">
        <v>10.45</v>
      </c>
    </row>
    <row r="100" spans="3:9">
      <c r="C100" s="1322" t="s">
        <v>1055</v>
      </c>
      <c r="D100" s="1326" t="s">
        <v>1385</v>
      </c>
      <c r="F100" s="1322" t="s">
        <v>1159</v>
      </c>
      <c r="G100" s="1333">
        <v>10.7</v>
      </c>
      <c r="H100" s="1333">
        <v>10.55</v>
      </c>
      <c r="I100" s="1326">
        <v>10.45</v>
      </c>
    </row>
    <row r="101" spans="3:9">
      <c r="C101" s="1322" t="s">
        <v>1055</v>
      </c>
      <c r="D101" s="1326" t="s">
        <v>805</v>
      </c>
      <c r="F101" s="1322" t="s">
        <v>1382</v>
      </c>
      <c r="G101" s="1333">
        <v>10.7</v>
      </c>
      <c r="H101" s="1333">
        <v>10.55</v>
      </c>
      <c r="I101" s="1326">
        <v>10.45</v>
      </c>
    </row>
    <row r="102" spans="3:9">
      <c r="C102" s="1322" t="s">
        <v>1055</v>
      </c>
      <c r="D102" s="1326" t="s">
        <v>1221</v>
      </c>
      <c r="F102" s="1322" t="s">
        <v>496</v>
      </c>
      <c r="G102" s="1333">
        <v>10.7</v>
      </c>
      <c r="H102" s="1333">
        <v>10.55</v>
      </c>
      <c r="I102" s="1326">
        <v>10.45</v>
      </c>
    </row>
    <row r="103" spans="3:9">
      <c r="C103" s="1322" t="s">
        <v>1055</v>
      </c>
      <c r="D103" s="1326" t="s">
        <v>795</v>
      </c>
      <c r="F103" s="1322" t="s">
        <v>399</v>
      </c>
      <c r="G103" s="1333">
        <v>10.7</v>
      </c>
      <c r="H103" s="1333">
        <v>10.55</v>
      </c>
      <c r="I103" s="1326">
        <v>10.45</v>
      </c>
    </row>
    <row r="104" spans="3:9">
      <c r="C104" s="1322" t="s">
        <v>1055</v>
      </c>
      <c r="D104" s="1326" t="s">
        <v>645</v>
      </c>
      <c r="F104" s="1322" t="s">
        <v>439</v>
      </c>
      <c r="G104" s="1333">
        <v>10.7</v>
      </c>
      <c r="H104" s="1333">
        <v>10.55</v>
      </c>
      <c r="I104" s="1326">
        <v>10.45</v>
      </c>
    </row>
    <row r="105" spans="3:9">
      <c r="C105" s="1322" t="s">
        <v>1055</v>
      </c>
      <c r="D105" s="1326" t="s">
        <v>1393</v>
      </c>
      <c r="F105" s="1322" t="s">
        <v>1165</v>
      </c>
      <c r="G105" s="1333">
        <v>10.7</v>
      </c>
      <c r="H105" s="1333">
        <v>10.55</v>
      </c>
      <c r="I105" s="1326">
        <v>10.45</v>
      </c>
    </row>
    <row r="106" spans="3:9">
      <c r="C106" s="1322" t="s">
        <v>1055</v>
      </c>
      <c r="D106" s="1326" t="s">
        <v>1333</v>
      </c>
      <c r="F106" s="1322" t="s">
        <v>518</v>
      </c>
      <c r="G106" s="1333">
        <v>10.7</v>
      </c>
      <c r="H106" s="1333">
        <v>10.55</v>
      </c>
      <c r="I106" s="1326">
        <v>10.45</v>
      </c>
    </row>
    <row r="107" spans="3:9">
      <c r="C107" s="1322" t="s">
        <v>1055</v>
      </c>
      <c r="D107" s="1326" t="s">
        <v>637</v>
      </c>
      <c r="F107" s="1322" t="s">
        <v>2496</v>
      </c>
      <c r="G107" s="1333">
        <v>10.7</v>
      </c>
      <c r="H107" s="1333">
        <v>10.55</v>
      </c>
      <c r="I107" s="1326">
        <v>10.45</v>
      </c>
    </row>
    <row r="108" spans="3:9">
      <c r="C108" s="1322" t="s">
        <v>1055</v>
      </c>
      <c r="D108" s="1326" t="s">
        <v>1395</v>
      </c>
      <c r="F108" s="1322" t="s">
        <v>1387</v>
      </c>
      <c r="G108" s="1333">
        <v>10.7</v>
      </c>
      <c r="H108" s="1333">
        <v>10.55</v>
      </c>
      <c r="I108" s="1326">
        <v>10.45</v>
      </c>
    </row>
    <row r="109" spans="3:9">
      <c r="C109" s="1322" t="s">
        <v>1055</v>
      </c>
      <c r="D109" s="1326" t="s">
        <v>671</v>
      </c>
      <c r="F109" s="1322" t="s">
        <v>1388</v>
      </c>
      <c r="G109" s="1333">
        <v>10.7</v>
      </c>
      <c r="H109" s="1333">
        <v>10.55</v>
      </c>
      <c r="I109" s="1326">
        <v>10.45</v>
      </c>
    </row>
    <row r="110" spans="3:9">
      <c r="C110" s="1322" t="s">
        <v>1055</v>
      </c>
      <c r="D110" s="1326" t="s">
        <v>1056</v>
      </c>
      <c r="F110" s="1322" t="s">
        <v>1391</v>
      </c>
      <c r="G110" s="1333">
        <v>10.7</v>
      </c>
      <c r="H110" s="1333">
        <v>10.55</v>
      </c>
      <c r="I110" s="1326">
        <v>10.45</v>
      </c>
    </row>
    <row r="111" spans="3:9">
      <c r="C111" s="1322" t="s">
        <v>1055</v>
      </c>
      <c r="D111" s="1326" t="s">
        <v>963</v>
      </c>
      <c r="F111" s="1322" t="s">
        <v>1363</v>
      </c>
      <c r="G111" s="1333">
        <v>10.7</v>
      </c>
      <c r="H111" s="1333">
        <v>10.55</v>
      </c>
      <c r="I111" s="1326">
        <v>10.45</v>
      </c>
    </row>
    <row r="112" spans="3:9">
      <c r="C112" s="1322" t="s">
        <v>1055</v>
      </c>
      <c r="D112" s="1326" t="s">
        <v>1399</v>
      </c>
      <c r="F112" s="1322" t="s">
        <v>599</v>
      </c>
      <c r="G112" s="1333">
        <v>10.7</v>
      </c>
      <c r="H112" s="1333">
        <v>10.55</v>
      </c>
      <c r="I112" s="1326">
        <v>10.45</v>
      </c>
    </row>
    <row r="113" spans="3:9">
      <c r="C113" s="1322" t="s">
        <v>1055</v>
      </c>
      <c r="D113" s="1326" t="s">
        <v>1401</v>
      </c>
      <c r="F113" s="1322" t="s">
        <v>1394</v>
      </c>
      <c r="G113" s="1333">
        <v>10.7</v>
      </c>
      <c r="H113" s="1333">
        <v>10.55</v>
      </c>
      <c r="I113" s="1326">
        <v>10.45</v>
      </c>
    </row>
    <row r="114" spans="3:9">
      <c r="C114" s="1322" t="s">
        <v>1055</v>
      </c>
      <c r="D114" s="1326" t="s">
        <v>1402</v>
      </c>
      <c r="F114" s="1322" t="s">
        <v>1397</v>
      </c>
      <c r="G114" s="1333">
        <v>10.7</v>
      </c>
      <c r="H114" s="1333">
        <v>10.55</v>
      </c>
      <c r="I114" s="1326">
        <v>10.45</v>
      </c>
    </row>
    <row r="115" spans="3:9">
      <c r="C115" s="1322" t="s">
        <v>1055</v>
      </c>
      <c r="D115" s="1326" t="s">
        <v>1403</v>
      </c>
      <c r="F115" s="1322" t="s">
        <v>1236</v>
      </c>
      <c r="G115" s="1333">
        <v>10.7</v>
      </c>
      <c r="H115" s="1333">
        <v>10.55</v>
      </c>
      <c r="I115" s="1326">
        <v>10.45</v>
      </c>
    </row>
    <row r="116" spans="3:9">
      <c r="C116" s="1322" t="s">
        <v>1055</v>
      </c>
      <c r="D116" s="1326" t="s">
        <v>1410</v>
      </c>
      <c r="F116" s="1322" t="s">
        <v>1225</v>
      </c>
      <c r="G116" s="1333">
        <v>10.7</v>
      </c>
      <c r="H116" s="1333">
        <v>10.55</v>
      </c>
      <c r="I116" s="1326">
        <v>10.45</v>
      </c>
    </row>
    <row r="117" spans="3:9">
      <c r="C117" s="1322" t="s">
        <v>1055</v>
      </c>
      <c r="D117" s="1326" t="s">
        <v>1412</v>
      </c>
      <c r="F117" s="1322" t="s">
        <v>765</v>
      </c>
      <c r="G117" s="1333">
        <v>10.7</v>
      </c>
      <c r="H117" s="1333">
        <v>10.55</v>
      </c>
      <c r="I117" s="1326">
        <v>10.45</v>
      </c>
    </row>
    <row r="118" spans="3:9">
      <c r="C118" s="1322" t="s">
        <v>1055</v>
      </c>
      <c r="D118" s="1326" t="s">
        <v>270</v>
      </c>
      <c r="F118" s="1322" t="s">
        <v>17</v>
      </c>
      <c r="G118" s="1333">
        <v>10.7</v>
      </c>
      <c r="H118" s="1333">
        <v>10.55</v>
      </c>
      <c r="I118" s="1326">
        <v>10.45</v>
      </c>
    </row>
    <row r="119" spans="3:9">
      <c r="C119" s="1322" t="s">
        <v>1055</v>
      </c>
      <c r="D119" s="1326" t="s">
        <v>1419</v>
      </c>
      <c r="F119" s="1322" t="s">
        <v>1400</v>
      </c>
      <c r="G119" s="1333">
        <v>10.7</v>
      </c>
      <c r="H119" s="1333">
        <v>10.55</v>
      </c>
      <c r="I119" s="1326">
        <v>10.45</v>
      </c>
    </row>
    <row r="120" spans="3:9">
      <c r="C120" s="1322" t="s">
        <v>1055</v>
      </c>
      <c r="D120" s="1326" t="s">
        <v>1421</v>
      </c>
      <c r="F120" s="1322" t="s">
        <v>1554</v>
      </c>
      <c r="G120" s="1333">
        <v>10.7</v>
      </c>
      <c r="H120" s="1333">
        <v>10.55</v>
      </c>
      <c r="I120" s="1326">
        <v>10.45</v>
      </c>
    </row>
    <row r="121" spans="3:9">
      <c r="C121" s="1322" t="s">
        <v>1055</v>
      </c>
      <c r="D121" s="1326" t="s">
        <v>1093</v>
      </c>
      <c r="F121" s="1322" t="s">
        <v>219</v>
      </c>
      <c r="G121" s="1333">
        <v>10.7</v>
      </c>
      <c r="H121" s="1333">
        <v>10.55</v>
      </c>
      <c r="I121" s="1326">
        <v>10.45</v>
      </c>
    </row>
    <row r="122" spans="3:9">
      <c r="C122" s="1322" t="s">
        <v>1055</v>
      </c>
      <c r="D122" s="1326" t="s">
        <v>1425</v>
      </c>
      <c r="F122" s="1322" t="s">
        <v>2284</v>
      </c>
      <c r="G122" s="1333">
        <v>10.7</v>
      </c>
      <c r="H122" s="1333">
        <v>10.55</v>
      </c>
      <c r="I122" s="1326">
        <v>10.45</v>
      </c>
    </row>
    <row r="123" spans="3:9">
      <c r="C123" s="1322" t="s">
        <v>1055</v>
      </c>
      <c r="D123" s="1326" t="s">
        <v>1426</v>
      </c>
      <c r="F123" s="1322" t="s">
        <v>536</v>
      </c>
      <c r="G123" s="1333">
        <v>10.7</v>
      </c>
      <c r="H123" s="1333">
        <v>10.55</v>
      </c>
      <c r="I123" s="1326">
        <v>10.45</v>
      </c>
    </row>
    <row r="124" spans="3:9">
      <c r="C124" s="1322" t="s">
        <v>1055</v>
      </c>
      <c r="D124" s="1326" t="s">
        <v>269</v>
      </c>
      <c r="F124" s="1322" t="s">
        <v>1406</v>
      </c>
      <c r="G124" s="1333">
        <v>10.7</v>
      </c>
      <c r="H124" s="1333">
        <v>10.55</v>
      </c>
      <c r="I124" s="1326">
        <v>10.45</v>
      </c>
    </row>
    <row r="125" spans="3:9">
      <c r="C125" s="1322" t="s">
        <v>1055</v>
      </c>
      <c r="D125" s="1326" t="s">
        <v>1429</v>
      </c>
      <c r="F125" s="1322" t="s">
        <v>1691</v>
      </c>
      <c r="G125" s="1333">
        <v>10.7</v>
      </c>
      <c r="H125" s="1333">
        <v>10.55</v>
      </c>
      <c r="I125" s="1326">
        <v>10.45</v>
      </c>
    </row>
    <row r="126" spans="3:9">
      <c r="C126" s="1322" t="s">
        <v>1055</v>
      </c>
      <c r="D126" s="1326" t="s">
        <v>1432</v>
      </c>
      <c r="F126" s="1322" t="s">
        <v>1417</v>
      </c>
      <c r="G126" s="1333">
        <v>10.7</v>
      </c>
      <c r="H126" s="1333">
        <v>10.55</v>
      </c>
      <c r="I126" s="1326">
        <v>10.45</v>
      </c>
    </row>
    <row r="127" spans="3:9">
      <c r="C127" s="1322" t="s">
        <v>1055</v>
      </c>
      <c r="D127" s="1326" t="s">
        <v>1435</v>
      </c>
      <c r="F127" s="1322" t="s">
        <v>1593</v>
      </c>
      <c r="G127" s="1333">
        <v>10.7</v>
      </c>
      <c r="H127" s="1333">
        <v>10.55</v>
      </c>
      <c r="I127" s="1326">
        <v>10.45</v>
      </c>
    </row>
    <row r="128" spans="3:9">
      <c r="C128" s="1322" t="s">
        <v>1055</v>
      </c>
      <c r="D128" s="1326" t="s">
        <v>303</v>
      </c>
      <c r="F128" s="1322" t="s">
        <v>146</v>
      </c>
      <c r="G128" s="1333">
        <v>10.7</v>
      </c>
      <c r="H128" s="1333">
        <v>10.55</v>
      </c>
      <c r="I128" s="1326">
        <v>10.45</v>
      </c>
    </row>
    <row r="129" spans="3:9">
      <c r="C129" s="1322" t="s">
        <v>1055</v>
      </c>
      <c r="D129" s="1326" t="s">
        <v>1440</v>
      </c>
      <c r="F129" s="1322" t="s">
        <v>941</v>
      </c>
      <c r="G129" s="1333">
        <v>10.7</v>
      </c>
      <c r="H129" s="1333">
        <v>10.55</v>
      </c>
      <c r="I129" s="1326">
        <v>10.45</v>
      </c>
    </row>
    <row r="130" spans="3:9">
      <c r="C130" s="1322" t="s">
        <v>1055</v>
      </c>
      <c r="D130" s="1326" t="s">
        <v>310</v>
      </c>
      <c r="F130" s="1322" t="s">
        <v>578</v>
      </c>
      <c r="G130" s="1333">
        <v>10.7</v>
      </c>
      <c r="H130" s="1333">
        <v>10.55</v>
      </c>
      <c r="I130" s="1326">
        <v>10.45</v>
      </c>
    </row>
    <row r="131" spans="3:9">
      <c r="C131" s="1322" t="s">
        <v>1055</v>
      </c>
      <c r="D131" s="1326" t="s">
        <v>1442</v>
      </c>
      <c r="F131" s="1322" t="s">
        <v>1422</v>
      </c>
      <c r="G131" s="1333">
        <v>10.7</v>
      </c>
      <c r="H131" s="1333">
        <v>10.55</v>
      </c>
      <c r="I131" s="1326">
        <v>10.45</v>
      </c>
    </row>
    <row r="132" spans="3:9">
      <c r="C132" s="1322" t="s">
        <v>1055</v>
      </c>
      <c r="D132" s="1326" t="s">
        <v>773</v>
      </c>
      <c r="F132" s="1322" t="s">
        <v>779</v>
      </c>
      <c r="G132" s="1333">
        <v>10.7</v>
      </c>
      <c r="H132" s="1333">
        <v>10.55</v>
      </c>
      <c r="I132" s="1326">
        <v>10.45</v>
      </c>
    </row>
    <row r="133" spans="3:9">
      <c r="C133" s="1322" t="s">
        <v>1055</v>
      </c>
      <c r="D133" s="1326" t="s">
        <v>957</v>
      </c>
      <c r="F133" s="1322" t="s">
        <v>1427</v>
      </c>
      <c r="G133" s="1333">
        <v>10.7</v>
      </c>
      <c r="H133" s="1333">
        <v>10.55</v>
      </c>
      <c r="I133" s="1326">
        <v>10.45</v>
      </c>
    </row>
    <row r="134" spans="3:9">
      <c r="C134" s="1322" t="s">
        <v>1055</v>
      </c>
      <c r="D134" s="1326" t="s">
        <v>1443</v>
      </c>
      <c r="F134" s="1322" t="s">
        <v>1102</v>
      </c>
      <c r="G134" s="1333">
        <v>10.7</v>
      </c>
      <c r="H134" s="1333">
        <v>10.55</v>
      </c>
      <c r="I134" s="1326">
        <v>10.45</v>
      </c>
    </row>
    <row r="135" spans="3:9">
      <c r="C135" s="1322" t="s">
        <v>1055</v>
      </c>
      <c r="D135" s="1326" t="s">
        <v>640</v>
      </c>
      <c r="F135" s="1322" t="s">
        <v>1317</v>
      </c>
      <c r="G135" s="1333">
        <v>10.7</v>
      </c>
      <c r="H135" s="1333">
        <v>10.55</v>
      </c>
      <c r="I135" s="1326">
        <v>10.45</v>
      </c>
    </row>
    <row r="136" spans="3:9">
      <c r="C136" s="1322" t="s">
        <v>1055</v>
      </c>
      <c r="D136" s="1326" t="s">
        <v>359</v>
      </c>
      <c r="F136" s="1322" t="s">
        <v>706</v>
      </c>
      <c r="G136" s="1333">
        <v>10.7</v>
      </c>
      <c r="H136" s="1333">
        <v>10.55</v>
      </c>
      <c r="I136" s="1326">
        <v>10.45</v>
      </c>
    </row>
    <row r="137" spans="3:9">
      <c r="C137" s="1322" t="s">
        <v>1055</v>
      </c>
      <c r="D137" s="1326" t="s">
        <v>851</v>
      </c>
      <c r="F137" s="1322" t="s">
        <v>1438</v>
      </c>
      <c r="G137" s="1333">
        <v>10.7</v>
      </c>
      <c r="H137" s="1333">
        <v>10.55</v>
      </c>
      <c r="I137" s="1326">
        <v>10.45</v>
      </c>
    </row>
    <row r="138" spans="3:9">
      <c r="C138" s="1322" t="s">
        <v>1055</v>
      </c>
      <c r="D138" s="1326" t="s">
        <v>1079</v>
      </c>
      <c r="F138" s="1322" t="s">
        <v>1439</v>
      </c>
      <c r="G138" s="1333">
        <v>10.7</v>
      </c>
      <c r="H138" s="1333">
        <v>10.55</v>
      </c>
      <c r="I138" s="1326">
        <v>10.45</v>
      </c>
    </row>
    <row r="139" spans="3:9">
      <c r="C139" s="1322" t="s">
        <v>1055</v>
      </c>
      <c r="D139" s="1326" t="s">
        <v>767</v>
      </c>
      <c r="F139" s="1322" t="s">
        <v>1418</v>
      </c>
      <c r="G139" s="1333">
        <v>10.7</v>
      </c>
      <c r="H139" s="1333">
        <v>10.55</v>
      </c>
      <c r="I139" s="1326">
        <v>10.45</v>
      </c>
    </row>
    <row r="140" spans="3:9">
      <c r="C140" s="1322" t="s">
        <v>1055</v>
      </c>
      <c r="D140" s="1326" t="s">
        <v>1092</v>
      </c>
      <c r="F140" s="1322" t="s">
        <v>623</v>
      </c>
      <c r="G140" s="1333">
        <v>10.7</v>
      </c>
      <c r="H140" s="1333">
        <v>10.55</v>
      </c>
      <c r="I140" s="1326">
        <v>10.45</v>
      </c>
    </row>
    <row r="141" spans="3:9">
      <c r="C141" s="1322" t="s">
        <v>1055</v>
      </c>
      <c r="D141" s="1326" t="s">
        <v>1452</v>
      </c>
      <c r="F141" s="1322" t="s">
        <v>609</v>
      </c>
      <c r="G141" s="1333">
        <v>10.7</v>
      </c>
      <c r="H141" s="1333">
        <v>10.55</v>
      </c>
      <c r="I141" s="1326">
        <v>10.45</v>
      </c>
    </row>
    <row r="142" spans="3:9">
      <c r="C142" s="1322" t="s">
        <v>1055</v>
      </c>
      <c r="D142" s="1326" t="s">
        <v>825</v>
      </c>
      <c r="F142" s="1322" t="s">
        <v>633</v>
      </c>
      <c r="G142" s="1333">
        <v>10.7</v>
      </c>
      <c r="H142" s="1333">
        <v>10.55</v>
      </c>
      <c r="I142" s="1326">
        <v>10.45</v>
      </c>
    </row>
    <row r="143" spans="3:9">
      <c r="C143" s="1322" t="s">
        <v>1055</v>
      </c>
      <c r="D143" s="1326" t="s">
        <v>1455</v>
      </c>
      <c r="F143" s="1322" t="s">
        <v>2497</v>
      </c>
      <c r="G143" s="1333">
        <v>10.7</v>
      </c>
      <c r="H143" s="1333">
        <v>10.55</v>
      </c>
      <c r="I143" s="1326">
        <v>10.45</v>
      </c>
    </row>
    <row r="144" spans="3:9">
      <c r="C144" s="1322" t="s">
        <v>1055</v>
      </c>
      <c r="D144" s="1326" t="s">
        <v>932</v>
      </c>
      <c r="F144" s="1322" t="s">
        <v>2498</v>
      </c>
      <c r="G144" s="1333">
        <v>10.7</v>
      </c>
      <c r="H144" s="1333">
        <v>10.55</v>
      </c>
      <c r="I144" s="1326">
        <v>10.45</v>
      </c>
    </row>
    <row r="145" spans="3:9">
      <c r="C145" s="1322" t="s">
        <v>1055</v>
      </c>
      <c r="D145" s="1326" t="s">
        <v>1457</v>
      </c>
      <c r="F145" s="1322" t="s">
        <v>1450</v>
      </c>
      <c r="G145" s="1333">
        <v>10.42</v>
      </c>
      <c r="H145" s="1333">
        <v>10.33</v>
      </c>
      <c r="I145" s="1326">
        <v>10.27</v>
      </c>
    </row>
    <row r="146" spans="3:9">
      <c r="C146" s="1322" t="s">
        <v>1055</v>
      </c>
      <c r="D146" s="1326" t="s">
        <v>61</v>
      </c>
      <c r="F146" s="1322" t="s">
        <v>134</v>
      </c>
      <c r="G146" s="1333">
        <v>10.42</v>
      </c>
      <c r="H146" s="1333">
        <v>10.33</v>
      </c>
      <c r="I146" s="1326">
        <v>10.27</v>
      </c>
    </row>
    <row r="147" spans="3:9">
      <c r="C147" s="1322" t="s">
        <v>1055</v>
      </c>
      <c r="D147" s="1326" t="s">
        <v>1460</v>
      </c>
      <c r="F147" s="1322" t="s">
        <v>158</v>
      </c>
      <c r="G147" s="1333">
        <v>10.42</v>
      </c>
      <c r="H147" s="1333">
        <v>10.33</v>
      </c>
      <c r="I147" s="1326">
        <v>10.27</v>
      </c>
    </row>
    <row r="148" spans="3:9">
      <c r="C148" s="1322" t="s">
        <v>1055</v>
      </c>
      <c r="D148" s="1326" t="s">
        <v>757</v>
      </c>
      <c r="F148" s="1322" t="s">
        <v>934</v>
      </c>
      <c r="G148" s="1333">
        <v>10.42</v>
      </c>
      <c r="H148" s="1333">
        <v>10.33</v>
      </c>
      <c r="I148" s="1326">
        <v>10.27</v>
      </c>
    </row>
    <row r="149" spans="3:9">
      <c r="C149" s="1322" t="s">
        <v>1055</v>
      </c>
      <c r="D149" s="1326" t="s">
        <v>511</v>
      </c>
      <c r="F149" s="1322" t="s">
        <v>1103</v>
      </c>
      <c r="G149" s="1333">
        <v>10.42</v>
      </c>
      <c r="H149" s="1333">
        <v>10.33</v>
      </c>
      <c r="I149" s="1326">
        <v>10.27</v>
      </c>
    </row>
    <row r="150" spans="3:9">
      <c r="C150" s="1322" t="s">
        <v>1055</v>
      </c>
      <c r="D150" s="1326" t="s">
        <v>1377</v>
      </c>
      <c r="F150" s="1322" t="s">
        <v>171</v>
      </c>
      <c r="G150" s="1333">
        <v>10.42</v>
      </c>
      <c r="H150" s="1333">
        <v>10.33</v>
      </c>
      <c r="I150" s="1326">
        <v>10.27</v>
      </c>
    </row>
    <row r="151" spans="3:9">
      <c r="C151" s="1322" t="s">
        <v>1055</v>
      </c>
      <c r="D151" s="1326" t="s">
        <v>209</v>
      </c>
      <c r="F151" s="1322" t="s">
        <v>1453</v>
      </c>
      <c r="G151" s="1333">
        <v>10.42</v>
      </c>
      <c r="H151" s="1333">
        <v>10.33</v>
      </c>
      <c r="I151" s="1326">
        <v>10.27</v>
      </c>
    </row>
    <row r="152" spans="3:9">
      <c r="C152" s="1322" t="s">
        <v>1055</v>
      </c>
      <c r="D152" s="1326" t="s">
        <v>336</v>
      </c>
      <c r="F152" s="1322" t="s">
        <v>389</v>
      </c>
      <c r="G152" s="1333">
        <v>10.42</v>
      </c>
      <c r="H152" s="1333">
        <v>10.33</v>
      </c>
      <c r="I152" s="1326">
        <v>10.27</v>
      </c>
    </row>
    <row r="153" spans="3:9">
      <c r="C153" s="1322" t="s">
        <v>1055</v>
      </c>
      <c r="D153" s="1326" t="s">
        <v>1183</v>
      </c>
      <c r="F153" s="1322" t="s">
        <v>1456</v>
      </c>
      <c r="G153" s="1333">
        <v>10.42</v>
      </c>
      <c r="H153" s="1333">
        <v>10.33</v>
      </c>
      <c r="I153" s="1326">
        <v>10.27</v>
      </c>
    </row>
    <row r="154" spans="3:9">
      <c r="C154" s="1322" t="s">
        <v>1055</v>
      </c>
      <c r="D154" s="1326" t="s">
        <v>1464</v>
      </c>
      <c r="F154" s="1322" t="s">
        <v>1458</v>
      </c>
      <c r="G154" s="1333">
        <v>10.42</v>
      </c>
      <c r="H154" s="1333">
        <v>10.33</v>
      </c>
      <c r="I154" s="1326">
        <v>10.27</v>
      </c>
    </row>
    <row r="155" spans="3:9">
      <c r="C155" s="1322" t="s">
        <v>1055</v>
      </c>
      <c r="D155" s="1326" t="s">
        <v>1465</v>
      </c>
      <c r="F155" s="1322" t="s">
        <v>1461</v>
      </c>
      <c r="G155" s="1333">
        <v>10.42</v>
      </c>
      <c r="H155" s="1333">
        <v>10.33</v>
      </c>
      <c r="I155" s="1326">
        <v>10.27</v>
      </c>
    </row>
    <row r="156" spans="3:9">
      <c r="C156" s="1322" t="s">
        <v>1055</v>
      </c>
      <c r="D156" s="1326" t="s">
        <v>1466</v>
      </c>
      <c r="F156" s="1322" t="s">
        <v>111</v>
      </c>
      <c r="G156" s="1333">
        <v>10.42</v>
      </c>
      <c r="H156" s="1333">
        <v>10.33</v>
      </c>
      <c r="I156" s="1326">
        <v>10.27</v>
      </c>
    </row>
    <row r="157" spans="3:9">
      <c r="C157" s="1322" t="s">
        <v>1055</v>
      </c>
      <c r="D157" s="1326" t="s">
        <v>1470</v>
      </c>
      <c r="F157" s="1322" t="s">
        <v>1462</v>
      </c>
      <c r="G157" s="1333">
        <v>10.42</v>
      </c>
      <c r="H157" s="1333">
        <v>10.33</v>
      </c>
      <c r="I157" s="1326">
        <v>10.27</v>
      </c>
    </row>
    <row r="158" spans="3:9">
      <c r="C158" s="1322" t="s">
        <v>1055</v>
      </c>
      <c r="D158" s="1326" t="s">
        <v>2499</v>
      </c>
      <c r="F158" s="1322" t="s">
        <v>1463</v>
      </c>
      <c r="G158" s="1333">
        <v>10.42</v>
      </c>
      <c r="H158" s="1333">
        <v>10.33</v>
      </c>
      <c r="I158" s="1326">
        <v>10.27</v>
      </c>
    </row>
    <row r="159" spans="3:9">
      <c r="C159" s="1322" t="s">
        <v>1055</v>
      </c>
      <c r="D159" s="1326" t="s">
        <v>1473</v>
      </c>
      <c r="F159" s="1322" t="s">
        <v>1278</v>
      </c>
      <c r="G159" s="1333">
        <v>10.42</v>
      </c>
      <c r="H159" s="1333">
        <v>10.33</v>
      </c>
      <c r="I159" s="1326">
        <v>10.27</v>
      </c>
    </row>
    <row r="160" spans="3:9">
      <c r="C160" s="1322" t="s">
        <v>1055</v>
      </c>
      <c r="D160" s="1326" t="s">
        <v>928</v>
      </c>
      <c r="F160" s="1322" t="s">
        <v>192</v>
      </c>
      <c r="G160" s="1333">
        <v>10.42</v>
      </c>
      <c r="H160" s="1333">
        <v>10.33</v>
      </c>
      <c r="I160" s="1326">
        <v>10.27</v>
      </c>
    </row>
    <row r="161" spans="3:9">
      <c r="C161" s="1322" t="s">
        <v>1055</v>
      </c>
      <c r="D161" s="1326" t="s">
        <v>1235</v>
      </c>
      <c r="F161" s="1322" t="s">
        <v>275</v>
      </c>
      <c r="G161" s="1333">
        <v>10.42</v>
      </c>
      <c r="H161" s="1333">
        <v>10.33</v>
      </c>
      <c r="I161" s="1326">
        <v>10.27</v>
      </c>
    </row>
    <row r="162" spans="3:9">
      <c r="C162" s="1322" t="s">
        <v>1055</v>
      </c>
      <c r="D162" s="1326" t="s">
        <v>1019</v>
      </c>
      <c r="F162" s="1322" t="s">
        <v>561</v>
      </c>
      <c r="G162" s="1333">
        <v>10.42</v>
      </c>
      <c r="H162" s="1333">
        <v>10.33</v>
      </c>
      <c r="I162" s="1326">
        <v>10.27</v>
      </c>
    </row>
    <row r="163" spans="3:9">
      <c r="C163" s="1322" t="s">
        <v>1055</v>
      </c>
      <c r="D163" s="1326" t="s">
        <v>1415</v>
      </c>
      <c r="F163" s="1322" t="s">
        <v>1113</v>
      </c>
      <c r="G163" s="1333">
        <v>10.42</v>
      </c>
      <c r="H163" s="1333">
        <v>10.33</v>
      </c>
      <c r="I163" s="1326">
        <v>10.27</v>
      </c>
    </row>
    <row r="164" spans="3:9">
      <c r="C164" s="1322" t="s">
        <v>1055</v>
      </c>
      <c r="D164" s="1326" t="s">
        <v>1318</v>
      </c>
      <c r="F164" s="1322" t="s">
        <v>1434</v>
      </c>
      <c r="G164" s="1333">
        <v>10.42</v>
      </c>
      <c r="H164" s="1333">
        <v>10.33</v>
      </c>
      <c r="I164" s="1326">
        <v>10.27</v>
      </c>
    </row>
    <row r="165" spans="3:9">
      <c r="C165" s="1322" t="s">
        <v>1055</v>
      </c>
      <c r="D165" s="1326" t="s">
        <v>711</v>
      </c>
      <c r="F165" s="1322" t="s">
        <v>1472</v>
      </c>
      <c r="G165" s="1333">
        <v>10.42</v>
      </c>
      <c r="H165" s="1333">
        <v>10.33</v>
      </c>
      <c r="I165" s="1326">
        <v>10.27</v>
      </c>
    </row>
    <row r="166" spans="3:9">
      <c r="C166" s="1322" t="s">
        <v>1055</v>
      </c>
      <c r="D166" s="1326" t="s">
        <v>770</v>
      </c>
      <c r="F166" s="1322" t="s">
        <v>1476</v>
      </c>
      <c r="G166" s="1333">
        <v>10.42</v>
      </c>
      <c r="H166" s="1333">
        <v>10.33</v>
      </c>
      <c r="I166" s="1326">
        <v>10.27</v>
      </c>
    </row>
    <row r="167" spans="3:9">
      <c r="C167" s="1322" t="s">
        <v>1055</v>
      </c>
      <c r="D167" s="1326" t="s">
        <v>119</v>
      </c>
      <c r="F167" s="1322" t="s">
        <v>1479</v>
      </c>
      <c r="G167" s="1333">
        <v>10.42</v>
      </c>
      <c r="H167" s="1333">
        <v>10.33</v>
      </c>
      <c r="I167" s="1326">
        <v>10.27</v>
      </c>
    </row>
    <row r="168" spans="3:9">
      <c r="C168" s="1322" t="s">
        <v>1055</v>
      </c>
      <c r="D168" s="1326" t="s">
        <v>872</v>
      </c>
      <c r="F168" s="1322" t="s">
        <v>21</v>
      </c>
      <c r="G168" s="1333">
        <v>10.42</v>
      </c>
      <c r="H168" s="1333">
        <v>10.33</v>
      </c>
      <c r="I168" s="1326">
        <v>10.27</v>
      </c>
    </row>
    <row r="169" spans="3:9">
      <c r="C169" s="1322" t="s">
        <v>1055</v>
      </c>
      <c r="D169" s="1326" t="s">
        <v>1487</v>
      </c>
      <c r="F169" s="1322" t="s">
        <v>918</v>
      </c>
      <c r="G169" s="1333">
        <v>10.42</v>
      </c>
      <c r="H169" s="1333">
        <v>10.33</v>
      </c>
      <c r="I169" s="1326">
        <v>10.27</v>
      </c>
    </row>
    <row r="170" spans="3:9">
      <c r="C170" s="1322" t="s">
        <v>1055</v>
      </c>
      <c r="D170" s="1326" t="s">
        <v>1488</v>
      </c>
      <c r="F170" s="1322" t="s">
        <v>1431</v>
      </c>
      <c r="G170" s="1333">
        <v>10.42</v>
      </c>
      <c r="H170" s="1333">
        <v>10.33</v>
      </c>
      <c r="I170" s="1326">
        <v>10.27</v>
      </c>
    </row>
    <row r="171" spans="3:9">
      <c r="C171" s="1322" t="s">
        <v>1055</v>
      </c>
      <c r="D171" s="1326" t="s">
        <v>1492</v>
      </c>
      <c r="F171" s="1322" t="s">
        <v>129</v>
      </c>
      <c r="G171" s="1333">
        <v>10.42</v>
      </c>
      <c r="H171" s="1333">
        <v>10.33</v>
      </c>
      <c r="I171" s="1326">
        <v>10.27</v>
      </c>
    </row>
    <row r="172" spans="3:9">
      <c r="C172" s="1322" t="s">
        <v>1055</v>
      </c>
      <c r="D172" s="1326" t="s">
        <v>1493</v>
      </c>
      <c r="F172" s="1322" t="s">
        <v>1433</v>
      </c>
      <c r="G172" s="1333">
        <v>10.42</v>
      </c>
      <c r="H172" s="1333">
        <v>10.33</v>
      </c>
      <c r="I172" s="1326">
        <v>10.27</v>
      </c>
    </row>
    <row r="173" spans="3:9">
      <c r="C173" s="1322" t="s">
        <v>1055</v>
      </c>
      <c r="D173" s="1326" t="s">
        <v>1198</v>
      </c>
      <c r="F173" s="1322" t="s">
        <v>1485</v>
      </c>
      <c r="G173" s="1333">
        <v>10.42</v>
      </c>
      <c r="H173" s="1333">
        <v>10.33</v>
      </c>
      <c r="I173" s="1326">
        <v>10.27</v>
      </c>
    </row>
    <row r="174" spans="3:9">
      <c r="C174" s="1322" t="s">
        <v>1055</v>
      </c>
      <c r="D174" s="1326" t="s">
        <v>431</v>
      </c>
      <c r="F174" s="1322" t="s">
        <v>1308</v>
      </c>
      <c r="G174" s="1333">
        <v>10.42</v>
      </c>
      <c r="H174" s="1333">
        <v>10.33</v>
      </c>
      <c r="I174" s="1326">
        <v>10.27</v>
      </c>
    </row>
    <row r="175" spans="3:9">
      <c r="C175" s="1322" t="s">
        <v>1055</v>
      </c>
      <c r="D175" s="1326" t="s">
        <v>438</v>
      </c>
      <c r="F175" s="1322" t="s">
        <v>1489</v>
      </c>
      <c r="G175" s="1333">
        <v>10.42</v>
      </c>
      <c r="H175" s="1333">
        <v>10.33</v>
      </c>
      <c r="I175" s="1326">
        <v>10.27</v>
      </c>
    </row>
    <row r="176" spans="3:9">
      <c r="C176" s="1322" t="s">
        <v>1055</v>
      </c>
      <c r="D176" s="1326" t="s">
        <v>1496</v>
      </c>
      <c r="F176" s="1322" t="s">
        <v>1428</v>
      </c>
      <c r="G176" s="1333">
        <v>10.42</v>
      </c>
      <c r="H176" s="1333">
        <v>10.33</v>
      </c>
      <c r="I176" s="1326">
        <v>10.27</v>
      </c>
    </row>
    <row r="177" spans="3:9">
      <c r="C177" s="1322" t="s">
        <v>1055</v>
      </c>
      <c r="D177" s="1326" t="s">
        <v>307</v>
      </c>
      <c r="F177" s="1322" t="s">
        <v>1950</v>
      </c>
      <c r="G177" s="1333">
        <v>10.42</v>
      </c>
      <c r="H177" s="1333">
        <v>10.33</v>
      </c>
      <c r="I177" s="1326">
        <v>10.27</v>
      </c>
    </row>
    <row r="178" spans="3:9">
      <c r="C178" s="1322" t="s">
        <v>1055</v>
      </c>
      <c r="D178" s="1326" t="s">
        <v>912</v>
      </c>
      <c r="F178" s="1322" t="s">
        <v>1048</v>
      </c>
      <c r="G178" s="1333">
        <v>10.42</v>
      </c>
      <c r="H178" s="1333">
        <v>10.33</v>
      </c>
      <c r="I178" s="1326">
        <v>10.27</v>
      </c>
    </row>
    <row r="179" spans="3:9">
      <c r="C179" s="1322" t="s">
        <v>1055</v>
      </c>
      <c r="D179" s="1326" t="s">
        <v>1413</v>
      </c>
      <c r="F179" s="1322" t="s">
        <v>315</v>
      </c>
      <c r="G179" s="1333">
        <v>10.42</v>
      </c>
      <c r="H179" s="1333">
        <v>10.33</v>
      </c>
      <c r="I179" s="1326">
        <v>10.27</v>
      </c>
    </row>
    <row r="180" spans="3:9">
      <c r="C180" s="1322" t="s">
        <v>1055</v>
      </c>
      <c r="D180" s="1326" t="s">
        <v>1502</v>
      </c>
      <c r="F180" s="1322" t="s">
        <v>1123</v>
      </c>
      <c r="G180" s="1333">
        <v>10.42</v>
      </c>
      <c r="H180" s="1333">
        <v>10.33</v>
      </c>
      <c r="I180" s="1326">
        <v>10.27</v>
      </c>
    </row>
    <row r="181" spans="3:9">
      <c r="C181" s="1322" t="s">
        <v>1055</v>
      </c>
      <c r="D181" s="1326" t="s">
        <v>1503</v>
      </c>
      <c r="F181" s="1322" t="s">
        <v>1497</v>
      </c>
      <c r="G181" s="1333">
        <v>10.42</v>
      </c>
      <c r="H181" s="1333">
        <v>10.33</v>
      </c>
      <c r="I181" s="1326">
        <v>10.27</v>
      </c>
    </row>
    <row r="182" spans="3:9">
      <c r="C182" s="1322" t="s">
        <v>1055</v>
      </c>
      <c r="D182" s="1326" t="s">
        <v>1505</v>
      </c>
      <c r="F182" s="1322" t="s">
        <v>1498</v>
      </c>
      <c r="G182" s="1333">
        <v>10.42</v>
      </c>
      <c r="H182" s="1333">
        <v>10.33</v>
      </c>
      <c r="I182" s="1326">
        <v>10.27</v>
      </c>
    </row>
    <row r="183" spans="3:9">
      <c r="C183" s="1322" t="s">
        <v>1055</v>
      </c>
      <c r="D183" s="1326" t="s">
        <v>1206</v>
      </c>
      <c r="F183" s="1322" t="s">
        <v>1748</v>
      </c>
      <c r="G183" s="1333">
        <v>10.42</v>
      </c>
      <c r="H183" s="1333">
        <v>10.33</v>
      </c>
      <c r="I183" s="1326">
        <v>10.27</v>
      </c>
    </row>
    <row r="184" spans="3:9">
      <c r="C184" s="1322" t="s">
        <v>1055</v>
      </c>
      <c r="D184" s="1326" t="s">
        <v>1507</v>
      </c>
      <c r="F184" s="1322" t="s">
        <v>1501</v>
      </c>
      <c r="G184" s="1333">
        <v>10.42</v>
      </c>
      <c r="H184" s="1333">
        <v>10.33</v>
      </c>
      <c r="I184" s="1326">
        <v>10.27</v>
      </c>
    </row>
    <row r="185" spans="3:9">
      <c r="C185" s="1322" t="s">
        <v>1055</v>
      </c>
      <c r="D185" s="1326" t="s">
        <v>1287</v>
      </c>
      <c r="F185" s="1322" t="s">
        <v>385</v>
      </c>
      <c r="G185" s="1333">
        <v>10.42</v>
      </c>
      <c r="H185" s="1333">
        <v>10.33</v>
      </c>
      <c r="I185" s="1326">
        <v>10.27</v>
      </c>
    </row>
    <row r="186" spans="3:9">
      <c r="C186" s="1322" t="s">
        <v>1055</v>
      </c>
      <c r="D186" s="1326" t="s">
        <v>1510</v>
      </c>
      <c r="F186" s="1322" t="s">
        <v>790</v>
      </c>
      <c r="G186" s="1333">
        <v>10.42</v>
      </c>
      <c r="H186" s="1333">
        <v>10.33</v>
      </c>
      <c r="I186" s="1326">
        <v>10.27</v>
      </c>
    </row>
    <row r="187" spans="3:9">
      <c r="C187" s="1322" t="s">
        <v>1055</v>
      </c>
      <c r="D187" s="1326" t="s">
        <v>1513</v>
      </c>
      <c r="F187" s="1322" t="s">
        <v>1504</v>
      </c>
      <c r="G187" s="1333">
        <v>10.42</v>
      </c>
      <c r="H187" s="1333">
        <v>10.33</v>
      </c>
      <c r="I187" s="1326">
        <v>10.27</v>
      </c>
    </row>
    <row r="188" spans="3:9">
      <c r="C188" s="1322" t="s">
        <v>982</v>
      </c>
      <c r="D188" s="1326" t="s">
        <v>1290</v>
      </c>
      <c r="F188" s="1322" t="s">
        <v>1088</v>
      </c>
      <c r="G188" s="1333">
        <v>10.42</v>
      </c>
      <c r="H188" s="1333">
        <v>10.33</v>
      </c>
      <c r="I188" s="1326">
        <v>10.27</v>
      </c>
    </row>
    <row r="189" spans="3:9">
      <c r="C189" s="1322" t="s">
        <v>982</v>
      </c>
      <c r="D189" s="1326" t="s">
        <v>894</v>
      </c>
      <c r="F189" s="1322" t="s">
        <v>1506</v>
      </c>
      <c r="G189" s="1333">
        <v>10.42</v>
      </c>
      <c r="H189" s="1333">
        <v>10.33</v>
      </c>
      <c r="I189" s="1326">
        <v>10.27</v>
      </c>
    </row>
    <row r="190" spans="3:9">
      <c r="C190" s="1322" t="s">
        <v>982</v>
      </c>
      <c r="D190" s="1326" t="s">
        <v>1517</v>
      </c>
      <c r="F190" s="1322" t="s">
        <v>1509</v>
      </c>
      <c r="G190" s="1333">
        <v>10.42</v>
      </c>
      <c r="H190" s="1333">
        <v>10.33</v>
      </c>
      <c r="I190" s="1326">
        <v>10.27</v>
      </c>
    </row>
    <row r="191" spans="3:9">
      <c r="C191" s="1322" t="s">
        <v>982</v>
      </c>
      <c r="D191" s="1326" t="s">
        <v>1519</v>
      </c>
      <c r="F191" s="1322" t="s">
        <v>1511</v>
      </c>
      <c r="G191" s="1333">
        <v>10.42</v>
      </c>
      <c r="H191" s="1333">
        <v>10.33</v>
      </c>
      <c r="I191" s="1326">
        <v>10.27</v>
      </c>
    </row>
    <row r="192" spans="3:9">
      <c r="C192" s="1322" t="s">
        <v>982</v>
      </c>
      <c r="D192" s="1326" t="s">
        <v>1524</v>
      </c>
      <c r="F192" s="1322" t="s">
        <v>1514</v>
      </c>
      <c r="G192" s="1333">
        <v>10.42</v>
      </c>
      <c r="H192" s="1333">
        <v>10.33</v>
      </c>
      <c r="I192" s="1326">
        <v>10.27</v>
      </c>
    </row>
    <row r="193" spans="3:9">
      <c r="C193" s="1322" t="s">
        <v>982</v>
      </c>
      <c r="D193" s="1326" t="s">
        <v>1527</v>
      </c>
      <c r="F193" s="1322" t="s">
        <v>1515</v>
      </c>
      <c r="G193" s="1333">
        <v>10.42</v>
      </c>
      <c r="H193" s="1333">
        <v>10.33</v>
      </c>
      <c r="I193" s="1326">
        <v>10.27</v>
      </c>
    </row>
    <row r="194" spans="3:9">
      <c r="C194" s="1322" t="s">
        <v>982</v>
      </c>
      <c r="D194" s="1326" t="s">
        <v>1529</v>
      </c>
      <c r="F194" s="1322" t="s">
        <v>2500</v>
      </c>
      <c r="G194" s="1333">
        <v>10.42</v>
      </c>
      <c r="H194" s="1333">
        <v>10.33</v>
      </c>
      <c r="I194" s="1326">
        <v>10.27</v>
      </c>
    </row>
    <row r="195" spans="3:9">
      <c r="C195" s="1322" t="s">
        <v>982</v>
      </c>
      <c r="D195" s="1326" t="s">
        <v>1530</v>
      </c>
      <c r="F195" s="1322" t="s">
        <v>1518</v>
      </c>
      <c r="G195" s="1333">
        <v>10.42</v>
      </c>
      <c r="H195" s="1333">
        <v>10.33</v>
      </c>
      <c r="I195" s="1326">
        <v>10.27</v>
      </c>
    </row>
    <row r="196" spans="3:9">
      <c r="C196" s="1322" t="s">
        <v>982</v>
      </c>
      <c r="D196" s="1326" t="s">
        <v>660</v>
      </c>
      <c r="F196" s="1322" t="s">
        <v>1522</v>
      </c>
      <c r="G196" s="1333">
        <v>10.42</v>
      </c>
      <c r="H196" s="1333">
        <v>10.33</v>
      </c>
      <c r="I196" s="1326">
        <v>10.27</v>
      </c>
    </row>
    <row r="197" spans="3:9">
      <c r="C197" s="1322" t="s">
        <v>982</v>
      </c>
      <c r="D197" s="1326" t="s">
        <v>895</v>
      </c>
      <c r="F197" s="1322" t="s">
        <v>320</v>
      </c>
      <c r="G197" s="1333">
        <v>10.42</v>
      </c>
      <c r="H197" s="1333">
        <v>10.33</v>
      </c>
      <c r="I197" s="1326">
        <v>10.27</v>
      </c>
    </row>
    <row r="198" spans="3:9">
      <c r="C198" s="1322" t="s">
        <v>982</v>
      </c>
      <c r="D198" s="1326" t="s">
        <v>1533</v>
      </c>
      <c r="F198" s="1322" t="s">
        <v>1531</v>
      </c>
      <c r="G198" s="1333">
        <v>10.42</v>
      </c>
      <c r="H198" s="1333">
        <v>10.33</v>
      </c>
      <c r="I198" s="1326">
        <v>10.27</v>
      </c>
    </row>
    <row r="199" spans="3:9">
      <c r="C199" s="1322" t="s">
        <v>982</v>
      </c>
      <c r="D199" s="1326" t="s">
        <v>1536</v>
      </c>
      <c r="F199" s="1322" t="s">
        <v>1027</v>
      </c>
      <c r="G199" s="1333">
        <v>10.42</v>
      </c>
      <c r="H199" s="1333">
        <v>10.33</v>
      </c>
      <c r="I199" s="1326">
        <v>10.27</v>
      </c>
    </row>
    <row r="200" spans="3:9">
      <c r="C200" s="1322" t="s">
        <v>982</v>
      </c>
      <c r="D200" s="1326" t="s">
        <v>1134</v>
      </c>
      <c r="F200" s="1322" t="s">
        <v>169</v>
      </c>
      <c r="G200" s="1333">
        <v>10.42</v>
      </c>
      <c r="H200" s="1333">
        <v>10.33</v>
      </c>
      <c r="I200" s="1326">
        <v>10.27</v>
      </c>
    </row>
    <row r="201" spans="3:9">
      <c r="C201" s="1322" t="s">
        <v>982</v>
      </c>
      <c r="D201" s="1326" t="s">
        <v>186</v>
      </c>
      <c r="F201" s="1322" t="s">
        <v>1532</v>
      </c>
      <c r="G201" s="1333">
        <v>10.42</v>
      </c>
      <c r="H201" s="1333">
        <v>10.33</v>
      </c>
      <c r="I201" s="1326">
        <v>10.27</v>
      </c>
    </row>
    <row r="202" spans="3:9">
      <c r="C202" s="1322" t="s">
        <v>982</v>
      </c>
      <c r="D202" s="1326" t="s">
        <v>14</v>
      </c>
      <c r="F202" s="1322" t="s">
        <v>1534</v>
      </c>
      <c r="G202" s="1333">
        <v>10.42</v>
      </c>
      <c r="H202" s="1333">
        <v>10.33</v>
      </c>
      <c r="I202" s="1326">
        <v>10.27</v>
      </c>
    </row>
    <row r="203" spans="3:9">
      <c r="C203" s="1322" t="s">
        <v>982</v>
      </c>
      <c r="D203" s="1326" t="s">
        <v>1542</v>
      </c>
      <c r="F203" s="1322" t="s">
        <v>780</v>
      </c>
      <c r="G203" s="1333">
        <v>10.42</v>
      </c>
      <c r="H203" s="1333">
        <v>10.33</v>
      </c>
      <c r="I203" s="1326">
        <v>10.27</v>
      </c>
    </row>
    <row r="204" spans="3:9">
      <c r="C204" s="1322" t="s">
        <v>982</v>
      </c>
      <c r="D204" s="1326" t="s">
        <v>1545</v>
      </c>
      <c r="F204" s="1322" t="s">
        <v>1540</v>
      </c>
      <c r="G204" s="1333">
        <v>10.42</v>
      </c>
      <c r="H204" s="1333">
        <v>10.33</v>
      </c>
      <c r="I204" s="1326">
        <v>10.27</v>
      </c>
    </row>
    <row r="205" spans="3:9">
      <c r="C205" s="1322" t="s">
        <v>982</v>
      </c>
      <c r="D205" s="1326" t="s">
        <v>1547</v>
      </c>
      <c r="F205" s="1322" t="s">
        <v>1034</v>
      </c>
      <c r="G205" s="1333">
        <v>10.42</v>
      </c>
      <c r="H205" s="1333">
        <v>10.33</v>
      </c>
      <c r="I205" s="1326">
        <v>10.27</v>
      </c>
    </row>
    <row r="206" spans="3:9">
      <c r="C206" s="1322" t="s">
        <v>982</v>
      </c>
      <c r="D206" s="1326" t="s">
        <v>1550</v>
      </c>
      <c r="F206" s="1322" t="s">
        <v>883</v>
      </c>
      <c r="G206" s="1333">
        <v>10.42</v>
      </c>
      <c r="H206" s="1333">
        <v>10.33</v>
      </c>
      <c r="I206" s="1326">
        <v>10.27</v>
      </c>
    </row>
    <row r="207" spans="3:9">
      <c r="C207" s="1322" t="s">
        <v>982</v>
      </c>
      <c r="D207" s="1326" t="s">
        <v>933</v>
      </c>
      <c r="F207" s="1322" t="s">
        <v>1367</v>
      </c>
      <c r="G207" s="1333">
        <v>10.42</v>
      </c>
      <c r="H207" s="1333">
        <v>10.33</v>
      </c>
      <c r="I207" s="1326">
        <v>10.27</v>
      </c>
    </row>
    <row r="208" spans="3:9">
      <c r="C208" s="1322" t="s">
        <v>982</v>
      </c>
      <c r="D208" s="1326" t="s">
        <v>1553</v>
      </c>
      <c r="F208" s="1322" t="s">
        <v>1544</v>
      </c>
      <c r="G208" s="1333">
        <v>10.42</v>
      </c>
      <c r="H208" s="1333">
        <v>10.33</v>
      </c>
      <c r="I208" s="1326">
        <v>10.27</v>
      </c>
    </row>
    <row r="209" spans="3:9">
      <c r="C209" s="1322" t="s">
        <v>982</v>
      </c>
      <c r="D209" s="1326" t="s">
        <v>866</v>
      </c>
      <c r="F209" s="1322" t="s">
        <v>699</v>
      </c>
      <c r="G209" s="1333">
        <v>10.42</v>
      </c>
      <c r="H209" s="1333">
        <v>10.33</v>
      </c>
      <c r="I209" s="1326">
        <v>10.27</v>
      </c>
    </row>
    <row r="210" spans="3:9">
      <c r="C210" s="1322" t="s">
        <v>982</v>
      </c>
      <c r="D210" s="1326" t="s">
        <v>722</v>
      </c>
      <c r="F210" s="1322" t="s">
        <v>1549</v>
      </c>
      <c r="G210" s="1333">
        <v>10.42</v>
      </c>
      <c r="H210" s="1333">
        <v>10.33</v>
      </c>
      <c r="I210" s="1326">
        <v>10.27</v>
      </c>
    </row>
    <row r="211" spans="3:9">
      <c r="C211" s="1322" t="s">
        <v>982</v>
      </c>
      <c r="D211" s="1326" t="s">
        <v>1559</v>
      </c>
      <c r="F211" s="1322" t="s">
        <v>1353</v>
      </c>
      <c r="G211" s="1333">
        <v>10.42</v>
      </c>
      <c r="H211" s="1333">
        <v>10.33</v>
      </c>
      <c r="I211" s="1326">
        <v>10.27</v>
      </c>
    </row>
    <row r="212" spans="3:9">
      <c r="C212" s="1322" t="s">
        <v>982</v>
      </c>
      <c r="D212" s="1326" t="s">
        <v>1561</v>
      </c>
      <c r="F212" s="1322" t="s">
        <v>1819</v>
      </c>
      <c r="G212" s="1333">
        <v>10.42</v>
      </c>
      <c r="H212" s="1333">
        <v>10.33</v>
      </c>
      <c r="I212" s="1326">
        <v>10.27</v>
      </c>
    </row>
    <row r="213" spans="3:9">
      <c r="C213" s="1322" t="s">
        <v>982</v>
      </c>
      <c r="D213" s="1326" t="s">
        <v>1563</v>
      </c>
      <c r="F213" s="1322" t="s">
        <v>1825</v>
      </c>
      <c r="G213" s="1333">
        <v>10.42</v>
      </c>
      <c r="H213" s="1333">
        <v>10.33</v>
      </c>
      <c r="I213" s="1326">
        <v>10.27</v>
      </c>
    </row>
    <row r="214" spans="3:9">
      <c r="C214" s="1322" t="s">
        <v>982</v>
      </c>
      <c r="D214" s="1326" t="s">
        <v>1567</v>
      </c>
      <c r="F214" s="1322" t="s">
        <v>1552</v>
      </c>
      <c r="G214" s="1333">
        <v>10.42</v>
      </c>
      <c r="H214" s="1333">
        <v>10.33</v>
      </c>
      <c r="I214" s="1326">
        <v>10.27</v>
      </c>
    </row>
    <row r="215" spans="3:9">
      <c r="C215" s="1322" t="s">
        <v>982</v>
      </c>
      <c r="D215" s="1326" t="s">
        <v>888</v>
      </c>
      <c r="F215" s="1322" t="s">
        <v>533</v>
      </c>
      <c r="G215" s="1333">
        <v>10.42</v>
      </c>
      <c r="H215" s="1333">
        <v>10.33</v>
      </c>
      <c r="I215" s="1326">
        <v>10.27</v>
      </c>
    </row>
    <row r="216" spans="3:9">
      <c r="C216" s="1322" t="s">
        <v>982</v>
      </c>
      <c r="D216" s="1326" t="s">
        <v>1570</v>
      </c>
      <c r="F216" s="1322" t="s">
        <v>1832</v>
      </c>
      <c r="G216" s="1333">
        <v>10.42</v>
      </c>
      <c r="H216" s="1333">
        <v>10.33</v>
      </c>
      <c r="I216" s="1326">
        <v>10.27</v>
      </c>
    </row>
    <row r="217" spans="3:9">
      <c r="C217" s="1322" t="s">
        <v>982</v>
      </c>
      <c r="D217" s="1326" t="s">
        <v>1444</v>
      </c>
      <c r="F217" s="1322" t="s">
        <v>1555</v>
      </c>
      <c r="G217" s="1333">
        <v>10.42</v>
      </c>
      <c r="H217" s="1333">
        <v>10.33</v>
      </c>
      <c r="I217" s="1326">
        <v>10.27</v>
      </c>
    </row>
    <row r="218" spans="3:9">
      <c r="C218" s="1322" t="s">
        <v>982</v>
      </c>
      <c r="D218" s="1326" t="s">
        <v>1571</v>
      </c>
      <c r="F218" s="1322" t="s">
        <v>1560</v>
      </c>
      <c r="G218" s="1333">
        <v>10.42</v>
      </c>
      <c r="H218" s="1333">
        <v>10.33</v>
      </c>
      <c r="I218" s="1326">
        <v>10.27</v>
      </c>
    </row>
    <row r="219" spans="3:9">
      <c r="C219" s="1322" t="s">
        <v>982</v>
      </c>
      <c r="D219" s="1326" t="s">
        <v>1346</v>
      </c>
      <c r="F219" s="1322" t="s">
        <v>2501</v>
      </c>
      <c r="G219" s="1333">
        <v>10.42</v>
      </c>
      <c r="H219" s="1333">
        <v>10.33</v>
      </c>
      <c r="I219" s="1326">
        <v>10.27</v>
      </c>
    </row>
    <row r="220" spans="3:9">
      <c r="C220" s="1322" t="s">
        <v>982</v>
      </c>
      <c r="D220" s="1326" t="s">
        <v>1028</v>
      </c>
      <c r="F220" s="1322" t="s">
        <v>1564</v>
      </c>
      <c r="G220" s="1333">
        <v>10.42</v>
      </c>
      <c r="H220" s="1333">
        <v>10.33</v>
      </c>
      <c r="I220" s="1326">
        <v>10.27</v>
      </c>
    </row>
    <row r="221" spans="3:9">
      <c r="C221" s="1322" t="s">
        <v>982</v>
      </c>
      <c r="D221" s="1326" t="s">
        <v>345</v>
      </c>
      <c r="F221" s="1322" t="s">
        <v>1569</v>
      </c>
      <c r="G221" s="1333">
        <v>10.42</v>
      </c>
      <c r="H221" s="1333">
        <v>10.33</v>
      </c>
      <c r="I221" s="1326">
        <v>10.27</v>
      </c>
    </row>
    <row r="222" spans="3:9">
      <c r="C222" s="1322" t="s">
        <v>982</v>
      </c>
      <c r="D222" s="1326" t="s">
        <v>887</v>
      </c>
      <c r="F222" s="1322" t="s">
        <v>1193</v>
      </c>
      <c r="G222" s="1333">
        <v>10.42</v>
      </c>
      <c r="H222" s="1333">
        <v>10.33</v>
      </c>
      <c r="I222" s="1326">
        <v>10.27</v>
      </c>
    </row>
    <row r="223" spans="3:9">
      <c r="C223" s="1322" t="s">
        <v>982</v>
      </c>
      <c r="D223" s="1326" t="s">
        <v>1179</v>
      </c>
      <c r="F223" s="1322" t="s">
        <v>589</v>
      </c>
      <c r="G223" s="1333">
        <v>10.42</v>
      </c>
      <c r="H223" s="1333">
        <v>10.33</v>
      </c>
      <c r="I223" s="1326">
        <v>10.27</v>
      </c>
    </row>
    <row r="224" spans="3:9">
      <c r="C224" s="1322" t="s">
        <v>982</v>
      </c>
      <c r="D224" s="1326" t="s">
        <v>1543</v>
      </c>
      <c r="F224" s="1322" t="s">
        <v>499</v>
      </c>
      <c r="G224" s="1333">
        <v>10.42</v>
      </c>
      <c r="H224" s="1333">
        <v>10.33</v>
      </c>
      <c r="I224" s="1326">
        <v>10.27</v>
      </c>
    </row>
    <row r="225" spans="3:9">
      <c r="C225" s="1322" t="s">
        <v>982</v>
      </c>
      <c r="D225" s="1326" t="s">
        <v>882</v>
      </c>
      <c r="F225" s="1322" t="s">
        <v>1551</v>
      </c>
      <c r="G225" s="1333">
        <v>10.42</v>
      </c>
      <c r="H225" s="1333">
        <v>10.33</v>
      </c>
      <c r="I225" s="1326">
        <v>10.27</v>
      </c>
    </row>
    <row r="226" spans="3:9">
      <c r="C226" s="1322" t="s">
        <v>982</v>
      </c>
      <c r="D226" s="1326" t="s">
        <v>1581</v>
      </c>
      <c r="F226" s="1322" t="s">
        <v>927</v>
      </c>
      <c r="G226" s="1333">
        <v>10.42</v>
      </c>
      <c r="H226" s="1333">
        <v>10.33</v>
      </c>
      <c r="I226" s="1326">
        <v>10.27</v>
      </c>
    </row>
    <row r="227" spans="3:9">
      <c r="C227" s="1322" t="s">
        <v>982</v>
      </c>
      <c r="D227" s="1326" t="s">
        <v>1142</v>
      </c>
      <c r="F227" s="1322" t="s">
        <v>643</v>
      </c>
      <c r="G227" s="1333">
        <v>10.42</v>
      </c>
      <c r="H227" s="1333">
        <v>10.33</v>
      </c>
      <c r="I227" s="1326">
        <v>10.27</v>
      </c>
    </row>
    <row r="228" spans="3:9">
      <c r="C228" s="1322" t="s">
        <v>1076</v>
      </c>
      <c r="D228" s="1326" t="s">
        <v>1437</v>
      </c>
      <c r="F228" s="1322" t="s">
        <v>1953</v>
      </c>
      <c r="G228" s="1333">
        <v>10.42</v>
      </c>
      <c r="H228" s="1333">
        <v>10.33</v>
      </c>
      <c r="I228" s="1326">
        <v>10.27</v>
      </c>
    </row>
    <row r="229" spans="3:9">
      <c r="C229" s="1322" t="s">
        <v>1076</v>
      </c>
      <c r="D229" s="1326" t="s">
        <v>1585</v>
      </c>
      <c r="F229" s="1322" t="s">
        <v>1572</v>
      </c>
      <c r="G229" s="1333">
        <v>10.42</v>
      </c>
      <c r="H229" s="1333">
        <v>10.33</v>
      </c>
      <c r="I229" s="1326">
        <v>10.27</v>
      </c>
    </row>
    <row r="230" spans="3:9">
      <c r="C230" s="1322" t="s">
        <v>1076</v>
      </c>
      <c r="D230" s="1326" t="s">
        <v>588</v>
      </c>
      <c r="F230" s="1322" t="s">
        <v>1574</v>
      </c>
      <c r="G230" s="1333">
        <v>10.42</v>
      </c>
      <c r="H230" s="1333">
        <v>10.33</v>
      </c>
      <c r="I230" s="1326">
        <v>10.27</v>
      </c>
    </row>
    <row r="231" spans="3:9">
      <c r="C231" s="1322" t="s">
        <v>1076</v>
      </c>
      <c r="D231" s="1326" t="s">
        <v>225</v>
      </c>
      <c r="F231" s="1322" t="s">
        <v>1577</v>
      </c>
      <c r="G231" s="1333">
        <v>10.42</v>
      </c>
      <c r="H231" s="1333">
        <v>10.33</v>
      </c>
      <c r="I231" s="1326">
        <v>10.27</v>
      </c>
    </row>
    <row r="232" spans="3:9">
      <c r="C232" s="1322" t="s">
        <v>1076</v>
      </c>
      <c r="D232" s="1326" t="s">
        <v>1589</v>
      </c>
      <c r="F232" s="1322" t="s">
        <v>1579</v>
      </c>
      <c r="G232" s="1333">
        <v>10.42</v>
      </c>
      <c r="H232" s="1333">
        <v>10.33</v>
      </c>
      <c r="I232" s="1326">
        <v>10.27</v>
      </c>
    </row>
    <row r="233" spans="3:9">
      <c r="C233" s="1322" t="s">
        <v>1076</v>
      </c>
      <c r="D233" s="1326" t="s">
        <v>1591</v>
      </c>
      <c r="F233" s="1322" t="s">
        <v>1583</v>
      </c>
      <c r="G233" s="1333">
        <v>10.42</v>
      </c>
      <c r="H233" s="1333">
        <v>10.33</v>
      </c>
      <c r="I233" s="1326">
        <v>10.27</v>
      </c>
    </row>
    <row r="234" spans="3:9">
      <c r="C234" s="1322" t="s">
        <v>1076</v>
      </c>
      <c r="D234" s="1326" t="s">
        <v>1594</v>
      </c>
      <c r="F234" s="1322" t="s">
        <v>1584</v>
      </c>
      <c r="G234" s="1333">
        <v>10.42</v>
      </c>
      <c r="H234" s="1333">
        <v>10.33</v>
      </c>
      <c r="I234" s="1326">
        <v>10.27</v>
      </c>
    </row>
    <row r="235" spans="3:9">
      <c r="C235" s="1322" t="s">
        <v>1076</v>
      </c>
      <c r="D235" s="1326" t="s">
        <v>1598</v>
      </c>
      <c r="F235" s="1322" t="s">
        <v>157</v>
      </c>
      <c r="G235" s="1333">
        <v>10.42</v>
      </c>
      <c r="H235" s="1333">
        <v>10.33</v>
      </c>
      <c r="I235" s="1326">
        <v>10.27</v>
      </c>
    </row>
    <row r="236" spans="3:9">
      <c r="C236" s="1322" t="s">
        <v>1076</v>
      </c>
      <c r="D236" s="1326" t="s">
        <v>1600</v>
      </c>
      <c r="F236" s="1322" t="s">
        <v>1586</v>
      </c>
      <c r="G236" s="1333">
        <v>10.42</v>
      </c>
      <c r="H236" s="1333">
        <v>10.33</v>
      </c>
      <c r="I236" s="1326">
        <v>10.27</v>
      </c>
    </row>
    <row r="237" spans="3:9">
      <c r="C237" s="1322" t="s">
        <v>1076</v>
      </c>
      <c r="D237" s="1326" t="s">
        <v>1602</v>
      </c>
      <c r="F237" s="1322" t="s">
        <v>1588</v>
      </c>
      <c r="G237" s="1333">
        <v>10.42</v>
      </c>
      <c r="H237" s="1333">
        <v>10.33</v>
      </c>
      <c r="I237" s="1326">
        <v>10.27</v>
      </c>
    </row>
    <row r="238" spans="3:9">
      <c r="C238" s="1322" t="s">
        <v>1076</v>
      </c>
      <c r="D238" s="1326" t="s">
        <v>86</v>
      </c>
      <c r="F238" s="1322" t="s">
        <v>1327</v>
      </c>
      <c r="G238" s="1333">
        <v>10.42</v>
      </c>
      <c r="H238" s="1333">
        <v>10.33</v>
      </c>
      <c r="I238" s="1326">
        <v>10.27</v>
      </c>
    </row>
    <row r="239" spans="3:9">
      <c r="C239" s="1322" t="s">
        <v>1076</v>
      </c>
      <c r="D239" s="1326" t="s">
        <v>1603</v>
      </c>
      <c r="F239" s="1322" t="s">
        <v>177</v>
      </c>
      <c r="G239" s="1333">
        <v>10.42</v>
      </c>
      <c r="H239" s="1333">
        <v>10.33</v>
      </c>
      <c r="I239" s="1326">
        <v>10.27</v>
      </c>
    </row>
    <row r="240" spans="3:9">
      <c r="C240" s="1322" t="s">
        <v>1076</v>
      </c>
      <c r="D240" s="1326" t="s">
        <v>1607</v>
      </c>
      <c r="F240" s="1322" t="s">
        <v>180</v>
      </c>
      <c r="G240" s="1333">
        <v>10.42</v>
      </c>
      <c r="H240" s="1333">
        <v>10.33</v>
      </c>
      <c r="I240" s="1326">
        <v>10.27</v>
      </c>
    </row>
    <row r="241" spans="3:9">
      <c r="C241" s="1322" t="s">
        <v>1076</v>
      </c>
      <c r="D241" s="1326" t="s">
        <v>1201</v>
      </c>
      <c r="F241" s="1322" t="s">
        <v>1597</v>
      </c>
      <c r="G241" s="1333">
        <v>10.42</v>
      </c>
      <c r="H241" s="1333">
        <v>10.33</v>
      </c>
      <c r="I241" s="1326">
        <v>10.27</v>
      </c>
    </row>
    <row r="242" spans="3:9">
      <c r="C242" s="1322" t="s">
        <v>1076</v>
      </c>
      <c r="D242" s="1326" t="s">
        <v>1611</v>
      </c>
      <c r="F242" s="1322" t="s">
        <v>626</v>
      </c>
      <c r="G242" s="1333">
        <v>10.42</v>
      </c>
      <c r="H242" s="1333">
        <v>10.33</v>
      </c>
      <c r="I242" s="1326">
        <v>10.27</v>
      </c>
    </row>
    <row r="243" spans="3:9">
      <c r="C243" s="1322" t="s">
        <v>1076</v>
      </c>
      <c r="D243" s="1326" t="s">
        <v>133</v>
      </c>
      <c r="F243" s="1322" t="s">
        <v>1601</v>
      </c>
      <c r="G243" s="1333">
        <v>10.42</v>
      </c>
      <c r="H243" s="1333">
        <v>10.33</v>
      </c>
      <c r="I243" s="1326">
        <v>10.27</v>
      </c>
    </row>
    <row r="244" spans="3:9">
      <c r="C244" s="1322" t="s">
        <v>1076</v>
      </c>
      <c r="D244" s="1326" t="s">
        <v>750</v>
      </c>
      <c r="F244" s="1322" t="s">
        <v>1871</v>
      </c>
      <c r="G244" s="1333">
        <v>10.42</v>
      </c>
      <c r="H244" s="1333">
        <v>10.33</v>
      </c>
      <c r="I244" s="1326">
        <v>10.27</v>
      </c>
    </row>
    <row r="245" spans="3:9">
      <c r="C245" s="1322" t="s">
        <v>1076</v>
      </c>
      <c r="D245" s="1326" t="s">
        <v>630</v>
      </c>
      <c r="F245" s="1322" t="s">
        <v>215</v>
      </c>
      <c r="G245" s="1333">
        <v>10.42</v>
      </c>
      <c r="H245" s="1333">
        <v>10.33</v>
      </c>
      <c r="I245" s="1326">
        <v>10.27</v>
      </c>
    </row>
    <row r="246" spans="3:9">
      <c r="C246" s="1322" t="s">
        <v>1076</v>
      </c>
      <c r="D246" s="1326" t="s">
        <v>94</v>
      </c>
      <c r="F246" s="1322" t="s">
        <v>1080</v>
      </c>
      <c r="G246" s="1333">
        <v>10.42</v>
      </c>
      <c r="H246" s="1333">
        <v>10.33</v>
      </c>
      <c r="I246" s="1326">
        <v>10.27</v>
      </c>
    </row>
    <row r="247" spans="3:9">
      <c r="C247" s="1322" t="s">
        <v>1076</v>
      </c>
      <c r="D247" s="1326" t="s">
        <v>730</v>
      </c>
      <c r="F247" s="1322" t="s">
        <v>1605</v>
      </c>
      <c r="G247" s="1333">
        <v>10.42</v>
      </c>
      <c r="H247" s="1333">
        <v>10.33</v>
      </c>
      <c r="I247" s="1326">
        <v>10.27</v>
      </c>
    </row>
    <row r="248" spans="3:9">
      <c r="C248" s="1322" t="s">
        <v>1076</v>
      </c>
      <c r="D248" s="1326" t="s">
        <v>1618</v>
      </c>
      <c r="F248" s="1322" t="s">
        <v>1608</v>
      </c>
      <c r="G248" s="1333">
        <v>10.42</v>
      </c>
      <c r="H248" s="1333">
        <v>10.33</v>
      </c>
      <c r="I248" s="1326">
        <v>10.27</v>
      </c>
    </row>
    <row r="249" spans="3:9">
      <c r="C249" s="1322" t="s">
        <v>1076</v>
      </c>
      <c r="D249" s="1326" t="s">
        <v>1295</v>
      </c>
      <c r="F249" s="1322" t="s">
        <v>1171</v>
      </c>
      <c r="G249" s="1333">
        <v>10.42</v>
      </c>
      <c r="H249" s="1333">
        <v>10.33</v>
      </c>
      <c r="I249" s="1326">
        <v>10.27</v>
      </c>
    </row>
    <row r="250" spans="3:9">
      <c r="C250" s="1322" t="s">
        <v>1076</v>
      </c>
      <c r="D250" s="1326" t="s">
        <v>1621</v>
      </c>
      <c r="F250" s="1322" t="s">
        <v>1390</v>
      </c>
      <c r="G250" s="1333">
        <v>10.42</v>
      </c>
      <c r="H250" s="1333">
        <v>10.33</v>
      </c>
      <c r="I250" s="1326">
        <v>10.27</v>
      </c>
    </row>
    <row r="251" spans="3:9">
      <c r="C251" s="1322" t="s">
        <v>1076</v>
      </c>
      <c r="D251" s="1326" t="s">
        <v>1622</v>
      </c>
      <c r="F251" s="1322" t="s">
        <v>437</v>
      </c>
      <c r="G251" s="1333">
        <v>10.42</v>
      </c>
      <c r="H251" s="1333">
        <v>10.33</v>
      </c>
      <c r="I251" s="1326">
        <v>10.27</v>
      </c>
    </row>
    <row r="252" spans="3:9">
      <c r="C252" s="1322" t="s">
        <v>1076</v>
      </c>
      <c r="D252" s="1326" t="s">
        <v>1627</v>
      </c>
      <c r="F252" s="1322" t="s">
        <v>1613</v>
      </c>
      <c r="G252" s="1333">
        <v>10.42</v>
      </c>
      <c r="H252" s="1333">
        <v>10.33</v>
      </c>
      <c r="I252" s="1326">
        <v>10.27</v>
      </c>
    </row>
    <row r="253" spans="3:9">
      <c r="C253" s="1322" t="s">
        <v>1076</v>
      </c>
      <c r="D253" s="1326" t="s">
        <v>1630</v>
      </c>
      <c r="F253" s="1322" t="s">
        <v>920</v>
      </c>
      <c r="G253" s="1333">
        <v>10.42</v>
      </c>
      <c r="H253" s="1333">
        <v>10.33</v>
      </c>
      <c r="I253" s="1326">
        <v>10.27</v>
      </c>
    </row>
    <row r="254" spans="3:9">
      <c r="C254" s="1322" t="s">
        <v>1076</v>
      </c>
      <c r="D254" s="1326" t="s">
        <v>1633</v>
      </c>
      <c r="F254" s="1322" t="s">
        <v>1614</v>
      </c>
      <c r="G254" s="1333">
        <v>10.42</v>
      </c>
      <c r="H254" s="1333">
        <v>10.33</v>
      </c>
      <c r="I254" s="1326">
        <v>10.27</v>
      </c>
    </row>
    <row r="255" spans="3:9">
      <c r="C255" s="1322" t="s">
        <v>1076</v>
      </c>
      <c r="D255" s="1326" t="s">
        <v>1523</v>
      </c>
      <c r="F255" s="1322" t="s">
        <v>1616</v>
      </c>
      <c r="G255" s="1333">
        <v>10.42</v>
      </c>
      <c r="H255" s="1333">
        <v>10.33</v>
      </c>
      <c r="I255" s="1326">
        <v>10.27</v>
      </c>
    </row>
    <row r="256" spans="3:9">
      <c r="C256" s="1322" t="s">
        <v>1076</v>
      </c>
      <c r="D256" s="1326" t="s">
        <v>1637</v>
      </c>
      <c r="F256" s="1322" t="s">
        <v>1620</v>
      </c>
      <c r="G256" s="1333">
        <v>10.42</v>
      </c>
      <c r="H256" s="1333">
        <v>10.33</v>
      </c>
      <c r="I256" s="1326">
        <v>10.27</v>
      </c>
    </row>
    <row r="257" spans="3:9">
      <c r="C257" s="1322" t="s">
        <v>1076</v>
      </c>
      <c r="D257" s="1326" t="s">
        <v>1098</v>
      </c>
      <c r="F257" s="1322" t="s">
        <v>1610</v>
      </c>
      <c r="G257" s="1333">
        <v>10.42</v>
      </c>
      <c r="H257" s="1333">
        <v>10.33</v>
      </c>
      <c r="I257" s="1326">
        <v>10.27</v>
      </c>
    </row>
    <row r="258" spans="3:9">
      <c r="C258" s="1322" t="s">
        <v>1076</v>
      </c>
      <c r="D258" s="1326" t="s">
        <v>173</v>
      </c>
      <c r="F258" s="1322" t="s">
        <v>791</v>
      </c>
      <c r="G258" s="1333">
        <v>10.42</v>
      </c>
      <c r="H258" s="1333">
        <v>10.33</v>
      </c>
      <c r="I258" s="1326">
        <v>10.27</v>
      </c>
    </row>
    <row r="259" spans="3:9">
      <c r="C259" s="1322" t="s">
        <v>1076</v>
      </c>
      <c r="D259" s="1326" t="s">
        <v>1539</v>
      </c>
      <c r="F259" s="1322" t="s">
        <v>1625</v>
      </c>
      <c r="G259" s="1333">
        <v>10.42</v>
      </c>
      <c r="H259" s="1333">
        <v>10.33</v>
      </c>
      <c r="I259" s="1326">
        <v>10.27</v>
      </c>
    </row>
    <row r="260" spans="3:9">
      <c r="C260" s="1322" t="s">
        <v>1076</v>
      </c>
      <c r="D260" s="1326" t="s">
        <v>1646</v>
      </c>
      <c r="F260" s="1322" t="s">
        <v>1628</v>
      </c>
      <c r="G260" s="1333">
        <v>10.42</v>
      </c>
      <c r="H260" s="1333">
        <v>10.33</v>
      </c>
      <c r="I260" s="1326">
        <v>10.27</v>
      </c>
    </row>
    <row r="261" spans="3:9">
      <c r="C261" s="1322" t="s">
        <v>1083</v>
      </c>
      <c r="D261" s="1326" t="s">
        <v>1450</v>
      </c>
      <c r="F261" s="1322" t="s">
        <v>1632</v>
      </c>
      <c r="G261" s="1333">
        <v>10.42</v>
      </c>
      <c r="H261" s="1333">
        <v>10.33</v>
      </c>
      <c r="I261" s="1326">
        <v>10.27</v>
      </c>
    </row>
    <row r="262" spans="3:9">
      <c r="C262" s="1322" t="s">
        <v>1083</v>
      </c>
      <c r="D262" s="1326" t="s">
        <v>1648</v>
      </c>
      <c r="F262" s="1322" t="s">
        <v>1271</v>
      </c>
      <c r="G262" s="1333">
        <v>10.42</v>
      </c>
      <c r="H262" s="1333">
        <v>10.33</v>
      </c>
      <c r="I262" s="1326">
        <v>10.27</v>
      </c>
    </row>
    <row r="263" spans="3:9">
      <c r="C263" s="1322" t="s">
        <v>1083</v>
      </c>
      <c r="D263" s="1326" t="s">
        <v>1590</v>
      </c>
      <c r="F263" s="1322" t="s">
        <v>1636</v>
      </c>
      <c r="G263" s="1333">
        <v>10.42</v>
      </c>
      <c r="H263" s="1333">
        <v>10.33</v>
      </c>
      <c r="I263" s="1326">
        <v>10.27</v>
      </c>
    </row>
    <row r="264" spans="3:9">
      <c r="C264" s="1322" t="s">
        <v>1083</v>
      </c>
      <c r="D264" s="1326" t="s">
        <v>1641</v>
      </c>
      <c r="F264" s="1322" t="s">
        <v>1638</v>
      </c>
      <c r="G264" s="1333">
        <v>10.42</v>
      </c>
      <c r="H264" s="1333">
        <v>10.33</v>
      </c>
      <c r="I264" s="1326">
        <v>10.27</v>
      </c>
    </row>
    <row r="265" spans="3:9">
      <c r="C265" s="1322" t="s">
        <v>1083</v>
      </c>
      <c r="D265" s="1326" t="s">
        <v>1651</v>
      </c>
      <c r="F265" s="1322" t="s">
        <v>1640</v>
      </c>
      <c r="G265" s="1333">
        <v>10.42</v>
      </c>
      <c r="H265" s="1333">
        <v>10.33</v>
      </c>
      <c r="I265" s="1326">
        <v>10.27</v>
      </c>
    </row>
    <row r="266" spans="3:9">
      <c r="C266" s="1322" t="s">
        <v>1083</v>
      </c>
      <c r="D266" s="1326" t="s">
        <v>1657</v>
      </c>
      <c r="F266" s="1322" t="s">
        <v>2502</v>
      </c>
      <c r="G266" s="1333">
        <v>10.42</v>
      </c>
      <c r="H266" s="1333">
        <v>10.33</v>
      </c>
      <c r="I266" s="1326">
        <v>10.27</v>
      </c>
    </row>
    <row r="267" spans="3:9">
      <c r="C267" s="1322" t="s">
        <v>1083</v>
      </c>
      <c r="D267" s="1326" t="s">
        <v>557</v>
      </c>
      <c r="F267" s="1322" t="s">
        <v>1643</v>
      </c>
      <c r="G267" s="1333">
        <v>10.42</v>
      </c>
      <c r="H267" s="1333">
        <v>10.33</v>
      </c>
      <c r="I267" s="1326">
        <v>10.27</v>
      </c>
    </row>
    <row r="268" spans="3:9">
      <c r="C268" s="1322" t="s">
        <v>1083</v>
      </c>
      <c r="D268" s="1326" t="s">
        <v>551</v>
      </c>
      <c r="F268" s="1322" t="s">
        <v>1647</v>
      </c>
      <c r="G268" s="1333">
        <v>10.42</v>
      </c>
      <c r="H268" s="1333">
        <v>10.33</v>
      </c>
      <c r="I268" s="1326">
        <v>10.27</v>
      </c>
    </row>
    <row r="269" spans="3:9">
      <c r="C269" s="1322" t="s">
        <v>1083</v>
      </c>
      <c r="D269" s="1326" t="s">
        <v>1661</v>
      </c>
      <c r="F269" s="1322" t="s">
        <v>1409</v>
      </c>
      <c r="G269" s="1333">
        <v>10.42</v>
      </c>
      <c r="H269" s="1333">
        <v>10.33</v>
      </c>
      <c r="I269" s="1326">
        <v>10.27</v>
      </c>
    </row>
    <row r="270" spans="3:9">
      <c r="C270" s="1322" t="s">
        <v>1083</v>
      </c>
      <c r="D270" s="1326" t="s">
        <v>1520</v>
      </c>
      <c r="F270" s="1322" t="s">
        <v>681</v>
      </c>
      <c r="G270" s="1333">
        <v>10.42</v>
      </c>
      <c r="H270" s="1333">
        <v>10.33</v>
      </c>
      <c r="I270" s="1326">
        <v>10.27</v>
      </c>
    </row>
    <row r="271" spans="3:9">
      <c r="C271" s="1322" t="s">
        <v>1083</v>
      </c>
      <c r="D271" s="1326" t="s">
        <v>1068</v>
      </c>
      <c r="F271" s="1322" t="s">
        <v>1595</v>
      </c>
      <c r="G271" s="1333">
        <v>10.42</v>
      </c>
      <c r="H271" s="1333">
        <v>10.33</v>
      </c>
      <c r="I271" s="1326">
        <v>10.27</v>
      </c>
    </row>
    <row r="272" spans="3:9">
      <c r="C272" s="1322" t="s">
        <v>1083</v>
      </c>
      <c r="D272" s="1326" t="s">
        <v>1247</v>
      </c>
      <c r="F272" s="1322" t="s">
        <v>1656</v>
      </c>
      <c r="G272" s="1333">
        <v>10.42</v>
      </c>
      <c r="H272" s="1333">
        <v>10.33</v>
      </c>
      <c r="I272" s="1326">
        <v>10.27</v>
      </c>
    </row>
    <row r="273" spans="3:9">
      <c r="C273" s="1322" t="s">
        <v>1083</v>
      </c>
      <c r="D273" s="1326" t="s">
        <v>1668</v>
      </c>
      <c r="F273" s="1322" t="s">
        <v>1658</v>
      </c>
      <c r="G273" s="1333">
        <v>10.42</v>
      </c>
      <c r="H273" s="1333">
        <v>10.33</v>
      </c>
      <c r="I273" s="1326">
        <v>10.27</v>
      </c>
    </row>
    <row r="274" spans="3:9">
      <c r="C274" s="1322" t="s">
        <v>1083</v>
      </c>
      <c r="D274" s="1326" t="s">
        <v>1671</v>
      </c>
      <c r="F274" s="1322" t="s">
        <v>1660</v>
      </c>
      <c r="G274" s="1333">
        <v>10.42</v>
      </c>
      <c r="H274" s="1333">
        <v>10.33</v>
      </c>
      <c r="I274" s="1326">
        <v>10.27</v>
      </c>
    </row>
    <row r="275" spans="3:9">
      <c r="C275" s="1322" t="s">
        <v>1083</v>
      </c>
      <c r="D275" s="1326" t="s">
        <v>1673</v>
      </c>
      <c r="F275" s="1322" t="s">
        <v>1626</v>
      </c>
      <c r="G275" s="1333">
        <v>10.42</v>
      </c>
      <c r="H275" s="1333">
        <v>10.33</v>
      </c>
      <c r="I275" s="1326">
        <v>10.27</v>
      </c>
    </row>
    <row r="276" spans="3:9">
      <c r="C276" s="1322" t="s">
        <v>1083</v>
      </c>
      <c r="D276" s="1326" t="s">
        <v>1675</v>
      </c>
      <c r="F276" s="1322" t="s">
        <v>1662</v>
      </c>
      <c r="G276" s="1333">
        <v>10.42</v>
      </c>
      <c r="H276" s="1333">
        <v>10.33</v>
      </c>
      <c r="I276" s="1326">
        <v>10.27</v>
      </c>
    </row>
    <row r="277" spans="3:9">
      <c r="C277" s="1322" t="s">
        <v>1083</v>
      </c>
      <c r="D277" s="1326" t="s">
        <v>1491</v>
      </c>
      <c r="F277" s="1322" t="s">
        <v>1663</v>
      </c>
      <c r="G277" s="1333">
        <v>10.42</v>
      </c>
      <c r="H277" s="1333">
        <v>10.33</v>
      </c>
      <c r="I277" s="1326">
        <v>10.27</v>
      </c>
    </row>
    <row r="278" spans="3:9">
      <c r="C278" s="1322" t="s">
        <v>1083</v>
      </c>
      <c r="D278" s="1326" t="s">
        <v>1677</v>
      </c>
      <c r="F278" s="1322" t="s">
        <v>1659</v>
      </c>
      <c r="G278" s="1333">
        <v>10.42</v>
      </c>
      <c r="H278" s="1333">
        <v>10.33</v>
      </c>
      <c r="I278" s="1326">
        <v>10.27</v>
      </c>
    </row>
    <row r="279" spans="3:9">
      <c r="C279" s="1322" t="s">
        <v>1083</v>
      </c>
      <c r="D279" s="1326" t="s">
        <v>1680</v>
      </c>
      <c r="F279" s="1322" t="s">
        <v>1667</v>
      </c>
      <c r="G279" s="1333">
        <v>10.42</v>
      </c>
      <c r="H279" s="1333">
        <v>10.33</v>
      </c>
      <c r="I279" s="1326">
        <v>10.27</v>
      </c>
    </row>
    <row r="280" spans="3:9">
      <c r="C280" s="1322" t="s">
        <v>1083</v>
      </c>
      <c r="D280" s="1326" t="s">
        <v>1685</v>
      </c>
      <c r="F280" s="1322" t="s">
        <v>2504</v>
      </c>
      <c r="G280" s="1333">
        <v>10.42</v>
      </c>
      <c r="H280" s="1333">
        <v>10.33</v>
      </c>
      <c r="I280" s="1326">
        <v>10.27</v>
      </c>
    </row>
    <row r="281" spans="3:9">
      <c r="C281" s="1322" t="s">
        <v>1083</v>
      </c>
      <c r="D281" s="1326" t="s">
        <v>1145</v>
      </c>
      <c r="F281" s="1322" t="s">
        <v>317</v>
      </c>
      <c r="G281" s="1333">
        <v>10.42</v>
      </c>
      <c r="H281" s="1333">
        <v>10.33</v>
      </c>
      <c r="I281" s="1326">
        <v>10.27</v>
      </c>
    </row>
    <row r="282" spans="3:9">
      <c r="C282" s="1322" t="s">
        <v>1083</v>
      </c>
      <c r="D282" s="1326" t="s">
        <v>908</v>
      </c>
      <c r="F282" s="1322" t="s">
        <v>445</v>
      </c>
      <c r="G282" s="1333">
        <v>10.210000000000001</v>
      </c>
      <c r="H282" s="1333">
        <v>10.17</v>
      </c>
      <c r="I282" s="1326">
        <v>10.14</v>
      </c>
    </row>
    <row r="283" spans="3:9">
      <c r="C283" s="1322" t="s">
        <v>1083</v>
      </c>
      <c r="D283" s="1326" t="s">
        <v>1414</v>
      </c>
      <c r="F283" s="1322" t="s">
        <v>1676</v>
      </c>
      <c r="G283" s="1333">
        <v>10.210000000000001</v>
      </c>
      <c r="H283" s="1333">
        <v>10.17</v>
      </c>
      <c r="I283" s="1326">
        <v>10.14</v>
      </c>
    </row>
    <row r="284" spans="3:9">
      <c r="C284" s="1322" t="s">
        <v>1083</v>
      </c>
      <c r="D284" s="1326" t="s">
        <v>1692</v>
      </c>
      <c r="F284" s="1322" t="s">
        <v>1120</v>
      </c>
      <c r="G284" s="1333">
        <v>10.210000000000001</v>
      </c>
      <c r="H284" s="1333">
        <v>10.17</v>
      </c>
      <c r="I284" s="1326">
        <v>10.14</v>
      </c>
    </row>
    <row r="285" spans="3:9">
      <c r="C285" s="1322" t="s">
        <v>1083</v>
      </c>
      <c r="D285" s="1326" t="s">
        <v>1693</v>
      </c>
      <c r="F285" s="1322" t="s">
        <v>1678</v>
      </c>
      <c r="G285" s="1333">
        <v>10.210000000000001</v>
      </c>
      <c r="H285" s="1333">
        <v>10.17</v>
      </c>
      <c r="I285" s="1326">
        <v>10.14</v>
      </c>
    </row>
    <row r="286" spans="3:9">
      <c r="C286" s="1322" t="s">
        <v>1083</v>
      </c>
      <c r="D286" s="1326" t="s">
        <v>1697</v>
      </c>
      <c r="F286" s="1322" t="s">
        <v>1681</v>
      </c>
      <c r="G286" s="1333">
        <v>10.210000000000001</v>
      </c>
      <c r="H286" s="1333">
        <v>10.17</v>
      </c>
      <c r="I286" s="1326">
        <v>10.14</v>
      </c>
    </row>
    <row r="287" spans="3:9">
      <c r="C287" s="1322" t="s">
        <v>1083</v>
      </c>
      <c r="D287" s="1326" t="s">
        <v>1702</v>
      </c>
      <c r="F287" s="1322" t="s">
        <v>1687</v>
      </c>
      <c r="G287" s="1333">
        <v>10.210000000000001</v>
      </c>
      <c r="H287" s="1333">
        <v>10.17</v>
      </c>
      <c r="I287" s="1326">
        <v>10.14</v>
      </c>
    </row>
    <row r="288" spans="3:9">
      <c r="C288" s="1322" t="s">
        <v>1083</v>
      </c>
      <c r="D288" s="1326" t="s">
        <v>298</v>
      </c>
      <c r="F288" s="1322" t="s">
        <v>1688</v>
      </c>
      <c r="G288" s="1333">
        <v>10.210000000000001</v>
      </c>
      <c r="H288" s="1333">
        <v>10.17</v>
      </c>
      <c r="I288" s="1326">
        <v>10.14</v>
      </c>
    </row>
    <row r="289" spans="3:9">
      <c r="C289" s="1322" t="s">
        <v>1083</v>
      </c>
      <c r="D289" s="1326" t="s">
        <v>1706</v>
      </c>
      <c r="F289" s="1322" t="s">
        <v>923</v>
      </c>
      <c r="G289" s="1333">
        <v>10.210000000000001</v>
      </c>
      <c r="H289" s="1333">
        <v>10.17</v>
      </c>
      <c r="I289" s="1326">
        <v>10.14</v>
      </c>
    </row>
    <row r="290" spans="3:9">
      <c r="C290" s="1322" t="s">
        <v>1083</v>
      </c>
      <c r="D290" s="1326" t="s">
        <v>1155</v>
      </c>
      <c r="F290" s="1322" t="s">
        <v>1690</v>
      </c>
      <c r="G290" s="1333">
        <v>10.210000000000001</v>
      </c>
      <c r="H290" s="1333">
        <v>10.17</v>
      </c>
      <c r="I290" s="1326">
        <v>10.14</v>
      </c>
    </row>
    <row r="291" spans="3:9">
      <c r="C291" s="1322" t="s">
        <v>1083</v>
      </c>
      <c r="D291" s="1326" t="s">
        <v>1709</v>
      </c>
      <c r="F291" s="1322" t="s">
        <v>261</v>
      </c>
      <c r="G291" s="1333">
        <v>10.210000000000001</v>
      </c>
      <c r="H291" s="1333">
        <v>10.17</v>
      </c>
      <c r="I291" s="1326">
        <v>10.14</v>
      </c>
    </row>
    <row r="292" spans="3:9">
      <c r="C292" s="1322" t="s">
        <v>1083</v>
      </c>
      <c r="D292" s="1326" t="s">
        <v>1672</v>
      </c>
      <c r="F292" s="1322" t="s">
        <v>1694</v>
      </c>
      <c r="G292" s="1333">
        <v>10.210000000000001</v>
      </c>
      <c r="H292" s="1333">
        <v>10.17</v>
      </c>
      <c r="I292" s="1326">
        <v>10.14</v>
      </c>
    </row>
    <row r="293" spans="3:9">
      <c r="C293" s="1322" t="s">
        <v>1083</v>
      </c>
      <c r="D293" s="1326" t="s">
        <v>1713</v>
      </c>
      <c r="F293" s="1322" t="s">
        <v>1700</v>
      </c>
      <c r="G293" s="1333">
        <v>10.210000000000001</v>
      </c>
      <c r="H293" s="1333">
        <v>10.17</v>
      </c>
      <c r="I293" s="1326">
        <v>10.14</v>
      </c>
    </row>
    <row r="294" spans="3:9">
      <c r="C294" s="1322" t="s">
        <v>1083</v>
      </c>
      <c r="D294" s="1326" t="s">
        <v>667</v>
      </c>
      <c r="F294" s="1322" t="s">
        <v>1705</v>
      </c>
      <c r="G294" s="1333">
        <v>10.210000000000001</v>
      </c>
      <c r="H294" s="1333">
        <v>10.17</v>
      </c>
      <c r="I294" s="1326">
        <v>10.14</v>
      </c>
    </row>
    <row r="295" spans="3:9">
      <c r="C295" s="1322" t="s">
        <v>1083</v>
      </c>
      <c r="D295" s="1326" t="s">
        <v>1468</v>
      </c>
      <c r="F295" s="1322" t="s">
        <v>364</v>
      </c>
      <c r="G295" s="1333">
        <v>10.210000000000001</v>
      </c>
      <c r="H295" s="1333">
        <v>10.17</v>
      </c>
      <c r="I295" s="1326">
        <v>10.14</v>
      </c>
    </row>
    <row r="296" spans="3:9">
      <c r="C296" s="1322" t="s">
        <v>1086</v>
      </c>
      <c r="D296" s="1326" t="s">
        <v>1715</v>
      </c>
      <c r="F296" s="1322" t="s">
        <v>1707</v>
      </c>
      <c r="G296" s="1333">
        <v>10.210000000000001</v>
      </c>
      <c r="H296" s="1333">
        <v>10.17</v>
      </c>
      <c r="I296" s="1326">
        <v>10.14</v>
      </c>
    </row>
    <row r="297" spans="3:9">
      <c r="C297" s="1322" t="s">
        <v>1086</v>
      </c>
      <c r="D297" s="1326" t="s">
        <v>1716</v>
      </c>
      <c r="F297" s="1322" t="s">
        <v>1708</v>
      </c>
      <c r="G297" s="1333">
        <v>10.210000000000001</v>
      </c>
      <c r="H297" s="1333">
        <v>10.17</v>
      </c>
      <c r="I297" s="1326">
        <v>10.14</v>
      </c>
    </row>
    <row r="298" spans="3:9">
      <c r="C298" s="1322" t="s">
        <v>1086</v>
      </c>
      <c r="D298" s="1326" t="s">
        <v>1717</v>
      </c>
      <c r="F298" s="1322" t="s">
        <v>1710</v>
      </c>
      <c r="G298" s="1333">
        <v>10.210000000000001</v>
      </c>
      <c r="H298" s="1333">
        <v>10.17</v>
      </c>
      <c r="I298" s="1326">
        <v>10.14</v>
      </c>
    </row>
    <row r="299" spans="3:9">
      <c r="C299" s="1322" t="s">
        <v>1086</v>
      </c>
      <c r="D299" s="1326" t="s">
        <v>1720</v>
      </c>
      <c r="F299" s="1322" t="s">
        <v>1711</v>
      </c>
      <c r="G299" s="1333">
        <v>10.210000000000001</v>
      </c>
      <c r="H299" s="1333">
        <v>10.17</v>
      </c>
      <c r="I299" s="1326">
        <v>10.14</v>
      </c>
    </row>
    <row r="300" spans="3:9">
      <c r="C300" s="1322" t="s">
        <v>1086</v>
      </c>
      <c r="D300" s="1326" t="s">
        <v>1722</v>
      </c>
      <c r="F300" s="1322" t="s">
        <v>1714</v>
      </c>
      <c r="G300" s="1333">
        <v>10.210000000000001</v>
      </c>
      <c r="H300" s="1333">
        <v>10.17</v>
      </c>
      <c r="I300" s="1326">
        <v>10.14</v>
      </c>
    </row>
    <row r="301" spans="3:9">
      <c r="C301" s="1322" t="s">
        <v>1086</v>
      </c>
      <c r="D301" s="1326" t="s">
        <v>1494</v>
      </c>
      <c r="F301" s="1322" t="s">
        <v>1160</v>
      </c>
      <c r="G301" s="1333">
        <v>10.210000000000001</v>
      </c>
      <c r="H301" s="1333">
        <v>10.17</v>
      </c>
      <c r="I301" s="1326">
        <v>10.14</v>
      </c>
    </row>
    <row r="302" spans="3:9">
      <c r="C302" s="1322" t="s">
        <v>1086</v>
      </c>
      <c r="D302" s="1326" t="s">
        <v>1725</v>
      </c>
      <c r="F302" s="1322" t="s">
        <v>19</v>
      </c>
      <c r="G302" s="1333">
        <v>10.210000000000001</v>
      </c>
      <c r="H302" s="1333">
        <v>10.17</v>
      </c>
      <c r="I302" s="1326">
        <v>10.14</v>
      </c>
    </row>
    <row r="303" spans="3:9">
      <c r="C303" s="1322" t="s">
        <v>1086</v>
      </c>
      <c r="D303" s="1326" t="s">
        <v>1644</v>
      </c>
      <c r="F303" s="1322" t="s">
        <v>110</v>
      </c>
      <c r="G303" s="1333">
        <v>10.210000000000001</v>
      </c>
      <c r="H303" s="1333">
        <v>10.17</v>
      </c>
      <c r="I303" s="1326">
        <v>10.14</v>
      </c>
    </row>
    <row r="304" spans="3:9">
      <c r="C304" s="1322" t="s">
        <v>1086</v>
      </c>
      <c r="D304" s="1326" t="s">
        <v>1729</v>
      </c>
      <c r="F304" s="1322" t="s">
        <v>707</v>
      </c>
      <c r="G304" s="1333">
        <v>10.210000000000001</v>
      </c>
      <c r="H304" s="1333">
        <v>10.17</v>
      </c>
      <c r="I304" s="1326">
        <v>10.14</v>
      </c>
    </row>
    <row r="305" spans="3:9">
      <c r="C305" s="1322" t="s">
        <v>1086</v>
      </c>
      <c r="D305" s="1326" t="s">
        <v>1495</v>
      </c>
      <c r="F305" s="1322" t="s">
        <v>1719</v>
      </c>
      <c r="G305" s="1333">
        <v>10.210000000000001</v>
      </c>
      <c r="H305" s="1333">
        <v>10.17</v>
      </c>
      <c r="I305" s="1326">
        <v>10.14</v>
      </c>
    </row>
    <row r="306" spans="3:9">
      <c r="C306" s="1322" t="s">
        <v>1086</v>
      </c>
      <c r="D306" s="1326" t="s">
        <v>1732</v>
      </c>
      <c r="F306" s="1322" t="s">
        <v>821</v>
      </c>
      <c r="G306" s="1333">
        <v>10.210000000000001</v>
      </c>
      <c r="H306" s="1333">
        <v>10.17</v>
      </c>
      <c r="I306" s="1326">
        <v>10.14</v>
      </c>
    </row>
    <row r="307" spans="3:9">
      <c r="C307" s="1322" t="s">
        <v>1086</v>
      </c>
      <c r="D307" s="1326" t="s">
        <v>1734</v>
      </c>
      <c r="F307" s="1322" t="s">
        <v>1721</v>
      </c>
      <c r="G307" s="1333">
        <v>10.210000000000001</v>
      </c>
      <c r="H307" s="1333">
        <v>10.17</v>
      </c>
      <c r="I307" s="1326">
        <v>10.14</v>
      </c>
    </row>
    <row r="308" spans="3:9">
      <c r="C308" s="1322" t="s">
        <v>1086</v>
      </c>
      <c r="D308" s="1326" t="s">
        <v>1737</v>
      </c>
      <c r="F308" s="1322" t="s">
        <v>305</v>
      </c>
      <c r="G308" s="1333">
        <v>10.210000000000001</v>
      </c>
      <c r="H308" s="1333">
        <v>10.17</v>
      </c>
      <c r="I308" s="1326">
        <v>10.14</v>
      </c>
    </row>
    <row r="309" spans="3:9">
      <c r="C309" s="1322" t="s">
        <v>1086</v>
      </c>
      <c r="D309" s="1326" t="s">
        <v>1739</v>
      </c>
      <c r="F309" s="1322" t="s">
        <v>1723</v>
      </c>
      <c r="G309" s="1333">
        <v>10.210000000000001</v>
      </c>
      <c r="H309" s="1333">
        <v>10.17</v>
      </c>
      <c r="I309" s="1326">
        <v>10.14</v>
      </c>
    </row>
    <row r="310" spans="3:9">
      <c r="C310" s="1322" t="s">
        <v>1086</v>
      </c>
      <c r="D310" s="1326" t="s">
        <v>731</v>
      </c>
      <c r="F310" s="1322" t="s">
        <v>1499</v>
      </c>
      <c r="G310" s="1333">
        <v>10.210000000000001</v>
      </c>
      <c r="H310" s="1333">
        <v>10.17</v>
      </c>
      <c r="I310" s="1326">
        <v>10.14</v>
      </c>
    </row>
    <row r="311" spans="3:9">
      <c r="C311" s="1322" t="s">
        <v>1086</v>
      </c>
      <c r="D311" s="1326" t="s">
        <v>878</v>
      </c>
      <c r="F311" s="1322" t="s">
        <v>1727</v>
      </c>
      <c r="G311" s="1333">
        <v>10.210000000000001</v>
      </c>
      <c r="H311" s="1333">
        <v>10.17</v>
      </c>
      <c r="I311" s="1326">
        <v>10.14</v>
      </c>
    </row>
    <row r="312" spans="3:9">
      <c r="C312" s="1322" t="s">
        <v>1086</v>
      </c>
      <c r="D312" s="1326" t="s">
        <v>1650</v>
      </c>
      <c r="F312" s="1322" t="s">
        <v>2505</v>
      </c>
      <c r="G312" s="1333">
        <v>10.210000000000001</v>
      </c>
      <c r="H312" s="1333">
        <v>10.17</v>
      </c>
      <c r="I312" s="1326">
        <v>10.14</v>
      </c>
    </row>
    <row r="313" spans="3:9">
      <c r="C313" s="1322" t="s">
        <v>1086</v>
      </c>
      <c r="D313" s="1326" t="s">
        <v>1392</v>
      </c>
      <c r="F313" s="1322" t="s">
        <v>2506</v>
      </c>
      <c r="G313" s="1333">
        <v>10.210000000000001</v>
      </c>
      <c r="H313" s="1333">
        <v>10.17</v>
      </c>
      <c r="I313" s="1326">
        <v>10.14</v>
      </c>
    </row>
    <row r="314" spans="3:9">
      <c r="C314" s="1322" t="s">
        <v>1086</v>
      </c>
      <c r="D314" s="1326" t="s">
        <v>1747</v>
      </c>
      <c r="F314" s="1322" t="s">
        <v>1730</v>
      </c>
      <c r="G314" s="1333">
        <v>10.210000000000001</v>
      </c>
      <c r="H314" s="1333">
        <v>10.17</v>
      </c>
      <c r="I314" s="1326">
        <v>10.14</v>
      </c>
    </row>
    <row r="315" spans="3:9">
      <c r="C315" s="1322" t="s">
        <v>1086</v>
      </c>
      <c r="D315" s="1326" t="s">
        <v>1091</v>
      </c>
      <c r="F315" s="1322" t="s">
        <v>1204</v>
      </c>
      <c r="G315" s="1333">
        <v>10.210000000000001</v>
      </c>
      <c r="H315" s="1333">
        <v>10.17</v>
      </c>
      <c r="I315" s="1326">
        <v>10.14</v>
      </c>
    </row>
    <row r="316" spans="3:9">
      <c r="C316" s="1322" t="s">
        <v>1086</v>
      </c>
      <c r="D316" s="1326" t="s">
        <v>1750</v>
      </c>
      <c r="F316" s="1322" t="s">
        <v>1733</v>
      </c>
      <c r="G316" s="1333">
        <v>10.210000000000001</v>
      </c>
      <c r="H316" s="1333">
        <v>10.17</v>
      </c>
      <c r="I316" s="1326">
        <v>10.14</v>
      </c>
    </row>
    <row r="317" spans="3:9">
      <c r="C317" s="1322" t="s">
        <v>1086</v>
      </c>
      <c r="D317" s="1326" t="s">
        <v>448</v>
      </c>
      <c r="F317" s="1322" t="s">
        <v>1736</v>
      </c>
      <c r="G317" s="1333">
        <v>10.210000000000001</v>
      </c>
      <c r="H317" s="1333">
        <v>10.17</v>
      </c>
      <c r="I317" s="1326">
        <v>10.14</v>
      </c>
    </row>
    <row r="318" spans="3:9">
      <c r="C318" s="1322" t="s">
        <v>1086</v>
      </c>
      <c r="D318" s="1326" t="s">
        <v>1754</v>
      </c>
      <c r="F318" s="1322" t="s">
        <v>1738</v>
      </c>
      <c r="G318" s="1333">
        <v>10.210000000000001</v>
      </c>
      <c r="H318" s="1333">
        <v>10.17</v>
      </c>
      <c r="I318" s="1326">
        <v>10.14</v>
      </c>
    </row>
    <row r="319" spans="3:9">
      <c r="C319" s="1322" t="s">
        <v>1086</v>
      </c>
      <c r="D319" s="1326" t="s">
        <v>1216</v>
      </c>
      <c r="F319" s="1322" t="s">
        <v>1741</v>
      </c>
      <c r="G319" s="1333">
        <v>10.210000000000001</v>
      </c>
      <c r="H319" s="1333">
        <v>10.17</v>
      </c>
      <c r="I319" s="1326">
        <v>10.14</v>
      </c>
    </row>
    <row r="320" spans="3:9">
      <c r="C320" s="1322" t="s">
        <v>1086</v>
      </c>
      <c r="D320" s="1326" t="s">
        <v>1296</v>
      </c>
      <c r="F320" s="1322" t="s">
        <v>1742</v>
      </c>
      <c r="G320" s="1333">
        <v>10.210000000000001</v>
      </c>
      <c r="H320" s="1333">
        <v>10.17</v>
      </c>
      <c r="I320" s="1326">
        <v>10.14</v>
      </c>
    </row>
    <row r="321" spans="3:9">
      <c r="C321" s="1322" t="s">
        <v>451</v>
      </c>
      <c r="D321" s="1326" t="s">
        <v>991</v>
      </c>
      <c r="F321" s="1322" t="s">
        <v>1743</v>
      </c>
      <c r="G321" s="1333">
        <v>10.210000000000001</v>
      </c>
      <c r="H321" s="1333">
        <v>10.17</v>
      </c>
      <c r="I321" s="1326">
        <v>10.14</v>
      </c>
    </row>
    <row r="322" spans="3:9">
      <c r="C322" s="1322" t="s">
        <v>451</v>
      </c>
      <c r="D322" s="1326" t="s">
        <v>1760</v>
      </c>
      <c r="F322" s="1322" t="s">
        <v>1596</v>
      </c>
      <c r="G322" s="1333">
        <v>10.210000000000001</v>
      </c>
      <c r="H322" s="1333">
        <v>10.17</v>
      </c>
      <c r="I322" s="1326">
        <v>10.14</v>
      </c>
    </row>
    <row r="323" spans="3:9">
      <c r="C323" s="1322" t="s">
        <v>451</v>
      </c>
      <c r="D323" s="1326" t="s">
        <v>1565</v>
      </c>
      <c r="F323" s="1322" t="s">
        <v>1746</v>
      </c>
      <c r="G323" s="1333">
        <v>10.210000000000001</v>
      </c>
      <c r="H323" s="1333">
        <v>10.17</v>
      </c>
      <c r="I323" s="1326">
        <v>10.14</v>
      </c>
    </row>
    <row r="324" spans="3:9">
      <c r="C324" s="1322" t="s">
        <v>451</v>
      </c>
      <c r="D324" s="1326" t="s">
        <v>1762</v>
      </c>
      <c r="F324" s="1322" t="s">
        <v>1043</v>
      </c>
      <c r="G324" s="1333">
        <v>10.210000000000001</v>
      </c>
      <c r="H324" s="1333">
        <v>10.17</v>
      </c>
      <c r="I324" s="1326">
        <v>10.14</v>
      </c>
    </row>
    <row r="325" spans="3:9">
      <c r="C325" s="1322" t="s">
        <v>451</v>
      </c>
      <c r="D325" s="1326" t="s">
        <v>72</v>
      </c>
      <c r="F325" s="1322" t="s">
        <v>458</v>
      </c>
      <c r="G325" s="1333">
        <v>10.210000000000001</v>
      </c>
      <c r="H325" s="1333">
        <v>10.17</v>
      </c>
      <c r="I325" s="1326">
        <v>10.14</v>
      </c>
    </row>
    <row r="326" spans="3:9">
      <c r="C326" s="1322" t="s">
        <v>451</v>
      </c>
      <c r="D326" s="1326" t="s">
        <v>66</v>
      </c>
      <c r="F326" s="1322" t="s">
        <v>1752</v>
      </c>
      <c r="G326" s="1333">
        <v>10.210000000000001</v>
      </c>
      <c r="H326" s="1333">
        <v>10.17</v>
      </c>
      <c r="I326" s="1326">
        <v>10.14</v>
      </c>
    </row>
    <row r="327" spans="3:9">
      <c r="C327" s="1322" t="s">
        <v>451</v>
      </c>
      <c r="D327" s="1326" t="s">
        <v>1765</v>
      </c>
      <c r="F327" s="1322" t="s">
        <v>1755</v>
      </c>
      <c r="G327" s="1333">
        <v>10.210000000000001</v>
      </c>
      <c r="H327" s="1333">
        <v>10.17</v>
      </c>
      <c r="I327" s="1326">
        <v>10.14</v>
      </c>
    </row>
    <row r="328" spans="3:9">
      <c r="C328" s="1322" t="s">
        <v>451</v>
      </c>
      <c r="D328" s="1326" t="s">
        <v>1298</v>
      </c>
      <c r="F328" s="1322" t="s">
        <v>1757</v>
      </c>
      <c r="G328" s="1333">
        <v>10.210000000000001</v>
      </c>
      <c r="H328" s="1333">
        <v>10.17</v>
      </c>
      <c r="I328" s="1326">
        <v>10.14</v>
      </c>
    </row>
    <row r="329" spans="3:9">
      <c r="C329" s="1322" t="s">
        <v>451</v>
      </c>
      <c r="D329" s="1326" t="s">
        <v>1180</v>
      </c>
      <c r="F329" s="1322" t="s">
        <v>1062</v>
      </c>
      <c r="G329" s="1333">
        <v>10.210000000000001</v>
      </c>
      <c r="H329" s="1333">
        <v>10.17</v>
      </c>
      <c r="I329" s="1326">
        <v>10.14</v>
      </c>
    </row>
    <row r="330" spans="3:9">
      <c r="C330" s="1322" t="s">
        <v>451</v>
      </c>
      <c r="D330" s="1326" t="s">
        <v>1769</v>
      </c>
      <c r="F330" s="1322" t="s">
        <v>1759</v>
      </c>
      <c r="G330" s="1333">
        <v>10.210000000000001</v>
      </c>
      <c r="H330" s="1333">
        <v>10.17</v>
      </c>
      <c r="I330" s="1326">
        <v>10.14</v>
      </c>
    </row>
    <row r="331" spans="3:9">
      <c r="C331" s="1322" t="s">
        <v>451</v>
      </c>
      <c r="D331" s="1326" t="s">
        <v>1770</v>
      </c>
      <c r="F331" s="1322" t="s">
        <v>1964</v>
      </c>
      <c r="G331" s="1333">
        <v>10.210000000000001</v>
      </c>
      <c r="H331" s="1333">
        <v>10.17</v>
      </c>
      <c r="I331" s="1326">
        <v>10.14</v>
      </c>
    </row>
    <row r="332" spans="3:9">
      <c r="C332" s="1322" t="s">
        <v>451</v>
      </c>
      <c r="D332" s="1326" t="s">
        <v>1773</v>
      </c>
      <c r="F332" s="1322" t="s">
        <v>1761</v>
      </c>
      <c r="G332" s="1333">
        <v>10.210000000000001</v>
      </c>
      <c r="H332" s="1333">
        <v>10.17</v>
      </c>
      <c r="I332" s="1326">
        <v>10.14</v>
      </c>
    </row>
    <row r="333" spans="3:9">
      <c r="C333" s="1322" t="s">
        <v>451</v>
      </c>
      <c r="D333" s="1326" t="s">
        <v>150</v>
      </c>
      <c r="F333" s="1322" t="s">
        <v>1763</v>
      </c>
      <c r="G333" s="1333">
        <v>10.210000000000001</v>
      </c>
      <c r="H333" s="1333">
        <v>10.17</v>
      </c>
      <c r="I333" s="1326">
        <v>10.14</v>
      </c>
    </row>
    <row r="334" spans="3:9">
      <c r="C334" s="1322" t="s">
        <v>451</v>
      </c>
      <c r="D334" s="1326" t="s">
        <v>357</v>
      </c>
      <c r="F334" s="1322" t="s">
        <v>2086</v>
      </c>
      <c r="G334" s="1333">
        <v>10.210000000000001</v>
      </c>
      <c r="H334" s="1333">
        <v>10.17</v>
      </c>
      <c r="I334" s="1326">
        <v>10.14</v>
      </c>
    </row>
    <row r="335" spans="3:9">
      <c r="C335" s="1322" t="s">
        <v>451</v>
      </c>
      <c r="D335" s="1326" t="s">
        <v>1774</v>
      </c>
      <c r="F335" s="1322" t="s">
        <v>1175</v>
      </c>
      <c r="G335" s="1333">
        <v>10.210000000000001</v>
      </c>
      <c r="H335" s="1333">
        <v>10.17</v>
      </c>
      <c r="I335" s="1326">
        <v>10.14</v>
      </c>
    </row>
    <row r="336" spans="3:9">
      <c r="C336" s="1322" t="s">
        <v>451</v>
      </c>
      <c r="D336" s="1326" t="s">
        <v>1582</v>
      </c>
      <c r="F336" s="1322" t="s">
        <v>1135</v>
      </c>
      <c r="G336" s="1333">
        <v>10.210000000000001</v>
      </c>
      <c r="H336" s="1333">
        <v>10.17</v>
      </c>
      <c r="I336" s="1326">
        <v>10.14</v>
      </c>
    </row>
    <row r="337" spans="3:9">
      <c r="C337" s="1322" t="s">
        <v>451</v>
      </c>
      <c r="D337" s="1326" t="s">
        <v>1776</v>
      </c>
      <c r="F337" s="1322" t="s">
        <v>199</v>
      </c>
      <c r="G337" s="1333">
        <v>10.210000000000001</v>
      </c>
      <c r="H337" s="1333">
        <v>10.17</v>
      </c>
      <c r="I337" s="1326">
        <v>10.14</v>
      </c>
    </row>
    <row r="338" spans="3:9">
      <c r="C338" s="1322" t="s">
        <v>451</v>
      </c>
      <c r="D338" s="1326" t="s">
        <v>1060</v>
      </c>
      <c r="F338" s="1322" t="s">
        <v>1766</v>
      </c>
      <c r="G338" s="1333">
        <v>10.210000000000001</v>
      </c>
      <c r="H338" s="1333">
        <v>10.17</v>
      </c>
      <c r="I338" s="1326">
        <v>10.14</v>
      </c>
    </row>
    <row r="339" spans="3:9">
      <c r="C339" s="1322" t="s">
        <v>451</v>
      </c>
      <c r="D339" s="1326" t="s">
        <v>1587</v>
      </c>
      <c r="F339" s="1322" t="s">
        <v>1767</v>
      </c>
      <c r="G339" s="1333">
        <v>10.210000000000001</v>
      </c>
      <c r="H339" s="1333">
        <v>10.17</v>
      </c>
      <c r="I339" s="1326">
        <v>10.14</v>
      </c>
    </row>
    <row r="340" spans="3:9">
      <c r="C340" s="1322" t="s">
        <v>451</v>
      </c>
      <c r="D340" s="1326" t="s">
        <v>1785</v>
      </c>
      <c r="F340" s="1322" t="s">
        <v>1664</v>
      </c>
      <c r="G340" s="1333">
        <v>10.210000000000001</v>
      </c>
      <c r="H340" s="1333">
        <v>10.17</v>
      </c>
      <c r="I340" s="1326">
        <v>10.14</v>
      </c>
    </row>
    <row r="341" spans="3:9">
      <c r="C341" s="1322" t="s">
        <v>451</v>
      </c>
      <c r="D341" s="1326" t="s">
        <v>810</v>
      </c>
      <c r="F341" s="1322" t="s">
        <v>1772</v>
      </c>
      <c r="G341" s="1333">
        <v>10.210000000000001</v>
      </c>
      <c r="H341" s="1333">
        <v>10.17</v>
      </c>
      <c r="I341" s="1326">
        <v>10.14</v>
      </c>
    </row>
    <row r="342" spans="3:9">
      <c r="C342" s="1322" t="s">
        <v>451</v>
      </c>
      <c r="D342" s="1326" t="s">
        <v>1788</v>
      </c>
      <c r="F342" s="1322" t="s">
        <v>1423</v>
      </c>
      <c r="G342" s="1333">
        <v>10.210000000000001</v>
      </c>
      <c r="H342" s="1333">
        <v>10.17</v>
      </c>
      <c r="I342" s="1326">
        <v>10.14</v>
      </c>
    </row>
    <row r="343" spans="3:9">
      <c r="C343" s="1322" t="s">
        <v>451</v>
      </c>
      <c r="D343" s="1326" t="s">
        <v>754</v>
      </c>
      <c r="F343" s="1322" t="s">
        <v>2507</v>
      </c>
      <c r="G343" s="1333">
        <v>10.210000000000001</v>
      </c>
      <c r="H343" s="1333">
        <v>10.17</v>
      </c>
      <c r="I343" s="1326">
        <v>10.14</v>
      </c>
    </row>
    <row r="344" spans="3:9">
      <c r="C344" s="1322" t="s">
        <v>451</v>
      </c>
      <c r="D344" s="1326" t="s">
        <v>1789</v>
      </c>
      <c r="F344" s="1322" t="s">
        <v>2508</v>
      </c>
      <c r="G344" s="1333">
        <v>10.210000000000001</v>
      </c>
      <c r="H344" s="1333">
        <v>10.17</v>
      </c>
      <c r="I344" s="1326">
        <v>10.14</v>
      </c>
    </row>
    <row r="345" spans="3:9">
      <c r="C345" s="1322" t="s">
        <v>451</v>
      </c>
      <c r="D345" s="1326" t="s">
        <v>1793</v>
      </c>
      <c r="F345" s="1322" t="s">
        <v>1557</v>
      </c>
      <c r="G345" s="1333">
        <v>10.210000000000001</v>
      </c>
      <c r="H345" s="1333">
        <v>10.17</v>
      </c>
      <c r="I345" s="1326">
        <v>10.14</v>
      </c>
    </row>
    <row r="346" spans="3:9">
      <c r="C346" s="1322" t="s">
        <v>451</v>
      </c>
      <c r="D346" s="1326" t="s">
        <v>1794</v>
      </c>
      <c r="F346" s="1322" t="s">
        <v>1753</v>
      </c>
      <c r="G346" s="1333">
        <v>10.210000000000001</v>
      </c>
      <c r="H346" s="1333">
        <v>10.17</v>
      </c>
      <c r="I346" s="1326">
        <v>10.14</v>
      </c>
    </row>
    <row r="347" spans="3:9">
      <c r="C347" s="1322" t="s">
        <v>451</v>
      </c>
      <c r="D347" s="1326" t="s">
        <v>475</v>
      </c>
      <c r="F347" s="1322" t="s">
        <v>73</v>
      </c>
      <c r="G347" s="1333">
        <v>10.210000000000001</v>
      </c>
      <c r="H347" s="1333">
        <v>10.17</v>
      </c>
      <c r="I347" s="1326">
        <v>10.14</v>
      </c>
    </row>
    <row r="348" spans="3:9">
      <c r="C348" s="1322" t="s">
        <v>451</v>
      </c>
      <c r="D348" s="1326" t="s">
        <v>572</v>
      </c>
      <c r="F348" s="1322" t="s">
        <v>1321</v>
      </c>
      <c r="G348" s="1333">
        <v>10.210000000000001</v>
      </c>
      <c r="H348" s="1333">
        <v>10.17</v>
      </c>
      <c r="I348" s="1326">
        <v>10.14</v>
      </c>
    </row>
    <row r="349" spans="3:9">
      <c r="C349" s="1322" t="s">
        <v>451</v>
      </c>
      <c r="D349" s="1326" t="s">
        <v>2509</v>
      </c>
      <c r="F349" s="1322" t="s">
        <v>1778</v>
      </c>
      <c r="G349" s="1333">
        <v>10.210000000000001</v>
      </c>
      <c r="H349" s="1333">
        <v>10.17</v>
      </c>
      <c r="I349" s="1326">
        <v>10.14</v>
      </c>
    </row>
    <row r="350" spans="3:9">
      <c r="C350" s="1322" t="s">
        <v>451</v>
      </c>
      <c r="D350" s="1326" t="s">
        <v>1800</v>
      </c>
      <c r="F350" s="1322" t="s">
        <v>491</v>
      </c>
      <c r="G350" s="1333">
        <v>10.210000000000001</v>
      </c>
      <c r="H350" s="1333">
        <v>10.17</v>
      </c>
      <c r="I350" s="1326">
        <v>10.14</v>
      </c>
    </row>
    <row r="351" spans="3:9">
      <c r="C351" s="1322" t="s">
        <v>451</v>
      </c>
      <c r="D351" s="1326" t="s">
        <v>1801</v>
      </c>
      <c r="F351" s="1322" t="s">
        <v>1782</v>
      </c>
      <c r="G351" s="1333">
        <v>10.210000000000001</v>
      </c>
      <c r="H351" s="1333">
        <v>10.17</v>
      </c>
      <c r="I351" s="1326">
        <v>10.14</v>
      </c>
    </row>
    <row r="352" spans="3:9">
      <c r="C352" s="1322" t="s">
        <v>451</v>
      </c>
      <c r="D352" s="1326" t="s">
        <v>1639</v>
      </c>
      <c r="F352" s="1322" t="s">
        <v>1783</v>
      </c>
      <c r="G352" s="1333">
        <v>10.210000000000001</v>
      </c>
      <c r="H352" s="1333">
        <v>10.17</v>
      </c>
      <c r="I352" s="1326">
        <v>10.14</v>
      </c>
    </row>
    <row r="353" spans="3:9">
      <c r="C353" s="1322" t="s">
        <v>451</v>
      </c>
      <c r="D353" s="1326" t="s">
        <v>1521</v>
      </c>
      <c r="F353" s="1322" t="s">
        <v>736</v>
      </c>
      <c r="G353" s="1333">
        <v>10.210000000000001</v>
      </c>
      <c r="H353" s="1333">
        <v>10.17</v>
      </c>
      <c r="I353" s="1326">
        <v>10.14</v>
      </c>
    </row>
    <row r="354" spans="3:9">
      <c r="C354" s="1322" t="s">
        <v>451</v>
      </c>
      <c r="D354" s="1326" t="s">
        <v>776</v>
      </c>
      <c r="F354" s="1322" t="s">
        <v>1786</v>
      </c>
      <c r="G354" s="1333">
        <v>10.210000000000001</v>
      </c>
      <c r="H354" s="1333">
        <v>10.17</v>
      </c>
      <c r="I354" s="1326">
        <v>10.14</v>
      </c>
    </row>
    <row r="355" spans="3:9">
      <c r="C355" s="1322" t="s">
        <v>451</v>
      </c>
      <c r="D355" s="1326" t="s">
        <v>1802</v>
      </c>
      <c r="F355" s="1322" t="s">
        <v>1703</v>
      </c>
      <c r="G355" s="1333">
        <v>10.210000000000001</v>
      </c>
      <c r="H355" s="1333">
        <v>10.17</v>
      </c>
      <c r="I355" s="1326">
        <v>10.14</v>
      </c>
    </row>
    <row r="356" spans="3:9">
      <c r="C356" s="1322" t="s">
        <v>246</v>
      </c>
      <c r="D356" s="1326" t="s">
        <v>1804</v>
      </c>
      <c r="F356" s="1322" t="s">
        <v>926</v>
      </c>
      <c r="G356" s="1333">
        <v>10.210000000000001</v>
      </c>
      <c r="H356" s="1333">
        <v>10.17</v>
      </c>
      <c r="I356" s="1326">
        <v>10.14</v>
      </c>
    </row>
    <row r="357" spans="3:9">
      <c r="C357" s="1322" t="s">
        <v>246</v>
      </c>
      <c r="D357" s="1326" t="s">
        <v>1052</v>
      </c>
      <c r="F357" s="1322" t="s">
        <v>1790</v>
      </c>
      <c r="G357" s="1333">
        <v>10.210000000000001</v>
      </c>
      <c r="H357" s="1333">
        <v>10.17</v>
      </c>
      <c r="I357" s="1326">
        <v>10.14</v>
      </c>
    </row>
    <row r="358" spans="3:9">
      <c r="C358" s="1322" t="s">
        <v>246</v>
      </c>
      <c r="D358" s="1326" t="s">
        <v>1808</v>
      </c>
      <c r="F358" s="1322" t="s">
        <v>1548</v>
      </c>
      <c r="G358" s="1333">
        <v>10.210000000000001</v>
      </c>
      <c r="H358" s="1333">
        <v>10.17</v>
      </c>
      <c r="I358" s="1326">
        <v>10.14</v>
      </c>
    </row>
    <row r="359" spans="3:9">
      <c r="C359" s="1322" t="s">
        <v>246</v>
      </c>
      <c r="D359" s="1326" t="s">
        <v>1809</v>
      </c>
      <c r="F359" s="1322" t="s">
        <v>1796</v>
      </c>
      <c r="G359" s="1333">
        <v>10.210000000000001</v>
      </c>
      <c r="H359" s="1333">
        <v>10.17</v>
      </c>
      <c r="I359" s="1326">
        <v>10.14</v>
      </c>
    </row>
    <row r="360" spans="3:9">
      <c r="C360" s="1322" t="s">
        <v>246</v>
      </c>
      <c r="D360" s="1326" t="s">
        <v>1811</v>
      </c>
      <c r="F360" s="1322" t="s">
        <v>1797</v>
      </c>
      <c r="G360" s="1333">
        <v>10.210000000000001</v>
      </c>
      <c r="H360" s="1333">
        <v>10.17</v>
      </c>
      <c r="I360" s="1326">
        <v>10.14</v>
      </c>
    </row>
    <row r="361" spans="3:9">
      <c r="C361" s="1322" t="s">
        <v>246</v>
      </c>
      <c r="D361" s="1326" t="s">
        <v>1556</v>
      </c>
      <c r="F361" s="1322" t="s">
        <v>1798</v>
      </c>
      <c r="G361" s="1333">
        <v>10.210000000000001</v>
      </c>
      <c r="H361" s="1333">
        <v>10.17</v>
      </c>
      <c r="I361" s="1326">
        <v>10.14</v>
      </c>
    </row>
    <row r="362" spans="3:9">
      <c r="C362" s="1322" t="s">
        <v>246</v>
      </c>
      <c r="D362" s="1326" t="s">
        <v>1813</v>
      </c>
      <c r="F362" s="1322" t="s">
        <v>1799</v>
      </c>
      <c r="G362" s="1333">
        <v>10.210000000000001</v>
      </c>
      <c r="H362" s="1333">
        <v>10.17</v>
      </c>
      <c r="I362" s="1326">
        <v>10.14</v>
      </c>
    </row>
    <row r="363" spans="3:9">
      <c r="C363" s="1322" t="s">
        <v>246</v>
      </c>
      <c r="D363" s="1326" t="s">
        <v>197</v>
      </c>
      <c r="F363" s="1322" t="s">
        <v>1151</v>
      </c>
      <c r="G363" s="1333">
        <v>10.210000000000001</v>
      </c>
      <c r="H363" s="1333">
        <v>10.17</v>
      </c>
      <c r="I363" s="1326">
        <v>10.14</v>
      </c>
    </row>
    <row r="364" spans="3:9">
      <c r="C364" s="1322" t="s">
        <v>246</v>
      </c>
      <c r="D364" s="1326" t="s">
        <v>1817</v>
      </c>
      <c r="F364" s="1322" t="s">
        <v>761</v>
      </c>
      <c r="G364" s="1333">
        <v>10.210000000000001</v>
      </c>
      <c r="H364" s="1333">
        <v>10.17</v>
      </c>
      <c r="I364" s="1326">
        <v>10.14</v>
      </c>
    </row>
    <row r="365" spans="3:9">
      <c r="C365" s="1322" t="s">
        <v>246</v>
      </c>
      <c r="D365" s="1326" t="s">
        <v>1820</v>
      </c>
      <c r="F365" s="1322" t="s">
        <v>1615</v>
      </c>
      <c r="G365" s="1333">
        <v>10.210000000000001</v>
      </c>
      <c r="H365" s="1333">
        <v>10.17</v>
      </c>
      <c r="I365" s="1326">
        <v>10.14</v>
      </c>
    </row>
    <row r="366" spans="3:9">
      <c r="C366" s="1322" t="s">
        <v>246</v>
      </c>
      <c r="D366" s="1326" t="s">
        <v>889</v>
      </c>
      <c r="F366" s="1322" t="s">
        <v>1220</v>
      </c>
      <c r="G366" s="1333">
        <v>10.210000000000001</v>
      </c>
      <c r="H366" s="1333">
        <v>10.17</v>
      </c>
      <c r="I366" s="1326">
        <v>10.14</v>
      </c>
    </row>
    <row r="367" spans="3:9">
      <c r="C367" s="1322" t="s">
        <v>246</v>
      </c>
      <c r="D367" s="1326" t="s">
        <v>331</v>
      </c>
      <c r="F367" s="1322" t="s">
        <v>488</v>
      </c>
      <c r="G367" s="1333">
        <v>10.210000000000001</v>
      </c>
      <c r="H367" s="1333">
        <v>10.17</v>
      </c>
      <c r="I367" s="1326">
        <v>10.14</v>
      </c>
    </row>
    <row r="368" spans="3:9">
      <c r="C368" s="1322" t="s">
        <v>246</v>
      </c>
      <c r="D368" s="1326" t="s">
        <v>1828</v>
      </c>
      <c r="F368" s="1322" t="s">
        <v>452</v>
      </c>
      <c r="G368" s="1333">
        <v>10.210000000000001</v>
      </c>
      <c r="H368" s="1333">
        <v>10.17</v>
      </c>
      <c r="I368" s="1326">
        <v>10.14</v>
      </c>
    </row>
    <row r="369" spans="3:9">
      <c r="C369" s="1322" t="s">
        <v>246</v>
      </c>
      <c r="D369" s="1326" t="s">
        <v>1580</v>
      </c>
      <c r="F369" s="1322" t="s">
        <v>1805</v>
      </c>
      <c r="G369" s="1333">
        <v>10.210000000000001</v>
      </c>
      <c r="H369" s="1333">
        <v>10.17</v>
      </c>
      <c r="I369" s="1326">
        <v>10.14</v>
      </c>
    </row>
    <row r="370" spans="3:9">
      <c r="C370" s="1322" t="s">
        <v>246</v>
      </c>
      <c r="D370" s="1326" t="s">
        <v>472</v>
      </c>
      <c r="F370" s="1322" t="s">
        <v>1806</v>
      </c>
      <c r="G370" s="1333">
        <v>10.210000000000001</v>
      </c>
      <c r="H370" s="1333">
        <v>10.17</v>
      </c>
      <c r="I370" s="1326">
        <v>10.14</v>
      </c>
    </row>
    <row r="371" spans="3:9">
      <c r="C371" s="1322" t="s">
        <v>246</v>
      </c>
      <c r="D371" s="1326" t="s">
        <v>977</v>
      </c>
      <c r="F371" s="1322" t="s">
        <v>815</v>
      </c>
      <c r="G371" s="1333">
        <v>10.210000000000001</v>
      </c>
      <c r="H371" s="1333">
        <v>10.17</v>
      </c>
      <c r="I371" s="1326">
        <v>10.14</v>
      </c>
    </row>
    <row r="372" spans="3:9">
      <c r="C372" s="1322" t="s">
        <v>246</v>
      </c>
      <c r="D372" s="1326" t="s">
        <v>1731</v>
      </c>
      <c r="F372" s="1322" t="s">
        <v>294</v>
      </c>
      <c r="G372" s="1333">
        <v>10.210000000000001</v>
      </c>
      <c r="H372" s="1333">
        <v>10.17</v>
      </c>
      <c r="I372" s="1326">
        <v>10.14</v>
      </c>
    </row>
    <row r="373" spans="3:9">
      <c r="C373" s="1322" t="s">
        <v>246</v>
      </c>
      <c r="D373" s="1326" t="s">
        <v>675</v>
      </c>
      <c r="F373" s="1322" t="s">
        <v>285</v>
      </c>
      <c r="G373" s="1333">
        <v>10.210000000000001</v>
      </c>
      <c r="H373" s="1333">
        <v>10.17</v>
      </c>
      <c r="I373" s="1326">
        <v>10.14</v>
      </c>
    </row>
    <row r="374" spans="3:9">
      <c r="C374" s="1322" t="s">
        <v>246</v>
      </c>
      <c r="D374" s="1326" t="s">
        <v>1404</v>
      </c>
      <c r="F374" s="1322" t="s">
        <v>1815</v>
      </c>
      <c r="G374" s="1333">
        <v>10.210000000000001</v>
      </c>
      <c r="H374" s="1333">
        <v>10.17</v>
      </c>
      <c r="I374" s="1326">
        <v>10.14</v>
      </c>
    </row>
    <row r="375" spans="3:9">
      <c r="C375" s="1322" t="s">
        <v>246</v>
      </c>
      <c r="D375" s="1326" t="s">
        <v>1833</v>
      </c>
      <c r="F375" s="1322" t="s">
        <v>1816</v>
      </c>
      <c r="G375" s="1333">
        <v>10.210000000000001</v>
      </c>
      <c r="H375" s="1333">
        <v>10.17</v>
      </c>
      <c r="I375" s="1326">
        <v>10.14</v>
      </c>
    </row>
    <row r="376" spans="3:9">
      <c r="C376" s="1322" t="s">
        <v>246</v>
      </c>
      <c r="D376" s="1326" t="s">
        <v>1835</v>
      </c>
      <c r="F376" s="1322" t="s">
        <v>1822</v>
      </c>
      <c r="G376" s="1333">
        <v>10.210000000000001</v>
      </c>
      <c r="H376" s="1333">
        <v>10.17</v>
      </c>
      <c r="I376" s="1326">
        <v>10.14</v>
      </c>
    </row>
    <row r="377" spans="3:9">
      <c r="C377" s="1322" t="s">
        <v>246</v>
      </c>
      <c r="D377" s="1326" t="s">
        <v>1836</v>
      </c>
      <c r="F377" s="1322" t="s">
        <v>1826</v>
      </c>
      <c r="G377" s="1333">
        <v>10.210000000000001</v>
      </c>
      <c r="H377" s="1333">
        <v>10.17</v>
      </c>
      <c r="I377" s="1326">
        <v>10.14</v>
      </c>
    </row>
    <row r="378" spans="3:9">
      <c r="C378" s="1322" t="s">
        <v>246</v>
      </c>
      <c r="D378" s="1326" t="s">
        <v>847</v>
      </c>
      <c r="F378" s="1322" t="s">
        <v>1222</v>
      </c>
      <c r="G378" s="1333">
        <v>10.210000000000001</v>
      </c>
      <c r="H378" s="1333">
        <v>10.17</v>
      </c>
      <c r="I378" s="1326">
        <v>10.14</v>
      </c>
    </row>
    <row r="379" spans="3:9">
      <c r="C379" s="1322" t="s">
        <v>246</v>
      </c>
      <c r="D379" s="1326" t="s">
        <v>807</v>
      </c>
      <c r="F379" s="1322" t="s">
        <v>1372</v>
      </c>
      <c r="G379" s="1333">
        <v>10.210000000000001</v>
      </c>
      <c r="H379" s="1333">
        <v>10.17</v>
      </c>
      <c r="I379" s="1326">
        <v>10.14</v>
      </c>
    </row>
    <row r="380" spans="3:9">
      <c r="C380" s="1322" t="s">
        <v>246</v>
      </c>
      <c r="D380" s="1326" t="s">
        <v>1061</v>
      </c>
      <c r="F380" s="1322" t="s">
        <v>1829</v>
      </c>
      <c r="G380" s="1333">
        <v>10.210000000000001</v>
      </c>
      <c r="H380" s="1333">
        <v>10.17</v>
      </c>
      <c r="I380" s="1326">
        <v>10.14</v>
      </c>
    </row>
    <row r="381" spans="3:9">
      <c r="C381" s="1322" t="s">
        <v>246</v>
      </c>
      <c r="D381" s="1326" t="s">
        <v>1839</v>
      </c>
      <c r="F381" s="1322" t="s">
        <v>1508</v>
      </c>
      <c r="G381" s="1333">
        <v>10.210000000000001</v>
      </c>
      <c r="H381" s="1333">
        <v>10.17</v>
      </c>
      <c r="I381" s="1326">
        <v>10.14</v>
      </c>
    </row>
    <row r="382" spans="3:9">
      <c r="C382" s="1322" t="s">
        <v>246</v>
      </c>
      <c r="D382" s="1326" t="s">
        <v>1844</v>
      </c>
      <c r="F382" s="1322" t="s">
        <v>1831</v>
      </c>
      <c r="G382" s="1333">
        <v>10.210000000000001</v>
      </c>
      <c r="H382" s="1333">
        <v>10.17</v>
      </c>
      <c r="I382" s="1326">
        <v>10.14</v>
      </c>
    </row>
    <row r="383" spans="3:9">
      <c r="C383" s="1322" t="s">
        <v>246</v>
      </c>
      <c r="D383" s="1326" t="s">
        <v>1846</v>
      </c>
      <c r="F383" s="1322" t="s">
        <v>1834</v>
      </c>
      <c r="G383" s="1333">
        <v>10.210000000000001</v>
      </c>
      <c r="H383" s="1333">
        <v>10.17</v>
      </c>
      <c r="I383" s="1326">
        <v>10.14</v>
      </c>
    </row>
    <row r="384" spans="3:9">
      <c r="C384" s="1322" t="s">
        <v>246</v>
      </c>
      <c r="D384" s="1326" t="s">
        <v>1847</v>
      </c>
      <c r="F384" s="1322" t="s">
        <v>258</v>
      </c>
      <c r="G384" s="1333">
        <v>10.210000000000001</v>
      </c>
      <c r="H384" s="1333">
        <v>10.17</v>
      </c>
      <c r="I384" s="1326">
        <v>10.14</v>
      </c>
    </row>
    <row r="385" spans="3:9">
      <c r="C385" s="1322" t="s">
        <v>246</v>
      </c>
      <c r="D385" s="1326" t="s">
        <v>1821</v>
      </c>
      <c r="F385" s="1322" t="s">
        <v>1837</v>
      </c>
      <c r="G385" s="1333">
        <v>10.210000000000001</v>
      </c>
      <c r="H385" s="1333">
        <v>10.17</v>
      </c>
      <c r="I385" s="1326">
        <v>10.14</v>
      </c>
    </row>
    <row r="386" spans="3:9">
      <c r="C386" s="1322" t="s">
        <v>246</v>
      </c>
      <c r="D386" s="1326" t="s">
        <v>1852</v>
      </c>
      <c r="F386" s="1322" t="s">
        <v>1838</v>
      </c>
      <c r="G386" s="1333">
        <v>10.210000000000001</v>
      </c>
      <c r="H386" s="1333">
        <v>10.17</v>
      </c>
      <c r="I386" s="1326">
        <v>10.14</v>
      </c>
    </row>
    <row r="387" spans="3:9">
      <c r="C387" s="1322" t="s">
        <v>246</v>
      </c>
      <c r="D387" s="1326" t="s">
        <v>810</v>
      </c>
      <c r="F387" s="1322" t="s">
        <v>75</v>
      </c>
      <c r="G387" s="1333">
        <v>10.210000000000001</v>
      </c>
      <c r="H387" s="1333">
        <v>10.17</v>
      </c>
      <c r="I387" s="1326">
        <v>10.14</v>
      </c>
    </row>
    <row r="388" spans="3:9">
      <c r="C388" s="1322" t="s">
        <v>246</v>
      </c>
      <c r="D388" s="1326" t="s">
        <v>1652</v>
      </c>
      <c r="F388" s="1322" t="s">
        <v>665</v>
      </c>
      <c r="G388" s="1333">
        <v>10.210000000000001</v>
      </c>
      <c r="H388" s="1333">
        <v>10.17</v>
      </c>
      <c r="I388" s="1326">
        <v>10.14</v>
      </c>
    </row>
    <row r="389" spans="3:9">
      <c r="C389" s="1322" t="s">
        <v>246</v>
      </c>
      <c r="D389" s="1326" t="s">
        <v>1537</v>
      </c>
      <c r="F389" s="1322" t="s">
        <v>419</v>
      </c>
      <c r="G389" s="1333">
        <v>10.210000000000001</v>
      </c>
      <c r="H389" s="1333">
        <v>10.17</v>
      </c>
      <c r="I389" s="1326">
        <v>10.14</v>
      </c>
    </row>
    <row r="390" spans="3:9">
      <c r="C390" s="1322" t="s">
        <v>246</v>
      </c>
      <c r="D390" s="1326" t="s">
        <v>335</v>
      </c>
      <c r="F390" s="1322" t="s">
        <v>1840</v>
      </c>
      <c r="G390" s="1333">
        <v>10.210000000000001</v>
      </c>
      <c r="H390" s="1333">
        <v>10.17</v>
      </c>
      <c r="I390" s="1326">
        <v>10.14</v>
      </c>
    </row>
    <row r="391" spans="3:9">
      <c r="C391" s="1322" t="s">
        <v>246</v>
      </c>
      <c r="D391" s="1326" t="s">
        <v>70</v>
      </c>
      <c r="F391" s="1322" t="s">
        <v>1689</v>
      </c>
      <c r="G391" s="1333">
        <v>10.210000000000001</v>
      </c>
      <c r="H391" s="1333">
        <v>10.17</v>
      </c>
      <c r="I391" s="1326">
        <v>10.14</v>
      </c>
    </row>
    <row r="392" spans="3:9">
      <c r="C392" s="1322" t="s">
        <v>246</v>
      </c>
      <c r="D392" s="1326" t="s">
        <v>743</v>
      </c>
      <c r="F392" s="1322" t="s">
        <v>689</v>
      </c>
      <c r="G392" s="1333">
        <v>10.210000000000001</v>
      </c>
      <c r="H392" s="1333">
        <v>10.17</v>
      </c>
      <c r="I392" s="1326">
        <v>10.14</v>
      </c>
    </row>
    <row r="393" spans="3:9">
      <c r="C393" s="1322" t="s">
        <v>246</v>
      </c>
      <c r="D393" s="1326" t="s">
        <v>1858</v>
      </c>
      <c r="F393" s="1322" t="s">
        <v>1850</v>
      </c>
      <c r="G393" s="1333">
        <v>10.210000000000001</v>
      </c>
      <c r="H393" s="1333">
        <v>10.17</v>
      </c>
      <c r="I393" s="1326">
        <v>10.14</v>
      </c>
    </row>
    <row r="394" spans="3:9">
      <c r="C394" s="1322" t="s">
        <v>246</v>
      </c>
      <c r="D394" s="1326" t="s">
        <v>442</v>
      </c>
      <c r="F394" s="1322" t="s">
        <v>1851</v>
      </c>
      <c r="G394" s="1333">
        <v>10.210000000000001</v>
      </c>
      <c r="H394" s="1333">
        <v>10.17</v>
      </c>
      <c r="I394" s="1326">
        <v>10.14</v>
      </c>
    </row>
    <row r="395" spans="3:9">
      <c r="C395" s="1322" t="s">
        <v>246</v>
      </c>
      <c r="D395" s="1326" t="s">
        <v>390</v>
      </c>
      <c r="F395" s="1322" t="s">
        <v>1853</v>
      </c>
      <c r="G395" s="1333">
        <v>10.210000000000001</v>
      </c>
      <c r="H395" s="1333">
        <v>10.17</v>
      </c>
      <c r="I395" s="1326">
        <v>10.14</v>
      </c>
    </row>
    <row r="396" spans="3:9">
      <c r="C396" s="1322" t="s">
        <v>246</v>
      </c>
      <c r="D396" s="1326" t="s">
        <v>1784</v>
      </c>
      <c r="F396" s="1322" t="s">
        <v>1854</v>
      </c>
      <c r="G396" s="1333">
        <v>10.210000000000001</v>
      </c>
      <c r="H396" s="1333">
        <v>10.17</v>
      </c>
      <c r="I396" s="1326">
        <v>10.14</v>
      </c>
    </row>
    <row r="397" spans="3:9">
      <c r="C397" s="1322" t="s">
        <v>246</v>
      </c>
      <c r="D397" s="1326" t="s">
        <v>1866</v>
      </c>
      <c r="F397" s="1322" t="s">
        <v>473</v>
      </c>
      <c r="G397" s="1333">
        <v>10.210000000000001</v>
      </c>
      <c r="H397" s="1333">
        <v>10.17</v>
      </c>
      <c r="I397" s="1326">
        <v>10.14</v>
      </c>
    </row>
    <row r="398" spans="3:9">
      <c r="C398" s="1322" t="s">
        <v>246</v>
      </c>
      <c r="D398" s="1326" t="s">
        <v>1338</v>
      </c>
      <c r="F398" s="1322" t="s">
        <v>1645</v>
      </c>
      <c r="G398" s="1333">
        <v>10.210000000000001</v>
      </c>
      <c r="H398" s="1333">
        <v>10.17</v>
      </c>
      <c r="I398" s="1326">
        <v>10.14</v>
      </c>
    </row>
    <row r="399" spans="3:9">
      <c r="C399" s="1322" t="s">
        <v>246</v>
      </c>
      <c r="D399" s="1326" t="s">
        <v>1870</v>
      </c>
      <c r="F399" s="1322" t="s">
        <v>2510</v>
      </c>
      <c r="G399" s="1333">
        <v>10.210000000000001</v>
      </c>
      <c r="H399" s="1333">
        <v>10.17</v>
      </c>
      <c r="I399" s="1326">
        <v>10.14</v>
      </c>
    </row>
    <row r="400" spans="3:9">
      <c r="C400" s="1322" t="s">
        <v>246</v>
      </c>
      <c r="D400" s="1326" t="s">
        <v>1872</v>
      </c>
      <c r="F400" s="1322" t="s">
        <v>1856</v>
      </c>
      <c r="G400" s="1333">
        <v>10.210000000000001</v>
      </c>
      <c r="H400" s="1333">
        <v>10.17</v>
      </c>
      <c r="I400" s="1326">
        <v>10.14</v>
      </c>
    </row>
    <row r="401" spans="3:9">
      <c r="C401" s="1322" t="s">
        <v>246</v>
      </c>
      <c r="D401" s="1326" t="s">
        <v>1035</v>
      </c>
      <c r="F401" s="1322" t="s">
        <v>1682</v>
      </c>
      <c r="G401" s="1333">
        <v>10.210000000000001</v>
      </c>
      <c r="H401" s="1333">
        <v>10.17</v>
      </c>
      <c r="I401" s="1326">
        <v>10.14</v>
      </c>
    </row>
    <row r="402" spans="3:9">
      <c r="C402" s="1322" t="s">
        <v>246</v>
      </c>
      <c r="D402" s="1326" t="s">
        <v>1874</v>
      </c>
      <c r="F402" s="1322" t="s">
        <v>367</v>
      </c>
      <c r="G402" s="1333">
        <v>10.210000000000001</v>
      </c>
      <c r="H402" s="1333">
        <v>10.17</v>
      </c>
      <c r="I402" s="1326">
        <v>10.14</v>
      </c>
    </row>
    <row r="403" spans="3:9">
      <c r="C403" s="1322" t="s">
        <v>246</v>
      </c>
      <c r="D403" s="1326" t="s">
        <v>732</v>
      </c>
      <c r="F403" s="1322" t="s">
        <v>1859</v>
      </c>
      <c r="G403" s="1333">
        <v>10.210000000000001</v>
      </c>
      <c r="H403" s="1333">
        <v>10.17</v>
      </c>
      <c r="I403" s="1326">
        <v>10.14</v>
      </c>
    </row>
    <row r="404" spans="3:9">
      <c r="C404" s="1322" t="s">
        <v>246</v>
      </c>
      <c r="D404" s="1326" t="s">
        <v>1827</v>
      </c>
      <c r="F404" s="1322" t="s">
        <v>1861</v>
      </c>
      <c r="G404" s="1333">
        <v>10.210000000000001</v>
      </c>
      <c r="H404" s="1333">
        <v>10.17</v>
      </c>
      <c r="I404" s="1326">
        <v>10.14</v>
      </c>
    </row>
    <row r="405" spans="3:9">
      <c r="C405" s="1322" t="s">
        <v>246</v>
      </c>
      <c r="D405" s="1326" t="s">
        <v>906</v>
      </c>
      <c r="F405" s="1322" t="s">
        <v>2511</v>
      </c>
      <c r="G405" s="1333">
        <v>10.210000000000001</v>
      </c>
      <c r="H405" s="1333">
        <v>10.17</v>
      </c>
      <c r="I405" s="1326">
        <v>10.14</v>
      </c>
    </row>
    <row r="406" spans="3:9">
      <c r="C406" s="1322" t="s">
        <v>246</v>
      </c>
      <c r="D406" s="1326" t="s">
        <v>1764</v>
      </c>
      <c r="F406" s="1322" t="s">
        <v>1862</v>
      </c>
      <c r="G406" s="1333">
        <v>10.210000000000001</v>
      </c>
      <c r="H406" s="1333">
        <v>10.17</v>
      </c>
      <c r="I406" s="1326">
        <v>10.14</v>
      </c>
    </row>
    <row r="407" spans="3:9">
      <c r="C407" s="1322" t="s">
        <v>246</v>
      </c>
      <c r="D407" s="1326" t="s">
        <v>1623</v>
      </c>
      <c r="F407" s="1322" t="s">
        <v>1624</v>
      </c>
      <c r="G407" s="1333">
        <v>10.210000000000001</v>
      </c>
      <c r="H407" s="1333">
        <v>10.17</v>
      </c>
      <c r="I407" s="1326">
        <v>10.14</v>
      </c>
    </row>
    <row r="408" spans="3:9">
      <c r="C408" s="1322" t="s">
        <v>246</v>
      </c>
      <c r="D408" s="1326" t="s">
        <v>611</v>
      </c>
      <c r="F408" s="1322" t="s">
        <v>2512</v>
      </c>
      <c r="G408" s="1333">
        <v>10.210000000000001</v>
      </c>
      <c r="H408" s="1333">
        <v>10.17</v>
      </c>
      <c r="I408" s="1326">
        <v>10.14</v>
      </c>
    </row>
    <row r="409" spans="3:9">
      <c r="C409" s="1322" t="s">
        <v>246</v>
      </c>
      <c r="D409" s="1326" t="s">
        <v>1879</v>
      </c>
      <c r="F409" s="1322" t="s">
        <v>168</v>
      </c>
      <c r="G409" s="1333">
        <v>10.210000000000001</v>
      </c>
      <c r="H409" s="1333">
        <v>10.17</v>
      </c>
      <c r="I409" s="1326">
        <v>10.14</v>
      </c>
    </row>
    <row r="410" spans="3:9">
      <c r="C410" s="1322" t="s">
        <v>246</v>
      </c>
      <c r="D410" s="1326" t="s">
        <v>1881</v>
      </c>
      <c r="F410" s="1322" t="s">
        <v>174</v>
      </c>
      <c r="G410" s="1333">
        <v>10.210000000000001</v>
      </c>
      <c r="H410" s="1333">
        <v>10.17</v>
      </c>
      <c r="I410" s="1326">
        <v>10.14</v>
      </c>
    </row>
    <row r="411" spans="3:9">
      <c r="C411" s="1322" t="s">
        <v>246</v>
      </c>
      <c r="D411" s="1326" t="s">
        <v>1857</v>
      </c>
      <c r="F411" s="1322" t="s">
        <v>1876</v>
      </c>
      <c r="G411" s="1333">
        <v>10.210000000000001</v>
      </c>
      <c r="H411" s="1333">
        <v>10.17</v>
      </c>
      <c r="I411" s="1326">
        <v>10.14</v>
      </c>
    </row>
    <row r="412" spans="3:9">
      <c r="C412" s="1322" t="s">
        <v>246</v>
      </c>
      <c r="D412" s="1326" t="s">
        <v>1882</v>
      </c>
      <c r="F412" s="1322" t="s">
        <v>1500</v>
      </c>
      <c r="G412" s="1333">
        <v>10.210000000000001</v>
      </c>
      <c r="H412" s="1333">
        <v>10.17</v>
      </c>
      <c r="I412" s="1326">
        <v>10.14</v>
      </c>
    </row>
    <row r="413" spans="3:9">
      <c r="C413" s="1322" t="s">
        <v>246</v>
      </c>
      <c r="D413" s="1326" t="s">
        <v>537</v>
      </c>
      <c r="F413" s="1322" t="s">
        <v>1230</v>
      </c>
      <c r="G413" s="1333">
        <v>10.210000000000001</v>
      </c>
      <c r="H413" s="1333">
        <v>10.17</v>
      </c>
      <c r="I413" s="1326">
        <v>10.14</v>
      </c>
    </row>
    <row r="414" spans="3:9">
      <c r="C414" s="1322" t="s">
        <v>246</v>
      </c>
      <c r="D414" s="1326" t="s">
        <v>1683</v>
      </c>
      <c r="F414" s="1322" t="s">
        <v>857</v>
      </c>
      <c r="G414" s="1333">
        <v>10.210000000000001</v>
      </c>
      <c r="H414" s="1333">
        <v>10.17</v>
      </c>
      <c r="I414" s="1326">
        <v>10.14</v>
      </c>
    </row>
    <row r="415" spans="3:9">
      <c r="C415" s="1322" t="s">
        <v>907</v>
      </c>
      <c r="D415" s="1326" t="s">
        <v>919</v>
      </c>
      <c r="F415" s="1322" t="s">
        <v>483</v>
      </c>
      <c r="G415" s="1333">
        <v>10.210000000000001</v>
      </c>
      <c r="H415" s="1333">
        <v>10.17</v>
      </c>
      <c r="I415" s="1326">
        <v>10.14</v>
      </c>
    </row>
    <row r="416" spans="3:9">
      <c r="C416" s="1322" t="s">
        <v>907</v>
      </c>
      <c r="D416" s="1326" t="s">
        <v>550</v>
      </c>
      <c r="F416" s="1322" t="s">
        <v>1649</v>
      </c>
      <c r="G416" s="1333">
        <v>10.210000000000001</v>
      </c>
      <c r="H416" s="1333">
        <v>10.17</v>
      </c>
      <c r="I416" s="1326">
        <v>10.14</v>
      </c>
    </row>
    <row r="417" spans="3:9">
      <c r="C417" s="1322" t="s">
        <v>907</v>
      </c>
      <c r="D417" s="1326" t="s">
        <v>158</v>
      </c>
      <c r="F417" s="1322" t="s">
        <v>992</v>
      </c>
      <c r="G417" s="1333">
        <v>10.210000000000001</v>
      </c>
      <c r="H417" s="1333">
        <v>10.17</v>
      </c>
      <c r="I417" s="1326">
        <v>10.14</v>
      </c>
    </row>
    <row r="418" spans="3:9">
      <c r="C418" s="1322" t="s">
        <v>907</v>
      </c>
      <c r="D418" s="1326" t="s">
        <v>934</v>
      </c>
      <c r="F418" s="1322" t="s">
        <v>1878</v>
      </c>
      <c r="G418" s="1333">
        <v>10.210000000000001</v>
      </c>
      <c r="H418" s="1333">
        <v>10.17</v>
      </c>
      <c r="I418" s="1326">
        <v>10.14</v>
      </c>
    </row>
    <row r="419" spans="3:9">
      <c r="C419" s="1322" t="s">
        <v>907</v>
      </c>
      <c r="D419" s="1326" t="s">
        <v>1884</v>
      </c>
      <c r="F419" s="1322" t="s">
        <v>603</v>
      </c>
      <c r="G419" s="1333">
        <v>10.210000000000001</v>
      </c>
      <c r="H419" s="1333">
        <v>10.17</v>
      </c>
      <c r="I419" s="1326">
        <v>10.14</v>
      </c>
    </row>
    <row r="420" spans="3:9">
      <c r="C420" s="1322" t="s">
        <v>907</v>
      </c>
      <c r="D420" s="1326" t="s">
        <v>1676</v>
      </c>
      <c r="F420" s="1322" t="s">
        <v>1020</v>
      </c>
      <c r="G420" s="1333">
        <v>10.210000000000001</v>
      </c>
      <c r="H420" s="1333">
        <v>10.17</v>
      </c>
      <c r="I420" s="1326">
        <v>10.14</v>
      </c>
    </row>
    <row r="421" spans="3:9">
      <c r="C421" s="1322" t="s">
        <v>907</v>
      </c>
      <c r="D421" s="1326" t="s">
        <v>1370</v>
      </c>
      <c r="F421" s="1322" t="s">
        <v>831</v>
      </c>
      <c r="G421" s="1333">
        <v>10.210000000000001</v>
      </c>
      <c r="H421" s="1333">
        <v>10.17</v>
      </c>
      <c r="I421" s="1326">
        <v>10.14</v>
      </c>
    </row>
    <row r="422" spans="3:9">
      <c r="C422" s="1322" t="s">
        <v>907</v>
      </c>
      <c r="D422" s="1326" t="s">
        <v>1120</v>
      </c>
      <c r="F422" s="1322" t="s">
        <v>700</v>
      </c>
      <c r="G422" s="1333">
        <v>10.210000000000001</v>
      </c>
      <c r="H422" s="1333">
        <v>10.17</v>
      </c>
      <c r="I422" s="1326">
        <v>10.14</v>
      </c>
    </row>
    <row r="423" spans="3:9">
      <c r="C423" s="1322" t="s">
        <v>907</v>
      </c>
      <c r="D423" s="1326" t="s">
        <v>1678</v>
      </c>
      <c r="F423" s="1322" t="s">
        <v>1883</v>
      </c>
      <c r="G423" s="1333">
        <v>10.210000000000001</v>
      </c>
      <c r="H423" s="1333">
        <v>10.17</v>
      </c>
      <c r="I423" s="1326">
        <v>10.14</v>
      </c>
    </row>
    <row r="424" spans="3:9">
      <c r="C424" s="1322" t="s">
        <v>907</v>
      </c>
      <c r="D424" s="1326" t="s">
        <v>1191</v>
      </c>
      <c r="F424" s="1322" t="s">
        <v>31</v>
      </c>
      <c r="G424" s="1333">
        <v>10.210000000000001</v>
      </c>
      <c r="H424" s="1333">
        <v>10.17</v>
      </c>
      <c r="I424" s="1326">
        <v>10.14</v>
      </c>
    </row>
    <row r="425" spans="3:9">
      <c r="C425" s="1322" t="s">
        <v>907</v>
      </c>
      <c r="D425" s="1326" t="s">
        <v>1889</v>
      </c>
      <c r="F425" s="1322" t="s">
        <v>1283</v>
      </c>
      <c r="G425" s="1333">
        <v>10.210000000000001</v>
      </c>
      <c r="H425" s="1333">
        <v>10.17</v>
      </c>
      <c r="I425" s="1326">
        <v>10.14</v>
      </c>
    </row>
    <row r="426" spans="3:9">
      <c r="C426" s="1322" t="s">
        <v>907</v>
      </c>
      <c r="D426" s="1326" t="s">
        <v>1893</v>
      </c>
      <c r="F426" s="1322" t="s">
        <v>655</v>
      </c>
      <c r="G426" s="1333">
        <v>10.210000000000001</v>
      </c>
      <c r="H426" s="1333">
        <v>10.17</v>
      </c>
      <c r="I426" s="1326">
        <v>10.14</v>
      </c>
    </row>
    <row r="427" spans="3:9">
      <c r="C427" s="1322" t="s">
        <v>907</v>
      </c>
      <c r="D427" s="1326" t="s">
        <v>1681</v>
      </c>
      <c r="F427" s="1322" t="s">
        <v>1182</v>
      </c>
      <c r="G427" s="1333">
        <v>10.210000000000001</v>
      </c>
      <c r="H427" s="1333">
        <v>10.17</v>
      </c>
      <c r="I427" s="1326">
        <v>10.14</v>
      </c>
    </row>
    <row r="428" spans="3:9">
      <c r="C428" s="1322" t="s">
        <v>907</v>
      </c>
      <c r="D428" s="1326" t="s">
        <v>1373</v>
      </c>
      <c r="F428" s="1322" t="s">
        <v>559</v>
      </c>
      <c r="G428" s="1333">
        <v>10.210000000000001</v>
      </c>
      <c r="H428" s="1333">
        <v>10.17</v>
      </c>
      <c r="I428" s="1326">
        <v>10.14</v>
      </c>
    </row>
    <row r="429" spans="3:9">
      <c r="C429" s="1322" t="s">
        <v>907</v>
      </c>
      <c r="D429" s="1326" t="s">
        <v>1313</v>
      </c>
      <c r="F429" s="1322" t="s">
        <v>417</v>
      </c>
      <c r="G429" s="1333">
        <v>10.210000000000001</v>
      </c>
      <c r="H429" s="1333">
        <v>10.17</v>
      </c>
      <c r="I429" s="1326">
        <v>10.14</v>
      </c>
    </row>
    <row r="430" spans="3:9">
      <c r="C430" s="1322" t="s">
        <v>907</v>
      </c>
      <c r="D430" s="1326" t="s">
        <v>1374</v>
      </c>
      <c r="F430" s="1322" t="s">
        <v>613</v>
      </c>
      <c r="G430" s="1333">
        <v>10.210000000000001</v>
      </c>
      <c r="H430" s="1333">
        <v>10.17</v>
      </c>
      <c r="I430" s="1326">
        <v>10.14</v>
      </c>
    </row>
    <row r="431" spans="3:9">
      <c r="C431" s="1322" t="s">
        <v>907</v>
      </c>
      <c r="D431" s="1326" t="s">
        <v>1687</v>
      </c>
      <c r="F431" s="1322" t="s">
        <v>1036</v>
      </c>
      <c r="G431" s="1333">
        <v>10.210000000000001</v>
      </c>
      <c r="H431" s="1333">
        <v>10.17</v>
      </c>
      <c r="I431" s="1326">
        <v>10.14</v>
      </c>
    </row>
    <row r="432" spans="3:9">
      <c r="C432" s="1322" t="s">
        <v>907</v>
      </c>
      <c r="D432" s="1326" t="s">
        <v>1849</v>
      </c>
      <c r="F432" s="1322" t="s">
        <v>343</v>
      </c>
      <c r="G432" s="1333">
        <v>10.210000000000001</v>
      </c>
      <c r="H432" s="1333">
        <v>10.17</v>
      </c>
      <c r="I432" s="1326">
        <v>10.14</v>
      </c>
    </row>
    <row r="433" spans="3:9">
      <c r="C433" s="1322" t="s">
        <v>907</v>
      </c>
      <c r="D433" s="1326" t="s">
        <v>1898</v>
      </c>
      <c r="F433" s="1322" t="s">
        <v>1886</v>
      </c>
      <c r="G433" s="1333">
        <v>10.210000000000001</v>
      </c>
      <c r="H433" s="1333">
        <v>10.17</v>
      </c>
      <c r="I433" s="1326">
        <v>10.14</v>
      </c>
    </row>
    <row r="434" spans="3:9">
      <c r="C434" s="1322" t="s">
        <v>907</v>
      </c>
      <c r="D434" s="1326" t="s">
        <v>1089</v>
      </c>
      <c r="F434" s="1322" t="s">
        <v>1241</v>
      </c>
      <c r="G434" s="1333">
        <v>10.210000000000001</v>
      </c>
      <c r="H434" s="1333">
        <v>10.17</v>
      </c>
      <c r="I434" s="1326">
        <v>10.14</v>
      </c>
    </row>
    <row r="435" spans="3:9">
      <c r="C435" s="1322" t="s">
        <v>907</v>
      </c>
      <c r="D435" s="1326" t="s">
        <v>1903</v>
      </c>
      <c r="F435" s="1322" t="s">
        <v>1445</v>
      </c>
      <c r="G435" s="1333">
        <v>10.210000000000001</v>
      </c>
      <c r="H435" s="1333">
        <v>10.17</v>
      </c>
      <c r="I435" s="1326">
        <v>10.14</v>
      </c>
    </row>
    <row r="436" spans="3:9">
      <c r="C436" s="1322" t="s">
        <v>907</v>
      </c>
      <c r="D436" s="1326" t="s">
        <v>1688</v>
      </c>
      <c r="F436" s="1322" t="s">
        <v>1777</v>
      </c>
      <c r="G436" s="1333">
        <v>10.210000000000001</v>
      </c>
      <c r="H436" s="1333">
        <v>10.17</v>
      </c>
      <c r="I436" s="1326">
        <v>10.14</v>
      </c>
    </row>
    <row r="437" spans="3:9">
      <c r="C437" s="1322" t="s">
        <v>907</v>
      </c>
      <c r="D437" s="1326" t="s">
        <v>923</v>
      </c>
      <c r="F437" s="1322" t="s">
        <v>1895</v>
      </c>
      <c r="G437" s="1333">
        <v>10.210000000000001</v>
      </c>
      <c r="H437" s="1333">
        <v>10.17</v>
      </c>
      <c r="I437" s="1326">
        <v>10.14</v>
      </c>
    </row>
    <row r="438" spans="3:9">
      <c r="C438" s="1322" t="s">
        <v>907</v>
      </c>
      <c r="D438" s="1326" t="s">
        <v>1690</v>
      </c>
      <c r="F438" s="1322" t="s">
        <v>1075</v>
      </c>
      <c r="G438" s="1333">
        <v>10.210000000000001</v>
      </c>
      <c r="H438" s="1333">
        <v>10.17</v>
      </c>
      <c r="I438" s="1326">
        <v>10.14</v>
      </c>
    </row>
    <row r="439" spans="3:9">
      <c r="C439" s="1322" t="s">
        <v>907</v>
      </c>
      <c r="D439" s="1326" t="s">
        <v>261</v>
      </c>
      <c r="F439" s="1322" t="s">
        <v>1896</v>
      </c>
      <c r="G439" s="1333">
        <v>10.210000000000001</v>
      </c>
      <c r="H439" s="1333">
        <v>10.17</v>
      </c>
      <c r="I439" s="1326">
        <v>10.14</v>
      </c>
    </row>
    <row r="440" spans="3:9">
      <c r="C440" s="1322" t="s">
        <v>907</v>
      </c>
      <c r="D440" s="1326" t="s">
        <v>1446</v>
      </c>
      <c r="F440" s="1322" t="s">
        <v>1669</v>
      </c>
      <c r="G440" s="1333">
        <v>10.210000000000001</v>
      </c>
      <c r="H440" s="1333">
        <v>10.17</v>
      </c>
      <c r="I440" s="1326">
        <v>10.14</v>
      </c>
    </row>
    <row r="441" spans="3:9">
      <c r="C441" s="1322" t="s">
        <v>907</v>
      </c>
      <c r="D441" s="1326" t="s">
        <v>775</v>
      </c>
      <c r="F441" s="1322" t="s">
        <v>915</v>
      </c>
      <c r="G441" s="1333">
        <v>10.210000000000001</v>
      </c>
      <c r="H441" s="1333">
        <v>10.17</v>
      </c>
      <c r="I441" s="1326">
        <v>10.14</v>
      </c>
    </row>
    <row r="442" spans="3:9">
      <c r="C442" s="1322" t="s">
        <v>907</v>
      </c>
      <c r="D442" s="1326" t="s">
        <v>822</v>
      </c>
      <c r="F442" s="1322" t="s">
        <v>2513</v>
      </c>
      <c r="G442" s="1333">
        <v>10.210000000000001</v>
      </c>
      <c r="H442" s="1333">
        <v>10.17</v>
      </c>
      <c r="I442" s="1326">
        <v>10.14</v>
      </c>
    </row>
    <row r="443" spans="3:9">
      <c r="C443" s="1322" t="s">
        <v>907</v>
      </c>
      <c r="D443" s="1326" t="s">
        <v>1908</v>
      </c>
      <c r="F443" s="1322" t="s">
        <v>1897</v>
      </c>
      <c r="G443" s="1333">
        <v>10.210000000000001</v>
      </c>
      <c r="H443" s="1333">
        <v>10.17</v>
      </c>
      <c r="I443" s="1326">
        <v>10.14</v>
      </c>
    </row>
    <row r="444" spans="3:9">
      <c r="C444" s="1322" t="s">
        <v>907</v>
      </c>
      <c r="D444" s="1326" t="s">
        <v>1354</v>
      </c>
      <c r="F444" s="1322" t="s">
        <v>1901</v>
      </c>
      <c r="G444" s="1333">
        <v>10.210000000000001</v>
      </c>
      <c r="H444" s="1333">
        <v>10.17</v>
      </c>
      <c r="I444" s="1326">
        <v>10.14</v>
      </c>
    </row>
    <row r="445" spans="3:9">
      <c r="C445" s="1322" t="s">
        <v>907</v>
      </c>
      <c r="D445" s="1326" t="s">
        <v>1694</v>
      </c>
      <c r="F445" s="1322" t="s">
        <v>874</v>
      </c>
      <c r="G445" s="1333">
        <v>10.210000000000001</v>
      </c>
      <c r="H445" s="1333">
        <v>10.17</v>
      </c>
      <c r="I445" s="1326">
        <v>10.14</v>
      </c>
    </row>
    <row r="446" spans="3:9">
      <c r="C446" s="1322" t="s">
        <v>907</v>
      </c>
      <c r="D446" s="1326" t="s">
        <v>1909</v>
      </c>
      <c r="F446" s="1322" t="s">
        <v>1905</v>
      </c>
      <c r="G446" s="1333">
        <v>10.210000000000001</v>
      </c>
      <c r="H446" s="1333">
        <v>10.17</v>
      </c>
      <c r="I446" s="1326">
        <v>10.14</v>
      </c>
    </row>
    <row r="447" spans="3:9">
      <c r="C447" s="1322" t="s">
        <v>907</v>
      </c>
      <c r="D447" s="1326" t="s">
        <v>434</v>
      </c>
      <c r="F447" s="1322" t="s">
        <v>0</v>
      </c>
      <c r="G447" s="1333">
        <v>10.210000000000001</v>
      </c>
      <c r="H447" s="1333">
        <v>10.17</v>
      </c>
      <c r="I447" s="1326">
        <v>10.14</v>
      </c>
    </row>
    <row r="448" spans="3:9">
      <c r="C448" s="1322" t="s">
        <v>907</v>
      </c>
      <c r="D448" s="1326" t="s">
        <v>1700</v>
      </c>
      <c r="F448" s="1322" t="s">
        <v>1906</v>
      </c>
      <c r="G448" s="1333">
        <v>10.210000000000001</v>
      </c>
      <c r="H448" s="1333">
        <v>10.17</v>
      </c>
      <c r="I448" s="1326">
        <v>10.14</v>
      </c>
    </row>
    <row r="449" spans="3:9">
      <c r="C449" s="1322" t="s">
        <v>907</v>
      </c>
      <c r="D449" s="1326" t="s">
        <v>1910</v>
      </c>
      <c r="F449" s="1322" t="s">
        <v>1357</v>
      </c>
      <c r="G449" s="1333">
        <v>10.210000000000001</v>
      </c>
      <c r="H449" s="1333">
        <v>10.17</v>
      </c>
      <c r="I449" s="1326">
        <v>10.14</v>
      </c>
    </row>
    <row r="450" spans="3:9">
      <c r="C450" s="1322" t="s">
        <v>907</v>
      </c>
      <c r="D450" s="1326" t="s">
        <v>1268</v>
      </c>
      <c r="F450" s="1322" t="s">
        <v>1775</v>
      </c>
      <c r="G450" s="1333">
        <v>10.210000000000001</v>
      </c>
      <c r="H450" s="1333">
        <v>10.17</v>
      </c>
      <c r="I450" s="1326">
        <v>10.14</v>
      </c>
    </row>
    <row r="451" spans="3:9" ht="13.8">
      <c r="C451" s="1322" t="s">
        <v>907</v>
      </c>
      <c r="D451" s="1326" t="s">
        <v>1911</v>
      </c>
      <c r="F451" s="1323" t="s">
        <v>796</v>
      </c>
      <c r="G451" s="1335">
        <v>10.210000000000001</v>
      </c>
      <c r="H451" s="1335">
        <v>10.17</v>
      </c>
      <c r="I451" s="1327">
        <v>10.14</v>
      </c>
    </row>
    <row r="452" spans="3:9">
      <c r="C452" s="1322" t="s">
        <v>907</v>
      </c>
      <c r="D452" s="1326" t="s">
        <v>1807</v>
      </c>
    </row>
    <row r="453" spans="3:9">
      <c r="C453" s="1322" t="s">
        <v>907</v>
      </c>
      <c r="D453" s="1326" t="s">
        <v>1705</v>
      </c>
    </row>
    <row r="454" spans="3:9">
      <c r="C454" s="1322" t="s">
        <v>907</v>
      </c>
      <c r="D454" s="1326" t="s">
        <v>364</v>
      </c>
    </row>
    <row r="455" spans="3:9">
      <c r="C455" s="1322" t="s">
        <v>907</v>
      </c>
      <c r="D455" s="1326" t="s">
        <v>1707</v>
      </c>
    </row>
    <row r="456" spans="3:9">
      <c r="C456" s="1322" t="s">
        <v>907</v>
      </c>
      <c r="D456" s="1326" t="s">
        <v>1708</v>
      </c>
    </row>
    <row r="457" spans="3:9">
      <c r="C457" s="1322" t="s">
        <v>907</v>
      </c>
      <c r="D457" s="1326" t="s">
        <v>1710</v>
      </c>
    </row>
    <row r="458" spans="3:9">
      <c r="C458" s="1322" t="s">
        <v>907</v>
      </c>
      <c r="D458" s="1326" t="s">
        <v>1103</v>
      </c>
    </row>
    <row r="459" spans="3:9">
      <c r="C459" s="1322" t="s">
        <v>304</v>
      </c>
      <c r="D459" s="1326" t="s">
        <v>171</v>
      </c>
    </row>
    <row r="460" spans="3:9">
      <c r="C460" s="1322" t="s">
        <v>304</v>
      </c>
      <c r="D460" s="1326" t="s">
        <v>1606</v>
      </c>
    </row>
    <row r="461" spans="3:9">
      <c r="C461" s="1322" t="s">
        <v>304</v>
      </c>
      <c r="D461" s="1326" t="s">
        <v>1711</v>
      </c>
    </row>
    <row r="462" spans="3:9">
      <c r="C462" s="1322" t="s">
        <v>304</v>
      </c>
      <c r="D462" s="1326" t="s">
        <v>1912</v>
      </c>
    </row>
    <row r="463" spans="3:9">
      <c r="C463" s="1322" t="s">
        <v>304</v>
      </c>
      <c r="D463" s="1326" t="s">
        <v>1714</v>
      </c>
    </row>
    <row r="464" spans="3:9">
      <c r="C464" s="1322" t="s">
        <v>304</v>
      </c>
      <c r="D464" s="1326" t="s">
        <v>1160</v>
      </c>
    </row>
    <row r="465" spans="3:4">
      <c r="C465" s="1322" t="s">
        <v>304</v>
      </c>
      <c r="D465" s="1326" t="s">
        <v>19</v>
      </c>
    </row>
    <row r="466" spans="3:4">
      <c r="C466" s="1322" t="s">
        <v>304</v>
      </c>
      <c r="D466" s="1326" t="s">
        <v>110</v>
      </c>
    </row>
    <row r="467" spans="3:4">
      <c r="C467" s="1322" t="s">
        <v>304</v>
      </c>
      <c r="D467" s="1326" t="s">
        <v>707</v>
      </c>
    </row>
    <row r="468" spans="3:4">
      <c r="C468" s="1322" t="s">
        <v>304</v>
      </c>
      <c r="D468" s="1326" t="s">
        <v>1913</v>
      </c>
    </row>
    <row r="469" spans="3:4">
      <c r="C469" s="1322" t="s">
        <v>304</v>
      </c>
      <c r="D469" s="1326" t="s">
        <v>1915</v>
      </c>
    </row>
    <row r="470" spans="3:4">
      <c r="C470" s="1322" t="s">
        <v>304</v>
      </c>
      <c r="D470" s="1326" t="s">
        <v>1719</v>
      </c>
    </row>
    <row r="471" spans="3:4">
      <c r="C471" s="1322" t="s">
        <v>304</v>
      </c>
      <c r="D471" s="1326" t="s">
        <v>1916</v>
      </c>
    </row>
    <row r="472" spans="3:4">
      <c r="C472" s="1322" t="s">
        <v>304</v>
      </c>
      <c r="D472" s="1326" t="s">
        <v>821</v>
      </c>
    </row>
    <row r="473" spans="3:4">
      <c r="C473" s="1322" t="s">
        <v>304</v>
      </c>
      <c r="D473" s="1326" t="s">
        <v>1918</v>
      </c>
    </row>
    <row r="474" spans="3:4">
      <c r="C474" s="1322" t="s">
        <v>304</v>
      </c>
      <c r="D474" s="1326" t="s">
        <v>1255</v>
      </c>
    </row>
    <row r="475" spans="3:4">
      <c r="C475" s="1322" t="s">
        <v>304</v>
      </c>
      <c r="D475" s="1326" t="s">
        <v>1919</v>
      </c>
    </row>
    <row r="476" spans="3:4">
      <c r="C476" s="1322" t="s">
        <v>304</v>
      </c>
      <c r="D476" s="1326" t="s">
        <v>1920</v>
      </c>
    </row>
    <row r="477" spans="3:4">
      <c r="C477" s="1322" t="s">
        <v>304</v>
      </c>
      <c r="D477" s="1326" t="s">
        <v>1347</v>
      </c>
    </row>
    <row r="478" spans="3:4">
      <c r="C478" s="1322" t="s">
        <v>304</v>
      </c>
      <c r="D478" s="1326" t="s">
        <v>1721</v>
      </c>
    </row>
    <row r="479" spans="3:4">
      <c r="C479" s="1322" t="s">
        <v>304</v>
      </c>
      <c r="D479" s="1326" t="s">
        <v>1453</v>
      </c>
    </row>
    <row r="480" spans="3:4">
      <c r="C480" s="1322" t="s">
        <v>304</v>
      </c>
      <c r="D480" s="1326" t="s">
        <v>1921</v>
      </c>
    </row>
    <row r="481" spans="3:4">
      <c r="C481" s="1322" t="s">
        <v>304</v>
      </c>
      <c r="D481" s="1326" t="s">
        <v>1924</v>
      </c>
    </row>
    <row r="482" spans="3:4">
      <c r="C482" s="1322" t="s">
        <v>304</v>
      </c>
      <c r="D482" s="1326" t="s">
        <v>1926</v>
      </c>
    </row>
    <row r="483" spans="3:4">
      <c r="C483" s="1322" t="s">
        <v>304</v>
      </c>
      <c r="D483" s="1326" t="s">
        <v>394</v>
      </c>
    </row>
    <row r="484" spans="3:4">
      <c r="C484" s="1322" t="s">
        <v>1110</v>
      </c>
      <c r="D484" s="1326" t="s">
        <v>305</v>
      </c>
    </row>
    <row r="485" spans="3:4">
      <c r="C485" s="1322" t="s">
        <v>1110</v>
      </c>
      <c r="D485" s="1326" t="s">
        <v>389</v>
      </c>
    </row>
    <row r="486" spans="3:4">
      <c r="C486" s="1322" t="s">
        <v>1110</v>
      </c>
      <c r="D486" s="1326" t="s">
        <v>1684</v>
      </c>
    </row>
    <row r="487" spans="3:4">
      <c r="C487" s="1322" t="s">
        <v>1110</v>
      </c>
      <c r="D487" s="1326" t="s">
        <v>1723</v>
      </c>
    </row>
    <row r="488" spans="3:4">
      <c r="C488" s="1322" t="s">
        <v>1110</v>
      </c>
      <c r="D488" s="1326" t="s">
        <v>1499</v>
      </c>
    </row>
    <row r="489" spans="3:4">
      <c r="C489" s="1322" t="s">
        <v>1110</v>
      </c>
      <c r="D489" s="1326" t="s">
        <v>1927</v>
      </c>
    </row>
    <row r="490" spans="3:4">
      <c r="C490" s="1322" t="s">
        <v>1110</v>
      </c>
      <c r="D490" s="1326" t="s">
        <v>1010</v>
      </c>
    </row>
    <row r="491" spans="3:4">
      <c r="C491" s="1322" t="s">
        <v>1110</v>
      </c>
      <c r="D491" s="1326" t="s">
        <v>1727</v>
      </c>
    </row>
    <row r="492" spans="3:4">
      <c r="C492" s="1322" t="s">
        <v>1110</v>
      </c>
      <c r="D492" s="1326" t="s">
        <v>1928</v>
      </c>
    </row>
    <row r="493" spans="3:4">
      <c r="C493" s="1322" t="s">
        <v>1110</v>
      </c>
      <c r="D493" s="1326" t="s">
        <v>1930</v>
      </c>
    </row>
    <row r="494" spans="3:4">
      <c r="C494" s="1322" t="s">
        <v>1110</v>
      </c>
      <c r="D494" s="1326" t="s">
        <v>1887</v>
      </c>
    </row>
    <row r="495" spans="3:4">
      <c r="C495" s="1322" t="s">
        <v>1110</v>
      </c>
      <c r="D495" s="1326" t="s">
        <v>1459</v>
      </c>
    </row>
    <row r="496" spans="3:4">
      <c r="C496" s="1322" t="s">
        <v>1110</v>
      </c>
      <c r="D496" s="1326" t="s">
        <v>1480</v>
      </c>
    </row>
    <row r="497" spans="3:4">
      <c r="C497" s="1322" t="s">
        <v>1110</v>
      </c>
      <c r="D497" s="1326" t="s">
        <v>1416</v>
      </c>
    </row>
    <row r="498" spans="3:4">
      <c r="C498" s="1322" t="s">
        <v>1110</v>
      </c>
      <c r="D498" s="1326" t="s">
        <v>1931</v>
      </c>
    </row>
    <row r="499" spans="3:4">
      <c r="C499" s="1322" t="s">
        <v>1110</v>
      </c>
      <c r="D499" s="1326" t="s">
        <v>1314</v>
      </c>
    </row>
    <row r="500" spans="3:4">
      <c r="C500" s="1322" t="s">
        <v>1110</v>
      </c>
      <c r="D500" s="1326" t="s">
        <v>1935</v>
      </c>
    </row>
    <row r="501" spans="3:4">
      <c r="C501" s="1322" t="s">
        <v>1110</v>
      </c>
      <c r="D501" s="1326" t="s">
        <v>1936</v>
      </c>
    </row>
    <row r="502" spans="3:4">
      <c r="C502" s="1322" t="s">
        <v>1110</v>
      </c>
      <c r="D502" s="1326" t="s">
        <v>644</v>
      </c>
    </row>
    <row r="503" spans="3:4">
      <c r="C503" s="1322" t="s">
        <v>1110</v>
      </c>
      <c r="D503" s="1326" t="s">
        <v>1877</v>
      </c>
    </row>
    <row r="504" spans="3:4">
      <c r="C504" s="1322" t="s">
        <v>1110</v>
      </c>
      <c r="D504" s="1326" t="s">
        <v>1939</v>
      </c>
    </row>
    <row r="505" spans="3:4">
      <c r="C505" s="1322" t="s">
        <v>1110</v>
      </c>
      <c r="D505" s="1326" t="s">
        <v>299</v>
      </c>
    </row>
    <row r="506" spans="3:4">
      <c r="C506" s="1322" t="s">
        <v>1110</v>
      </c>
      <c r="D506" s="1326" t="s">
        <v>1940</v>
      </c>
    </row>
    <row r="507" spans="3:4">
      <c r="C507" s="1322" t="s">
        <v>1110</v>
      </c>
      <c r="D507" s="1326" t="s">
        <v>241</v>
      </c>
    </row>
    <row r="508" spans="3:4">
      <c r="C508" s="1322" t="s">
        <v>1110</v>
      </c>
      <c r="D508" s="1326" t="s">
        <v>1941</v>
      </c>
    </row>
    <row r="509" spans="3:4">
      <c r="C509" s="1322" t="s">
        <v>1110</v>
      </c>
      <c r="D509" s="1326" t="s">
        <v>1943</v>
      </c>
    </row>
    <row r="510" spans="3:4">
      <c r="C510" s="1322" t="s">
        <v>1110</v>
      </c>
      <c r="D510" s="1326" t="s">
        <v>1575</v>
      </c>
    </row>
    <row r="511" spans="3:4">
      <c r="C511" s="1322" t="s">
        <v>1110</v>
      </c>
      <c r="D511" s="1326" t="s">
        <v>1652</v>
      </c>
    </row>
    <row r="512" spans="3:4">
      <c r="C512" s="1322" t="s">
        <v>1110</v>
      </c>
      <c r="D512" s="1326" t="s">
        <v>1163</v>
      </c>
    </row>
    <row r="513" spans="3:4">
      <c r="C513" s="1322" t="s">
        <v>1110</v>
      </c>
      <c r="D513" s="1326" t="s">
        <v>1730</v>
      </c>
    </row>
    <row r="514" spans="3:4">
      <c r="C514" s="1322" t="s">
        <v>1110</v>
      </c>
      <c r="D514" s="1326" t="s">
        <v>74</v>
      </c>
    </row>
    <row r="515" spans="3:4">
      <c r="C515" s="1322" t="s">
        <v>1110</v>
      </c>
      <c r="D515" s="1326" t="s">
        <v>549</v>
      </c>
    </row>
    <row r="516" spans="3:4">
      <c r="C516" s="1322" t="s">
        <v>1110</v>
      </c>
      <c r="D516" s="1326" t="s">
        <v>187</v>
      </c>
    </row>
    <row r="517" spans="3:4">
      <c r="C517" s="1322" t="s">
        <v>1110</v>
      </c>
      <c r="D517" s="1326" t="s">
        <v>1945</v>
      </c>
    </row>
    <row r="518" spans="3:4">
      <c r="C518" s="1322" t="s">
        <v>1110</v>
      </c>
      <c r="D518" s="1326" t="s">
        <v>1946</v>
      </c>
    </row>
    <row r="519" spans="3:4">
      <c r="C519" s="1322" t="s">
        <v>1116</v>
      </c>
      <c r="D519" s="1326" t="s">
        <v>1231</v>
      </c>
    </row>
    <row r="520" spans="3:4">
      <c r="C520" s="1322" t="s">
        <v>1116</v>
      </c>
      <c r="D520" s="1326" t="s">
        <v>1456</v>
      </c>
    </row>
    <row r="521" spans="3:4">
      <c r="C521" s="1322" t="s">
        <v>1116</v>
      </c>
      <c r="D521" s="1326" t="s">
        <v>1204</v>
      </c>
    </row>
    <row r="522" spans="3:4">
      <c r="C522" s="1322" t="s">
        <v>1116</v>
      </c>
      <c r="D522" s="1326" t="s">
        <v>162</v>
      </c>
    </row>
    <row r="523" spans="3:4">
      <c r="C523" s="1322" t="s">
        <v>1116</v>
      </c>
      <c r="D523" s="1326" t="s">
        <v>1458</v>
      </c>
    </row>
    <row r="524" spans="3:4">
      <c r="C524" s="1322" t="s">
        <v>1116</v>
      </c>
      <c r="D524" s="1326" t="s">
        <v>1947</v>
      </c>
    </row>
    <row r="525" spans="3:4">
      <c r="C525" s="1322" t="s">
        <v>1116</v>
      </c>
      <c r="D525" s="1326" t="s">
        <v>1461</v>
      </c>
    </row>
    <row r="526" spans="3:4">
      <c r="C526" s="1322" t="s">
        <v>1116</v>
      </c>
      <c r="D526" s="1326" t="s">
        <v>1948</v>
      </c>
    </row>
    <row r="527" spans="3:4">
      <c r="C527" s="1322" t="s">
        <v>1116</v>
      </c>
      <c r="D527" s="1326" t="s">
        <v>1462</v>
      </c>
    </row>
    <row r="528" spans="3:4">
      <c r="C528" s="1322" t="s">
        <v>1116</v>
      </c>
      <c r="D528" s="1326" t="s">
        <v>1949</v>
      </c>
    </row>
    <row r="529" spans="3:4">
      <c r="C529" s="1322" t="s">
        <v>1116</v>
      </c>
      <c r="D529" s="1326" t="s">
        <v>1463</v>
      </c>
    </row>
    <row r="530" spans="3:4">
      <c r="C530" s="1322" t="s">
        <v>1116</v>
      </c>
      <c r="D530" s="1326" t="s">
        <v>1278</v>
      </c>
    </row>
    <row r="531" spans="3:4">
      <c r="C531" s="1322" t="s">
        <v>1116</v>
      </c>
      <c r="D531" s="1326" t="s">
        <v>192</v>
      </c>
    </row>
    <row r="532" spans="3:4">
      <c r="C532" s="1322" t="s">
        <v>1116</v>
      </c>
      <c r="D532" s="1326" t="s">
        <v>275</v>
      </c>
    </row>
    <row r="533" spans="3:4">
      <c r="C533" s="1322" t="s">
        <v>1116</v>
      </c>
      <c r="D533" s="1326" t="s">
        <v>561</v>
      </c>
    </row>
    <row r="534" spans="3:4">
      <c r="C534" s="1322" t="s">
        <v>1116</v>
      </c>
      <c r="D534" s="1326" t="s">
        <v>1733</v>
      </c>
    </row>
    <row r="535" spans="3:4">
      <c r="C535" s="1322" t="s">
        <v>1116</v>
      </c>
      <c r="D535" s="1326" t="s">
        <v>1113</v>
      </c>
    </row>
    <row r="536" spans="3:4">
      <c r="C536" s="1322" t="s">
        <v>1116</v>
      </c>
      <c r="D536" s="1326" t="s">
        <v>1467</v>
      </c>
    </row>
    <row r="537" spans="3:4">
      <c r="C537" s="1322" t="s">
        <v>1116</v>
      </c>
      <c r="D537" s="1326" t="s">
        <v>1434</v>
      </c>
    </row>
    <row r="538" spans="3:4">
      <c r="C538" s="1322" t="s">
        <v>1116</v>
      </c>
      <c r="D538" s="1326" t="s">
        <v>1472</v>
      </c>
    </row>
    <row r="539" spans="3:4">
      <c r="C539" s="1322" t="s">
        <v>1116</v>
      </c>
      <c r="D539" s="1326" t="s">
        <v>1475</v>
      </c>
    </row>
    <row r="540" spans="3:4">
      <c r="C540" s="1322" t="s">
        <v>1116</v>
      </c>
      <c r="D540" s="1326" t="s">
        <v>1476</v>
      </c>
    </row>
    <row r="541" spans="3:4">
      <c r="C541" s="1322" t="s">
        <v>1116</v>
      </c>
      <c r="D541" s="1326" t="s">
        <v>1316</v>
      </c>
    </row>
    <row r="542" spans="3:4">
      <c r="C542" s="1322" t="s">
        <v>1116</v>
      </c>
      <c r="D542" s="1326" t="s">
        <v>1929</v>
      </c>
    </row>
    <row r="543" spans="3:4">
      <c r="C543" s="1322" t="s">
        <v>1116</v>
      </c>
      <c r="D543" s="1326" t="s">
        <v>924</v>
      </c>
    </row>
    <row r="544" spans="3:4">
      <c r="C544" s="1322" t="s">
        <v>1116</v>
      </c>
      <c r="D544" s="1326" t="s">
        <v>1375</v>
      </c>
    </row>
    <row r="545" spans="3:4">
      <c r="C545" s="1322" t="s">
        <v>1116</v>
      </c>
      <c r="D545" s="1326" t="s">
        <v>1479</v>
      </c>
    </row>
    <row r="546" spans="3:4">
      <c r="C546" s="1322" t="s">
        <v>1116</v>
      </c>
      <c r="D546" s="1326" t="s">
        <v>21</v>
      </c>
    </row>
    <row r="547" spans="3:4">
      <c r="C547" s="1322" t="s">
        <v>1116</v>
      </c>
      <c r="D547" s="1326" t="s">
        <v>918</v>
      </c>
    </row>
    <row r="548" spans="3:4">
      <c r="C548" s="1322" t="s">
        <v>1116</v>
      </c>
      <c r="D548" s="1326" t="s">
        <v>1484</v>
      </c>
    </row>
    <row r="549" spans="3:4">
      <c r="C549" s="1322" t="s">
        <v>1116</v>
      </c>
      <c r="D549" s="1326" t="s">
        <v>1431</v>
      </c>
    </row>
    <row r="550" spans="3:4">
      <c r="C550" s="1322" t="s">
        <v>1116</v>
      </c>
      <c r="D550" s="1326" t="s">
        <v>129</v>
      </c>
    </row>
    <row r="551" spans="3:4">
      <c r="C551" s="1322" t="s">
        <v>1116</v>
      </c>
      <c r="D551" s="1326" t="s">
        <v>1433</v>
      </c>
    </row>
    <row r="552" spans="3:4">
      <c r="C552" s="1322" t="s">
        <v>1116</v>
      </c>
      <c r="D552" s="1326" t="s">
        <v>1485</v>
      </c>
    </row>
    <row r="553" spans="3:4">
      <c r="C553" s="1322" t="s">
        <v>1116</v>
      </c>
      <c r="D553" s="1326" t="s">
        <v>1308</v>
      </c>
    </row>
    <row r="554" spans="3:4">
      <c r="C554" s="1322" t="s">
        <v>1116</v>
      </c>
      <c r="D554" s="1326" t="s">
        <v>1489</v>
      </c>
    </row>
    <row r="555" spans="3:4">
      <c r="C555" s="1322" t="s">
        <v>1116</v>
      </c>
      <c r="D555" s="1326" t="s">
        <v>1736</v>
      </c>
    </row>
    <row r="556" spans="3:4">
      <c r="C556" s="1322" t="s">
        <v>1116</v>
      </c>
      <c r="D556" s="1326" t="s">
        <v>1428</v>
      </c>
    </row>
    <row r="557" spans="3:4">
      <c r="C557" s="1322" t="s">
        <v>1116</v>
      </c>
      <c r="D557" s="1326" t="s">
        <v>207</v>
      </c>
    </row>
    <row r="558" spans="3:4">
      <c r="C558" s="1322" t="s">
        <v>1116</v>
      </c>
      <c r="D558" s="1326" t="s">
        <v>1950</v>
      </c>
    </row>
    <row r="559" spans="3:4">
      <c r="C559" s="1322" t="s">
        <v>1116</v>
      </c>
      <c r="D559" s="1326" t="s">
        <v>1048</v>
      </c>
    </row>
    <row r="560" spans="3:4">
      <c r="C560" s="1322" t="s">
        <v>1116</v>
      </c>
      <c r="D560" s="1326" t="s">
        <v>315</v>
      </c>
    </row>
    <row r="561" spans="3:4">
      <c r="C561" s="1322" t="s">
        <v>1116</v>
      </c>
      <c r="D561" s="1326" t="s">
        <v>1738</v>
      </c>
    </row>
    <row r="562" spans="3:4">
      <c r="C562" s="1322" t="s">
        <v>1116</v>
      </c>
      <c r="D562" s="1326" t="s">
        <v>1741</v>
      </c>
    </row>
    <row r="563" spans="3:4">
      <c r="C563" s="1322" t="s">
        <v>1116</v>
      </c>
      <c r="D563" s="1326" t="s">
        <v>1742</v>
      </c>
    </row>
    <row r="564" spans="3:4">
      <c r="C564" s="1322" t="s">
        <v>1116</v>
      </c>
      <c r="D564" s="1326" t="s">
        <v>1951</v>
      </c>
    </row>
    <row r="565" spans="3:4">
      <c r="C565" s="1322" t="s">
        <v>1116</v>
      </c>
      <c r="D565" s="1326" t="s">
        <v>1014</v>
      </c>
    </row>
    <row r="566" spans="3:4">
      <c r="C566" s="1322" t="s">
        <v>1116</v>
      </c>
      <c r="D566" s="1326" t="s">
        <v>1743</v>
      </c>
    </row>
    <row r="567" spans="3:4">
      <c r="C567" s="1322" t="s">
        <v>1116</v>
      </c>
      <c r="D567" s="1326" t="s">
        <v>1596</v>
      </c>
    </row>
    <row r="568" spans="3:4">
      <c r="C568" s="1322" t="s">
        <v>1116</v>
      </c>
      <c r="D568" s="1326" t="s">
        <v>1746</v>
      </c>
    </row>
    <row r="569" spans="3:4">
      <c r="C569" s="1322" t="s">
        <v>1116</v>
      </c>
      <c r="D569" s="1326" t="s">
        <v>339</v>
      </c>
    </row>
    <row r="570" spans="3:4">
      <c r="C570" s="1322" t="s">
        <v>1116</v>
      </c>
      <c r="D570" s="1326" t="s">
        <v>1952</v>
      </c>
    </row>
    <row r="571" spans="3:4">
      <c r="C571" s="1322" t="s">
        <v>1116</v>
      </c>
      <c r="D571" s="1326" t="s">
        <v>1756</v>
      </c>
    </row>
    <row r="572" spans="3:4">
      <c r="C572" s="1322" t="s">
        <v>1116</v>
      </c>
      <c r="D572" s="1326" t="s">
        <v>1954</v>
      </c>
    </row>
    <row r="573" spans="3:4">
      <c r="C573" s="1322" t="s">
        <v>1116</v>
      </c>
      <c r="D573" s="1326" t="s">
        <v>1955</v>
      </c>
    </row>
    <row r="574" spans="3:4">
      <c r="C574" s="1322" t="s">
        <v>1116</v>
      </c>
      <c r="D574" s="1326" t="s">
        <v>634</v>
      </c>
    </row>
    <row r="575" spans="3:4">
      <c r="C575" s="1322" t="s">
        <v>1116</v>
      </c>
      <c r="D575" s="1326" t="s">
        <v>1713</v>
      </c>
    </row>
    <row r="576" spans="3:4">
      <c r="C576" s="1322" t="s">
        <v>1116</v>
      </c>
      <c r="D576" s="1326" t="s">
        <v>1855</v>
      </c>
    </row>
    <row r="577" spans="3:4">
      <c r="C577" s="1322" t="s">
        <v>1116</v>
      </c>
      <c r="D577" s="1326" t="s">
        <v>1958</v>
      </c>
    </row>
    <row r="578" spans="3:4">
      <c r="C578" s="1322" t="s">
        <v>1116</v>
      </c>
      <c r="D578" s="1326" t="s">
        <v>1043</v>
      </c>
    </row>
    <row r="579" spans="3:4">
      <c r="C579" s="1322" t="s">
        <v>1116</v>
      </c>
      <c r="D579" s="1326" t="s">
        <v>1123</v>
      </c>
    </row>
    <row r="580" spans="3:4">
      <c r="C580" s="1322" t="s">
        <v>1116</v>
      </c>
      <c r="D580" s="1326" t="s">
        <v>1497</v>
      </c>
    </row>
    <row r="581" spans="3:4">
      <c r="C581" s="1322" t="s">
        <v>1116</v>
      </c>
      <c r="D581" s="1326" t="s">
        <v>1498</v>
      </c>
    </row>
    <row r="582" spans="3:4">
      <c r="C582" s="1322" t="s">
        <v>1121</v>
      </c>
      <c r="D582" s="1326" t="s">
        <v>1237</v>
      </c>
    </row>
    <row r="583" spans="3:4">
      <c r="C583" s="1322" t="s">
        <v>1121</v>
      </c>
      <c r="D583" s="1326" t="s">
        <v>994</v>
      </c>
    </row>
    <row r="584" spans="3:4">
      <c r="C584" s="1322" t="s">
        <v>1121</v>
      </c>
      <c r="D584" s="1326" t="s">
        <v>1379</v>
      </c>
    </row>
    <row r="585" spans="3:4">
      <c r="C585" s="1322" t="s">
        <v>1121</v>
      </c>
      <c r="D585" s="1326" t="s">
        <v>1323</v>
      </c>
    </row>
    <row r="586" spans="3:4">
      <c r="C586" s="1322" t="s">
        <v>1121</v>
      </c>
      <c r="D586" s="1326" t="s">
        <v>1299</v>
      </c>
    </row>
    <row r="587" spans="3:4">
      <c r="C587" s="1322" t="s">
        <v>1121</v>
      </c>
      <c r="D587" s="1326" t="s">
        <v>1748</v>
      </c>
    </row>
    <row r="588" spans="3:4">
      <c r="C588" s="1322" t="s">
        <v>1121</v>
      </c>
      <c r="D588" s="1326" t="s">
        <v>286</v>
      </c>
    </row>
    <row r="589" spans="3:4">
      <c r="C589" s="1322" t="s">
        <v>1121</v>
      </c>
      <c r="D589" s="1326" t="s">
        <v>1501</v>
      </c>
    </row>
    <row r="590" spans="3:4">
      <c r="C590" s="1322" t="s">
        <v>1121</v>
      </c>
      <c r="D590" s="1326" t="s">
        <v>385</v>
      </c>
    </row>
    <row r="591" spans="3:4">
      <c r="C591" s="1322" t="s">
        <v>1121</v>
      </c>
      <c r="D591" s="1326" t="s">
        <v>1037</v>
      </c>
    </row>
    <row r="592" spans="3:4">
      <c r="C592" s="1322" t="s">
        <v>1121</v>
      </c>
      <c r="D592" s="1326" t="s">
        <v>1159</v>
      </c>
    </row>
    <row r="593" spans="3:4">
      <c r="C593" s="1322" t="s">
        <v>1121</v>
      </c>
      <c r="D593" s="1326" t="s">
        <v>458</v>
      </c>
    </row>
    <row r="594" spans="3:4">
      <c r="C594" s="1322" t="s">
        <v>1121</v>
      </c>
      <c r="D594" s="1326" t="s">
        <v>1609</v>
      </c>
    </row>
    <row r="595" spans="3:4">
      <c r="C595" s="1322" t="s">
        <v>1121</v>
      </c>
      <c r="D595" s="1326" t="s">
        <v>1325</v>
      </c>
    </row>
    <row r="596" spans="3:4">
      <c r="C596" s="1322" t="s">
        <v>1121</v>
      </c>
      <c r="D596" s="1326" t="s">
        <v>790</v>
      </c>
    </row>
    <row r="597" spans="3:4">
      <c r="C597" s="1322" t="s">
        <v>1121</v>
      </c>
      <c r="D597" s="1326" t="s">
        <v>1758</v>
      </c>
    </row>
    <row r="598" spans="3:4">
      <c r="C598" s="1322" t="s">
        <v>1121</v>
      </c>
      <c r="D598" s="1326" t="s">
        <v>1382</v>
      </c>
    </row>
    <row r="599" spans="3:4">
      <c r="C599" s="1322" t="s">
        <v>1121</v>
      </c>
      <c r="D599" s="1326" t="s">
        <v>1504</v>
      </c>
    </row>
    <row r="600" spans="3:4">
      <c r="C600" s="1322" t="s">
        <v>1121</v>
      </c>
      <c r="D600" s="1326" t="s">
        <v>496</v>
      </c>
    </row>
    <row r="601" spans="3:4">
      <c r="C601" s="1322" t="s">
        <v>1121</v>
      </c>
      <c r="D601" s="1326" t="s">
        <v>1088</v>
      </c>
    </row>
    <row r="602" spans="3:4">
      <c r="C602" s="1322" t="s">
        <v>1121</v>
      </c>
      <c r="D602" s="1326" t="s">
        <v>494</v>
      </c>
    </row>
    <row r="603" spans="3:4">
      <c r="C603" s="1322" t="s">
        <v>1121</v>
      </c>
      <c r="D603" s="1326" t="s">
        <v>1506</v>
      </c>
    </row>
    <row r="604" spans="3:4">
      <c r="C604" s="1322" t="s">
        <v>1121</v>
      </c>
      <c r="D604" s="1326" t="s">
        <v>1752</v>
      </c>
    </row>
    <row r="605" spans="3:4">
      <c r="C605" s="1322" t="s">
        <v>1121</v>
      </c>
      <c r="D605" s="1326" t="s">
        <v>1755</v>
      </c>
    </row>
    <row r="606" spans="3:4">
      <c r="C606" s="1322" t="s">
        <v>1121</v>
      </c>
      <c r="D606" s="1326" t="s">
        <v>1139</v>
      </c>
    </row>
    <row r="607" spans="3:4">
      <c r="C607" s="1322" t="s">
        <v>1121</v>
      </c>
      <c r="D607" s="1326" t="s">
        <v>399</v>
      </c>
    </row>
    <row r="608" spans="3:4">
      <c r="C608" s="1322" t="s">
        <v>1121</v>
      </c>
      <c r="D608" s="1326" t="s">
        <v>439</v>
      </c>
    </row>
    <row r="609" spans="3:4">
      <c r="C609" s="1322" t="s">
        <v>1121</v>
      </c>
      <c r="D609" s="1326" t="s">
        <v>1757</v>
      </c>
    </row>
    <row r="610" spans="3:4">
      <c r="C610" s="1322" t="s">
        <v>1121</v>
      </c>
      <c r="D610" s="1326" t="s">
        <v>1165</v>
      </c>
    </row>
    <row r="611" spans="3:4">
      <c r="C611" s="1322" t="s">
        <v>1121</v>
      </c>
      <c r="D611" s="1326" t="s">
        <v>1509</v>
      </c>
    </row>
    <row r="612" spans="3:4">
      <c r="C612" s="1322" t="s">
        <v>1121</v>
      </c>
      <c r="D612" s="1326" t="s">
        <v>1959</v>
      </c>
    </row>
    <row r="613" spans="3:4">
      <c r="C613" s="1322" t="s">
        <v>1121</v>
      </c>
      <c r="D613" s="1326" t="s">
        <v>1961</v>
      </c>
    </row>
    <row r="614" spans="3:4">
      <c r="C614" s="1322" t="s">
        <v>1121</v>
      </c>
      <c r="D614" s="1326" t="s">
        <v>1962</v>
      </c>
    </row>
    <row r="615" spans="3:4">
      <c r="C615" s="1322" t="s">
        <v>1121</v>
      </c>
      <c r="D615" s="1326" t="s">
        <v>1516</v>
      </c>
    </row>
    <row r="616" spans="3:4">
      <c r="C616" s="1322" t="s">
        <v>1121</v>
      </c>
      <c r="D616" s="1326" t="s">
        <v>1759</v>
      </c>
    </row>
    <row r="617" spans="3:4">
      <c r="C617" s="1322" t="s">
        <v>1121</v>
      </c>
      <c r="D617" s="1326" t="s">
        <v>1963</v>
      </c>
    </row>
    <row r="618" spans="3:4">
      <c r="C618" s="1322" t="s">
        <v>1121</v>
      </c>
      <c r="D618" s="1326" t="s">
        <v>1964</v>
      </c>
    </row>
    <row r="619" spans="3:4">
      <c r="C619" s="1322" t="s">
        <v>1121</v>
      </c>
      <c r="D619" s="1326" t="s">
        <v>1511</v>
      </c>
    </row>
    <row r="620" spans="3:4">
      <c r="C620" s="1322" t="s">
        <v>1121</v>
      </c>
      <c r="D620" s="1326" t="s">
        <v>518</v>
      </c>
    </row>
    <row r="621" spans="3:4">
      <c r="C621" s="1322" t="s">
        <v>1121</v>
      </c>
      <c r="D621" s="1326" t="s">
        <v>1966</v>
      </c>
    </row>
    <row r="622" spans="3:4">
      <c r="C622" s="1322" t="s">
        <v>1121</v>
      </c>
      <c r="D622" s="1326" t="s">
        <v>1968</v>
      </c>
    </row>
    <row r="623" spans="3:4">
      <c r="C623" s="1322" t="s">
        <v>1121</v>
      </c>
      <c r="D623" s="1326" t="s">
        <v>794</v>
      </c>
    </row>
    <row r="624" spans="3:4">
      <c r="C624" s="1322" t="s">
        <v>1121</v>
      </c>
      <c r="D624" s="1326" t="s">
        <v>1969</v>
      </c>
    </row>
    <row r="625" spans="3:4">
      <c r="C625" s="1322" t="s">
        <v>1121</v>
      </c>
      <c r="D625" s="1326" t="s">
        <v>1970</v>
      </c>
    </row>
    <row r="626" spans="3:4">
      <c r="C626" s="1322" t="s">
        <v>1121</v>
      </c>
      <c r="D626" s="1326" t="s">
        <v>1971</v>
      </c>
    </row>
    <row r="627" spans="3:4">
      <c r="C627" s="1322" t="s">
        <v>1121</v>
      </c>
      <c r="D627" s="1326" t="s">
        <v>1972</v>
      </c>
    </row>
    <row r="628" spans="3:4">
      <c r="C628" s="1322" t="s">
        <v>1121</v>
      </c>
      <c r="D628" s="1326" t="s">
        <v>421</v>
      </c>
    </row>
    <row r="629" spans="3:4">
      <c r="C629" s="1322" t="s">
        <v>1121</v>
      </c>
      <c r="D629" s="1326" t="s">
        <v>353</v>
      </c>
    </row>
    <row r="630" spans="3:4">
      <c r="C630" s="1322" t="s">
        <v>1121</v>
      </c>
      <c r="D630" s="1326" t="s">
        <v>1973</v>
      </c>
    </row>
    <row r="631" spans="3:4">
      <c r="C631" s="1322" t="s">
        <v>1121</v>
      </c>
      <c r="D631" s="1326" t="s">
        <v>1761</v>
      </c>
    </row>
    <row r="632" spans="3:4">
      <c r="C632" s="1322" t="s">
        <v>1121</v>
      </c>
      <c r="D632" s="1326" t="s">
        <v>1763</v>
      </c>
    </row>
    <row r="633" spans="3:4">
      <c r="C633" s="1322" t="s">
        <v>1121</v>
      </c>
      <c r="D633" s="1326" t="s">
        <v>1447</v>
      </c>
    </row>
    <row r="634" spans="3:4">
      <c r="C634" s="1322" t="s">
        <v>1121</v>
      </c>
      <c r="D634" s="1326" t="s">
        <v>1451</v>
      </c>
    </row>
    <row r="635" spans="3:4">
      <c r="C635" s="1322" t="s">
        <v>1121</v>
      </c>
      <c r="D635" s="1326" t="s">
        <v>1974</v>
      </c>
    </row>
    <row r="636" spans="3:4">
      <c r="C636" s="1322" t="s">
        <v>797</v>
      </c>
      <c r="D636" s="1326" t="s">
        <v>1975</v>
      </c>
    </row>
    <row r="637" spans="3:4">
      <c r="C637" s="1322" t="s">
        <v>797</v>
      </c>
      <c r="D637" s="1326" t="s">
        <v>1976</v>
      </c>
    </row>
    <row r="638" spans="3:4">
      <c r="C638" s="1322" t="s">
        <v>797</v>
      </c>
      <c r="D638" s="1326" t="s">
        <v>1107</v>
      </c>
    </row>
    <row r="639" spans="3:4">
      <c r="C639" s="1322" t="s">
        <v>797</v>
      </c>
      <c r="D639" s="1326" t="s">
        <v>43</v>
      </c>
    </row>
    <row r="640" spans="3:4">
      <c r="C640" s="1322" t="s">
        <v>797</v>
      </c>
      <c r="D640" s="1326" t="s">
        <v>100</v>
      </c>
    </row>
    <row r="641" spans="3:4">
      <c r="C641" s="1322" t="s">
        <v>797</v>
      </c>
      <c r="D641" s="1326" t="s">
        <v>1336</v>
      </c>
    </row>
    <row r="642" spans="3:4">
      <c r="C642" s="1322" t="s">
        <v>797</v>
      </c>
      <c r="D642" s="1326" t="s">
        <v>713</v>
      </c>
    </row>
    <row r="643" spans="3:4">
      <c r="C643" s="1322" t="s">
        <v>797</v>
      </c>
      <c r="D643" s="1326" t="s">
        <v>1978</v>
      </c>
    </row>
    <row r="644" spans="3:4">
      <c r="C644" s="1322" t="s">
        <v>797</v>
      </c>
      <c r="D644" s="1326" t="s">
        <v>147</v>
      </c>
    </row>
    <row r="645" spans="3:4">
      <c r="C645" s="1322" t="s">
        <v>797</v>
      </c>
      <c r="D645" s="1326" t="s">
        <v>386</v>
      </c>
    </row>
    <row r="646" spans="3:4">
      <c r="C646" s="1322" t="s">
        <v>797</v>
      </c>
      <c r="D646" s="1326" t="s">
        <v>940</v>
      </c>
    </row>
    <row r="647" spans="3:4">
      <c r="C647" s="1322" t="s">
        <v>797</v>
      </c>
      <c r="D647" s="1326" t="s">
        <v>1980</v>
      </c>
    </row>
    <row r="648" spans="3:4">
      <c r="C648" s="1322" t="s">
        <v>797</v>
      </c>
      <c r="D648" s="1326" t="s">
        <v>1981</v>
      </c>
    </row>
    <row r="649" spans="3:4">
      <c r="C649" s="1322" t="s">
        <v>797</v>
      </c>
      <c r="D649" s="1326" t="s">
        <v>514</v>
      </c>
    </row>
    <row r="650" spans="3:4">
      <c r="C650" s="1322" t="s">
        <v>797</v>
      </c>
      <c r="D650" s="1326" t="s">
        <v>1982</v>
      </c>
    </row>
    <row r="651" spans="3:4">
      <c r="C651" s="1322" t="s">
        <v>797</v>
      </c>
      <c r="D651" s="1326" t="s">
        <v>1983</v>
      </c>
    </row>
    <row r="652" spans="3:4">
      <c r="C652" s="1322" t="s">
        <v>797</v>
      </c>
      <c r="D652" s="1326" t="s">
        <v>333</v>
      </c>
    </row>
    <row r="653" spans="3:4">
      <c r="C653" s="1322" t="s">
        <v>797</v>
      </c>
      <c r="D653" s="1326" t="s">
        <v>1984</v>
      </c>
    </row>
    <row r="654" spans="3:4">
      <c r="C654" s="1322" t="s">
        <v>797</v>
      </c>
      <c r="D654" s="1326" t="s">
        <v>1985</v>
      </c>
    </row>
    <row r="655" spans="3:4">
      <c r="C655" s="1322" t="s">
        <v>797</v>
      </c>
      <c r="D655" s="1326" t="s">
        <v>1986</v>
      </c>
    </row>
    <row r="656" spans="3:4">
      <c r="C656" s="1322" t="s">
        <v>797</v>
      </c>
      <c r="D656" s="1326" t="s">
        <v>1987</v>
      </c>
    </row>
    <row r="657" spans="3:4">
      <c r="C657" s="1322" t="s">
        <v>797</v>
      </c>
      <c r="D657" s="1326" t="s">
        <v>1988</v>
      </c>
    </row>
    <row r="658" spans="3:4">
      <c r="C658" s="1322" t="s">
        <v>797</v>
      </c>
      <c r="D658" s="1326" t="s">
        <v>1792</v>
      </c>
    </row>
    <row r="659" spans="3:4">
      <c r="C659" s="1322" t="s">
        <v>797</v>
      </c>
      <c r="D659" s="1326" t="s">
        <v>575</v>
      </c>
    </row>
    <row r="660" spans="3:4">
      <c r="C660" s="1322" t="s">
        <v>797</v>
      </c>
      <c r="D660" s="1326" t="s">
        <v>646</v>
      </c>
    </row>
    <row r="661" spans="3:4">
      <c r="C661" s="1322" t="s">
        <v>797</v>
      </c>
      <c r="D661" s="1326" t="s">
        <v>1249</v>
      </c>
    </row>
    <row r="662" spans="3:4">
      <c r="C662" s="1322" t="s">
        <v>797</v>
      </c>
      <c r="D662" s="1326" t="s">
        <v>295</v>
      </c>
    </row>
    <row r="663" spans="3:4">
      <c r="C663" s="1322" t="s">
        <v>797</v>
      </c>
      <c r="D663" s="1326" t="s">
        <v>135</v>
      </c>
    </row>
    <row r="664" spans="3:4">
      <c r="C664" s="1322" t="s">
        <v>797</v>
      </c>
      <c r="D664" s="1326" t="s">
        <v>2491</v>
      </c>
    </row>
    <row r="665" spans="3:4">
      <c r="C665" s="1322" t="s">
        <v>797</v>
      </c>
      <c r="D665" s="1326" t="s">
        <v>1326</v>
      </c>
    </row>
    <row r="666" spans="3:4">
      <c r="C666" s="1322" t="s">
        <v>797</v>
      </c>
      <c r="D666" s="1326" t="s">
        <v>1256</v>
      </c>
    </row>
    <row r="667" spans="3:4">
      <c r="C667" s="1322" t="s">
        <v>797</v>
      </c>
      <c r="D667" s="1326" t="s">
        <v>1989</v>
      </c>
    </row>
    <row r="668" spans="3:4">
      <c r="C668" s="1322" t="s">
        <v>797</v>
      </c>
      <c r="D668" s="1326" t="s">
        <v>1258</v>
      </c>
    </row>
    <row r="669" spans="3:4">
      <c r="C669" s="1322" t="s">
        <v>797</v>
      </c>
      <c r="D669" s="1326" t="s">
        <v>1214</v>
      </c>
    </row>
    <row r="670" spans="3:4">
      <c r="C670" s="1322" t="s">
        <v>797</v>
      </c>
      <c r="D670" s="1326" t="s">
        <v>1267</v>
      </c>
    </row>
    <row r="671" spans="3:4">
      <c r="C671" s="1322" t="s">
        <v>797</v>
      </c>
      <c r="D671" s="1326" t="s">
        <v>638</v>
      </c>
    </row>
    <row r="672" spans="3:4">
      <c r="C672" s="1322" t="s">
        <v>797</v>
      </c>
      <c r="D672" s="1326" t="s">
        <v>686</v>
      </c>
    </row>
    <row r="673" spans="3:4">
      <c r="C673" s="1322" t="s">
        <v>797</v>
      </c>
      <c r="D673" s="1326" t="s">
        <v>1277</v>
      </c>
    </row>
    <row r="674" spans="3:4">
      <c r="C674" s="1322" t="s">
        <v>797</v>
      </c>
      <c r="D674" s="1326" t="s">
        <v>1990</v>
      </c>
    </row>
    <row r="675" spans="3:4">
      <c r="C675" s="1322" t="s">
        <v>797</v>
      </c>
      <c r="D675" s="1326" t="s">
        <v>993</v>
      </c>
    </row>
    <row r="676" spans="3:4">
      <c r="C676" s="1322" t="s">
        <v>797</v>
      </c>
      <c r="D676" s="1326" t="s">
        <v>1328</v>
      </c>
    </row>
    <row r="677" spans="3:4">
      <c r="C677" s="1322" t="s">
        <v>797</v>
      </c>
      <c r="D677" s="1326" t="s">
        <v>309</v>
      </c>
    </row>
    <row r="678" spans="3:4">
      <c r="C678" s="1322" t="s">
        <v>797</v>
      </c>
      <c r="D678" s="1326" t="s">
        <v>1280</v>
      </c>
    </row>
    <row r="679" spans="3:4">
      <c r="C679" s="1322" t="s">
        <v>797</v>
      </c>
      <c r="D679" s="1326" t="s">
        <v>1514</v>
      </c>
    </row>
    <row r="680" spans="3:4">
      <c r="C680" s="1322" t="s">
        <v>797</v>
      </c>
      <c r="D680" s="1326" t="s">
        <v>1771</v>
      </c>
    </row>
    <row r="681" spans="3:4">
      <c r="C681" s="1322" t="s">
        <v>797</v>
      </c>
      <c r="D681" s="1326" t="s">
        <v>1284</v>
      </c>
    </row>
    <row r="682" spans="3:4">
      <c r="C682" s="1322" t="s">
        <v>797</v>
      </c>
      <c r="D682" s="1326" t="s">
        <v>1515</v>
      </c>
    </row>
    <row r="683" spans="3:4">
      <c r="C683" s="1322" t="s">
        <v>797</v>
      </c>
      <c r="D683" s="1326" t="s">
        <v>1387</v>
      </c>
    </row>
    <row r="684" spans="3:4">
      <c r="C684" s="1322" t="s">
        <v>797</v>
      </c>
      <c r="D684" s="1326" t="s">
        <v>1286</v>
      </c>
    </row>
    <row r="685" spans="3:4">
      <c r="C685" s="1322" t="s">
        <v>797</v>
      </c>
      <c r="D685" s="1326" t="s">
        <v>1104</v>
      </c>
    </row>
    <row r="686" spans="3:4">
      <c r="C686" s="1322" t="s">
        <v>797</v>
      </c>
      <c r="D686" s="1326" t="s">
        <v>1388</v>
      </c>
    </row>
    <row r="687" spans="3:4">
      <c r="C687" s="1322" t="s">
        <v>797</v>
      </c>
      <c r="D687" s="1326" t="s">
        <v>1522</v>
      </c>
    </row>
    <row r="688" spans="3:4">
      <c r="C688" s="1322" t="s">
        <v>797</v>
      </c>
      <c r="D688" s="1326" t="s">
        <v>1518</v>
      </c>
    </row>
    <row r="689" spans="3:4">
      <c r="C689" s="1322" t="s">
        <v>797</v>
      </c>
      <c r="D689" s="1326" t="s">
        <v>1407</v>
      </c>
    </row>
    <row r="690" spans="3:4">
      <c r="C690" s="1322" t="s">
        <v>797</v>
      </c>
      <c r="D690" s="1326" t="s">
        <v>1991</v>
      </c>
    </row>
    <row r="691" spans="3:4">
      <c r="C691" s="1322" t="s">
        <v>797</v>
      </c>
      <c r="D691" s="1326" t="s">
        <v>1957</v>
      </c>
    </row>
    <row r="692" spans="3:4">
      <c r="C692" s="1322" t="s">
        <v>797</v>
      </c>
      <c r="D692" s="1326" t="s">
        <v>1573</v>
      </c>
    </row>
    <row r="693" spans="3:4">
      <c r="C693" s="1322" t="s">
        <v>797</v>
      </c>
      <c r="D693" s="1326" t="s">
        <v>1398</v>
      </c>
    </row>
    <row r="694" spans="3:4">
      <c r="C694" s="1322" t="s">
        <v>797</v>
      </c>
      <c r="D694" s="1326" t="s">
        <v>1994</v>
      </c>
    </row>
    <row r="695" spans="3:4">
      <c r="C695" s="1322" t="s">
        <v>797</v>
      </c>
      <c r="D695" s="1326" t="s">
        <v>566</v>
      </c>
    </row>
    <row r="696" spans="3:4">
      <c r="C696" s="1322" t="s">
        <v>797</v>
      </c>
      <c r="D696" s="1326" t="s">
        <v>1224</v>
      </c>
    </row>
    <row r="697" spans="3:4">
      <c r="C697" s="1322" t="s">
        <v>797</v>
      </c>
      <c r="D697" s="1326" t="s">
        <v>978</v>
      </c>
    </row>
    <row r="698" spans="3:4">
      <c r="C698" s="1322" t="s">
        <v>860</v>
      </c>
      <c r="D698" s="1326" t="s">
        <v>1474</v>
      </c>
    </row>
    <row r="699" spans="3:4">
      <c r="C699" s="1322" t="s">
        <v>860</v>
      </c>
      <c r="D699" s="1326" t="s">
        <v>930</v>
      </c>
    </row>
    <row r="700" spans="3:4">
      <c r="C700" s="1322" t="s">
        <v>860</v>
      </c>
      <c r="D700" s="1326" t="s">
        <v>1331</v>
      </c>
    </row>
    <row r="701" spans="3:4">
      <c r="C701" s="1322" t="s">
        <v>860</v>
      </c>
      <c r="D701" s="1326" t="s">
        <v>1389</v>
      </c>
    </row>
    <row r="702" spans="3:4">
      <c r="C702" s="1322" t="s">
        <v>860</v>
      </c>
      <c r="D702" s="1326" t="s">
        <v>1391</v>
      </c>
    </row>
    <row r="703" spans="3:4">
      <c r="C703" s="1322" t="s">
        <v>860</v>
      </c>
      <c r="D703" s="1326" t="s">
        <v>839</v>
      </c>
    </row>
    <row r="704" spans="3:4">
      <c r="C704" s="1322" t="s">
        <v>860</v>
      </c>
      <c r="D704" s="1326" t="s">
        <v>1146</v>
      </c>
    </row>
    <row r="705" spans="3:4">
      <c r="C705" s="1322" t="s">
        <v>860</v>
      </c>
      <c r="D705" s="1326" t="s">
        <v>1363</v>
      </c>
    </row>
    <row r="706" spans="3:4">
      <c r="C706" s="1322" t="s">
        <v>860</v>
      </c>
      <c r="D706" s="1326" t="s">
        <v>599</v>
      </c>
    </row>
    <row r="707" spans="3:4">
      <c r="C707" s="1322" t="s">
        <v>860</v>
      </c>
      <c r="D707" s="1326" t="s">
        <v>1341</v>
      </c>
    </row>
    <row r="708" spans="3:4">
      <c r="C708" s="1322" t="s">
        <v>860</v>
      </c>
      <c r="D708" s="1326" t="s">
        <v>1526</v>
      </c>
    </row>
    <row r="709" spans="3:4">
      <c r="C709" s="1322" t="s">
        <v>860</v>
      </c>
      <c r="D709" s="1326" t="s">
        <v>320</v>
      </c>
    </row>
    <row r="710" spans="3:4">
      <c r="C710" s="1322" t="s">
        <v>860</v>
      </c>
      <c r="D710" s="1326" t="s">
        <v>1343</v>
      </c>
    </row>
    <row r="711" spans="3:4">
      <c r="C711" s="1322" t="s">
        <v>860</v>
      </c>
      <c r="D711" s="1326" t="s">
        <v>1394</v>
      </c>
    </row>
    <row r="712" spans="3:4">
      <c r="C712" s="1322" t="s">
        <v>860</v>
      </c>
      <c r="D712" s="1326" t="s">
        <v>1397</v>
      </c>
    </row>
    <row r="713" spans="3:4">
      <c r="C713" s="1322" t="s">
        <v>860</v>
      </c>
      <c r="D713" s="1326" t="s">
        <v>1795</v>
      </c>
    </row>
    <row r="714" spans="3:4">
      <c r="C714" s="1322" t="s">
        <v>860</v>
      </c>
      <c r="D714" s="1326" t="s">
        <v>1236</v>
      </c>
    </row>
    <row r="715" spans="3:4">
      <c r="C715" s="1322" t="s">
        <v>860</v>
      </c>
      <c r="D715" s="1326" t="s">
        <v>1995</v>
      </c>
    </row>
    <row r="716" spans="3:4">
      <c r="C716" s="1322" t="s">
        <v>860</v>
      </c>
      <c r="D716" s="1326" t="s">
        <v>1225</v>
      </c>
    </row>
    <row r="717" spans="3:4">
      <c r="C717" s="1322" t="s">
        <v>860</v>
      </c>
      <c r="D717" s="1326" t="s">
        <v>765</v>
      </c>
    </row>
    <row r="718" spans="3:4">
      <c r="C718" s="1322" t="s">
        <v>860</v>
      </c>
      <c r="D718" s="1326" t="s">
        <v>17</v>
      </c>
    </row>
    <row r="719" spans="3:4">
      <c r="C719" s="1322" t="s">
        <v>860</v>
      </c>
      <c r="D719" s="1326" t="s">
        <v>1531</v>
      </c>
    </row>
    <row r="720" spans="3:4">
      <c r="C720" s="1322" t="s">
        <v>860</v>
      </c>
      <c r="D720" s="1326" t="s">
        <v>1027</v>
      </c>
    </row>
    <row r="721" spans="3:4">
      <c r="C721" s="1322" t="s">
        <v>860</v>
      </c>
      <c r="D721" s="1326" t="s">
        <v>1997</v>
      </c>
    </row>
    <row r="722" spans="3:4">
      <c r="C722" s="1322" t="s">
        <v>860</v>
      </c>
      <c r="D722" s="1326" t="s">
        <v>837</v>
      </c>
    </row>
    <row r="723" spans="3:4">
      <c r="C723" s="1322" t="s">
        <v>860</v>
      </c>
      <c r="D723" s="1326" t="s">
        <v>1999</v>
      </c>
    </row>
    <row r="724" spans="3:4">
      <c r="C724" s="1322" t="s">
        <v>860</v>
      </c>
      <c r="D724" s="1326" t="s">
        <v>2000</v>
      </c>
    </row>
    <row r="725" spans="3:4">
      <c r="C725" s="1322" t="s">
        <v>860</v>
      </c>
      <c r="D725" s="1326" t="s">
        <v>264</v>
      </c>
    </row>
    <row r="726" spans="3:4">
      <c r="C726" s="1322" t="s">
        <v>860</v>
      </c>
      <c r="D726" s="1326" t="s">
        <v>1135</v>
      </c>
    </row>
    <row r="727" spans="3:4">
      <c r="C727" s="1322" t="s">
        <v>860</v>
      </c>
      <c r="D727" s="1326" t="s">
        <v>2001</v>
      </c>
    </row>
    <row r="728" spans="3:4">
      <c r="C728" s="1322" t="s">
        <v>860</v>
      </c>
      <c r="D728" s="1326" t="s">
        <v>2006</v>
      </c>
    </row>
    <row r="729" spans="3:4">
      <c r="C729" s="1322" t="s">
        <v>860</v>
      </c>
      <c r="D729" s="1326" t="s">
        <v>1400</v>
      </c>
    </row>
    <row r="730" spans="3:4">
      <c r="C730" s="1322" t="s">
        <v>860</v>
      </c>
      <c r="D730" s="1326" t="s">
        <v>1532</v>
      </c>
    </row>
    <row r="731" spans="3:4">
      <c r="C731" s="1322" t="s">
        <v>680</v>
      </c>
      <c r="D731" s="1326" t="s">
        <v>199</v>
      </c>
    </row>
    <row r="732" spans="3:4">
      <c r="C732" s="1322" t="s">
        <v>680</v>
      </c>
      <c r="D732" s="1326" t="s">
        <v>1095</v>
      </c>
    </row>
    <row r="733" spans="3:4">
      <c r="C733" s="1322" t="s">
        <v>680</v>
      </c>
      <c r="D733" s="1326" t="s">
        <v>2007</v>
      </c>
    </row>
    <row r="734" spans="3:4">
      <c r="C734" s="1322" t="s">
        <v>680</v>
      </c>
      <c r="D734" s="1326" t="s">
        <v>1309</v>
      </c>
    </row>
    <row r="735" spans="3:4">
      <c r="C735" s="1322" t="s">
        <v>680</v>
      </c>
      <c r="D735" s="1326" t="s">
        <v>1454</v>
      </c>
    </row>
    <row r="736" spans="3:4">
      <c r="C736" s="1322" t="s">
        <v>680</v>
      </c>
      <c r="D736" s="1326" t="s">
        <v>2008</v>
      </c>
    </row>
    <row r="737" spans="3:4">
      <c r="C737" s="1322" t="s">
        <v>680</v>
      </c>
      <c r="D737" s="1326" t="s">
        <v>377</v>
      </c>
    </row>
    <row r="738" spans="3:4">
      <c r="C738" s="1322" t="s">
        <v>680</v>
      </c>
      <c r="D738" s="1326" t="s">
        <v>346</v>
      </c>
    </row>
    <row r="739" spans="3:4">
      <c r="C739" s="1322" t="s">
        <v>680</v>
      </c>
      <c r="D739" s="1326" t="s">
        <v>1566</v>
      </c>
    </row>
    <row r="740" spans="3:4">
      <c r="C740" s="1322" t="s">
        <v>680</v>
      </c>
      <c r="D740" s="1326" t="s">
        <v>1477</v>
      </c>
    </row>
    <row r="741" spans="3:4">
      <c r="C741" s="1322" t="s">
        <v>680</v>
      </c>
      <c r="D741" s="1326" t="s">
        <v>758</v>
      </c>
    </row>
    <row r="742" spans="3:4">
      <c r="C742" s="1322" t="s">
        <v>680</v>
      </c>
      <c r="D742" s="1326" t="s">
        <v>2010</v>
      </c>
    </row>
    <row r="743" spans="3:4">
      <c r="C743" s="1322" t="s">
        <v>680</v>
      </c>
      <c r="D743" s="1326" t="s">
        <v>2004</v>
      </c>
    </row>
    <row r="744" spans="3:4">
      <c r="C744" s="1322" t="s">
        <v>680</v>
      </c>
      <c r="D744" s="1326" t="s">
        <v>2012</v>
      </c>
    </row>
    <row r="745" spans="3:4">
      <c r="C745" s="1322" t="s">
        <v>680</v>
      </c>
      <c r="D745" s="1326" t="s">
        <v>694</v>
      </c>
    </row>
    <row r="746" spans="3:4">
      <c r="C746" s="1322" t="s">
        <v>680</v>
      </c>
      <c r="D746" s="1326" t="s">
        <v>2013</v>
      </c>
    </row>
    <row r="747" spans="3:4">
      <c r="C747" s="1322" t="s">
        <v>680</v>
      </c>
      <c r="D747" s="1326" t="s">
        <v>1914</v>
      </c>
    </row>
    <row r="748" spans="3:4">
      <c r="C748" s="1322" t="s">
        <v>680</v>
      </c>
      <c r="D748" s="1326" t="s">
        <v>2014</v>
      </c>
    </row>
    <row r="749" spans="3:4">
      <c r="C749" s="1322" t="s">
        <v>680</v>
      </c>
      <c r="D749" s="1326" t="s">
        <v>2016</v>
      </c>
    </row>
    <row r="750" spans="3:4">
      <c r="C750" s="1322" t="s">
        <v>680</v>
      </c>
      <c r="D750" s="1326" t="s">
        <v>2017</v>
      </c>
    </row>
    <row r="751" spans="3:4">
      <c r="C751" s="1322" t="s">
        <v>680</v>
      </c>
      <c r="D751" s="1326" t="s">
        <v>1441</v>
      </c>
    </row>
    <row r="752" spans="3:4">
      <c r="C752" s="1322" t="s">
        <v>680</v>
      </c>
      <c r="D752" s="1326" t="s">
        <v>1481</v>
      </c>
    </row>
    <row r="753" spans="3:4">
      <c r="C753" s="1322" t="s">
        <v>680</v>
      </c>
      <c r="D753" s="1326" t="s">
        <v>2019</v>
      </c>
    </row>
    <row r="754" spans="3:4">
      <c r="C754" s="1322" t="s">
        <v>680</v>
      </c>
      <c r="D754" s="1326" t="s">
        <v>1538</v>
      </c>
    </row>
    <row r="755" spans="3:4">
      <c r="C755" s="1322" t="s">
        <v>680</v>
      </c>
      <c r="D755" s="1326" t="s">
        <v>262</v>
      </c>
    </row>
    <row r="756" spans="3:4">
      <c r="C756" s="1322" t="s">
        <v>680</v>
      </c>
      <c r="D756" s="1326" t="s">
        <v>2020</v>
      </c>
    </row>
    <row r="757" spans="3:4">
      <c r="C757" s="1322" t="s">
        <v>680</v>
      </c>
      <c r="D757" s="1326" t="s">
        <v>1469</v>
      </c>
    </row>
    <row r="758" spans="3:4">
      <c r="C758" s="1322" t="s">
        <v>680</v>
      </c>
      <c r="D758" s="1326" t="s">
        <v>1302</v>
      </c>
    </row>
    <row r="759" spans="3:4">
      <c r="C759" s="1322" t="s">
        <v>680</v>
      </c>
      <c r="D759" s="1326" t="s">
        <v>280</v>
      </c>
    </row>
    <row r="760" spans="3:4">
      <c r="C760" s="1322" t="s">
        <v>680</v>
      </c>
      <c r="D760" s="1326" t="s">
        <v>1408</v>
      </c>
    </row>
    <row r="761" spans="3:4">
      <c r="C761" s="1322" t="s">
        <v>1144</v>
      </c>
      <c r="D761" s="1326" t="s">
        <v>1766</v>
      </c>
    </row>
    <row r="762" spans="3:4">
      <c r="C762" s="1322" t="s">
        <v>1144</v>
      </c>
      <c r="D762" s="1326" t="s">
        <v>1894</v>
      </c>
    </row>
    <row r="763" spans="3:4">
      <c r="C763" s="1322" t="s">
        <v>1144</v>
      </c>
      <c r="D763" s="1326" t="s">
        <v>1880</v>
      </c>
    </row>
    <row r="764" spans="3:4">
      <c r="C764" s="1322" t="s">
        <v>1144</v>
      </c>
      <c r="D764" s="1326" t="s">
        <v>1065</v>
      </c>
    </row>
    <row r="765" spans="3:4">
      <c r="C765" s="1322" t="s">
        <v>1144</v>
      </c>
      <c r="D765" s="1326" t="s">
        <v>1190</v>
      </c>
    </row>
    <row r="766" spans="3:4">
      <c r="C766" s="1322" t="s">
        <v>1144</v>
      </c>
      <c r="D766" s="1326" t="s">
        <v>2021</v>
      </c>
    </row>
    <row r="767" spans="3:4">
      <c r="C767" s="1322" t="s">
        <v>1144</v>
      </c>
      <c r="D767" s="1326" t="s">
        <v>2022</v>
      </c>
    </row>
    <row r="768" spans="3:4">
      <c r="C768" s="1322" t="s">
        <v>1144</v>
      </c>
      <c r="D768" s="1326" t="s">
        <v>1744</v>
      </c>
    </row>
    <row r="769" spans="3:4">
      <c r="C769" s="1322" t="s">
        <v>1144</v>
      </c>
      <c r="D769" s="1326" t="s">
        <v>2023</v>
      </c>
    </row>
    <row r="770" spans="3:4">
      <c r="C770" s="1322" t="s">
        <v>1144</v>
      </c>
      <c r="D770" s="1326" t="s">
        <v>2024</v>
      </c>
    </row>
    <row r="771" spans="3:4">
      <c r="C771" s="1322" t="s">
        <v>1144</v>
      </c>
      <c r="D771" s="1326" t="s">
        <v>117</v>
      </c>
    </row>
    <row r="772" spans="3:4">
      <c r="C772" s="1322" t="s">
        <v>1144</v>
      </c>
      <c r="D772" s="1326" t="s">
        <v>2025</v>
      </c>
    </row>
    <row r="773" spans="3:4">
      <c r="C773" s="1322" t="s">
        <v>1144</v>
      </c>
      <c r="D773" s="1326" t="s">
        <v>1077</v>
      </c>
    </row>
    <row r="774" spans="3:4">
      <c r="C774" s="1322" t="s">
        <v>1144</v>
      </c>
      <c r="D774" s="1326" t="s">
        <v>2027</v>
      </c>
    </row>
    <row r="775" spans="3:4">
      <c r="C775" s="1322" t="s">
        <v>1144</v>
      </c>
      <c r="D775" s="1326" t="s">
        <v>2514</v>
      </c>
    </row>
    <row r="776" spans="3:4">
      <c r="C776" s="1322" t="s">
        <v>1150</v>
      </c>
      <c r="D776" s="1326" t="s">
        <v>1767</v>
      </c>
    </row>
    <row r="777" spans="3:4">
      <c r="C777" s="1322" t="s">
        <v>1150</v>
      </c>
      <c r="D777" s="1326" t="s">
        <v>2028</v>
      </c>
    </row>
    <row r="778" spans="3:4">
      <c r="C778" s="1322" t="s">
        <v>1150</v>
      </c>
      <c r="D778" s="1326" t="s">
        <v>1004</v>
      </c>
    </row>
    <row r="779" spans="3:4">
      <c r="C779" s="1322" t="s">
        <v>1150</v>
      </c>
      <c r="D779" s="1326" t="s">
        <v>1873</v>
      </c>
    </row>
    <row r="780" spans="3:4">
      <c r="C780" s="1322" t="s">
        <v>1150</v>
      </c>
      <c r="D780" s="1326" t="s">
        <v>2029</v>
      </c>
    </row>
    <row r="781" spans="3:4">
      <c r="C781" s="1322" t="s">
        <v>1150</v>
      </c>
      <c r="D781" s="1326" t="s">
        <v>2011</v>
      </c>
    </row>
    <row r="782" spans="3:4">
      <c r="C782" s="1322" t="s">
        <v>1150</v>
      </c>
      <c r="D782" s="1326" t="s">
        <v>2030</v>
      </c>
    </row>
    <row r="783" spans="3:4">
      <c r="C783" s="1322" t="s">
        <v>1150</v>
      </c>
      <c r="D783" s="1326" t="s">
        <v>123</v>
      </c>
    </row>
    <row r="784" spans="3:4">
      <c r="C784" s="1322" t="s">
        <v>1150</v>
      </c>
      <c r="D784" s="1326" t="s">
        <v>1830</v>
      </c>
    </row>
    <row r="785" spans="3:4">
      <c r="C785" s="1322" t="s">
        <v>1150</v>
      </c>
      <c r="D785" s="1326" t="s">
        <v>2032</v>
      </c>
    </row>
    <row r="786" spans="3:4">
      <c r="C786" s="1322" t="s">
        <v>1150</v>
      </c>
      <c r="D786" s="1326" t="s">
        <v>1126</v>
      </c>
    </row>
    <row r="787" spans="3:4">
      <c r="C787" s="1322" t="s">
        <v>1150</v>
      </c>
      <c r="D787" s="1326" t="s">
        <v>474</v>
      </c>
    </row>
    <row r="788" spans="3:4">
      <c r="C788" s="1322" t="s">
        <v>1150</v>
      </c>
      <c r="D788" s="1326" t="s">
        <v>2033</v>
      </c>
    </row>
    <row r="789" spans="3:4">
      <c r="C789" s="1322" t="s">
        <v>1150</v>
      </c>
      <c r="D789" s="1326" t="s">
        <v>1664</v>
      </c>
    </row>
    <row r="790" spans="3:4">
      <c r="C790" s="1322" t="s">
        <v>1150</v>
      </c>
      <c r="D790" s="1326" t="s">
        <v>401</v>
      </c>
    </row>
    <row r="791" spans="3:4">
      <c r="C791" s="1322" t="s">
        <v>1150</v>
      </c>
      <c r="D791" s="1326" t="s">
        <v>1745</v>
      </c>
    </row>
    <row r="792" spans="3:4">
      <c r="C792" s="1322" t="s">
        <v>1150</v>
      </c>
      <c r="D792" s="1326" t="s">
        <v>2034</v>
      </c>
    </row>
    <row r="793" spans="3:4">
      <c r="C793" s="1322" t="s">
        <v>1150</v>
      </c>
      <c r="D793" s="1326" t="s">
        <v>2037</v>
      </c>
    </row>
    <row r="794" spans="3:4">
      <c r="C794" s="1322" t="s">
        <v>1150</v>
      </c>
      <c r="D794" s="1326" t="s">
        <v>751</v>
      </c>
    </row>
    <row r="795" spans="3:4">
      <c r="C795" s="1322" t="s">
        <v>1154</v>
      </c>
      <c r="D795" s="1326" t="s">
        <v>1772</v>
      </c>
    </row>
    <row r="796" spans="3:4">
      <c r="C796" s="1322" t="s">
        <v>1154</v>
      </c>
      <c r="D796" s="1326" t="s">
        <v>1907</v>
      </c>
    </row>
    <row r="797" spans="3:4">
      <c r="C797" s="1322" t="s">
        <v>1154</v>
      </c>
      <c r="D797" s="1326" t="s">
        <v>2038</v>
      </c>
    </row>
    <row r="798" spans="3:4">
      <c r="C798" s="1322" t="s">
        <v>1154</v>
      </c>
      <c r="D798" s="1326" t="s">
        <v>1665</v>
      </c>
    </row>
    <row r="799" spans="3:4">
      <c r="C799" s="1322" t="s">
        <v>1154</v>
      </c>
      <c r="D799" s="1326" t="s">
        <v>1814</v>
      </c>
    </row>
    <row r="800" spans="3:4">
      <c r="C800" s="1322" t="s">
        <v>1154</v>
      </c>
      <c r="D800" s="1326" t="s">
        <v>1196</v>
      </c>
    </row>
    <row r="801" spans="3:4">
      <c r="C801" s="1322" t="s">
        <v>1154</v>
      </c>
      <c r="D801" s="1326" t="s">
        <v>2039</v>
      </c>
    </row>
    <row r="802" spans="3:4">
      <c r="C802" s="1322" t="s">
        <v>1154</v>
      </c>
      <c r="D802" s="1326" t="s">
        <v>1768</v>
      </c>
    </row>
    <row r="803" spans="3:4">
      <c r="C803" s="1322" t="s">
        <v>1154</v>
      </c>
      <c r="D803" s="1326" t="s">
        <v>362</v>
      </c>
    </row>
    <row r="804" spans="3:4">
      <c r="C804" s="1322" t="s">
        <v>1154</v>
      </c>
      <c r="D804" s="1326" t="s">
        <v>2040</v>
      </c>
    </row>
    <row r="805" spans="3:4">
      <c r="C805" s="1322" t="s">
        <v>1154</v>
      </c>
      <c r="D805" s="1326" t="s">
        <v>711</v>
      </c>
    </row>
    <row r="806" spans="3:4">
      <c r="C806" s="1322" t="s">
        <v>1154</v>
      </c>
      <c r="D806" s="1326" t="s">
        <v>2041</v>
      </c>
    </row>
    <row r="807" spans="3:4">
      <c r="C807" s="1322" t="s">
        <v>1154</v>
      </c>
      <c r="D807" s="1326" t="s">
        <v>327</v>
      </c>
    </row>
    <row r="808" spans="3:4">
      <c r="C808" s="1322" t="s">
        <v>1154</v>
      </c>
      <c r="D808" s="1326" t="s">
        <v>2042</v>
      </c>
    </row>
    <row r="809" spans="3:4">
      <c r="C809" s="1322" t="s">
        <v>1154</v>
      </c>
      <c r="D809" s="1326" t="s">
        <v>272</v>
      </c>
    </row>
    <row r="810" spans="3:4">
      <c r="C810" s="1322" t="s">
        <v>1154</v>
      </c>
      <c r="D810" s="1326" t="s">
        <v>1246</v>
      </c>
    </row>
    <row r="811" spans="3:4">
      <c r="C811" s="1322" t="s">
        <v>1154</v>
      </c>
      <c r="D811" s="1326" t="s">
        <v>2043</v>
      </c>
    </row>
    <row r="812" spans="3:4">
      <c r="C812" s="1322" t="s">
        <v>1164</v>
      </c>
      <c r="D812" s="1326" t="s">
        <v>1423</v>
      </c>
    </row>
    <row r="813" spans="3:4">
      <c r="C813" s="1322" t="s">
        <v>1164</v>
      </c>
      <c r="D813" s="1326" t="s">
        <v>42</v>
      </c>
    </row>
    <row r="814" spans="3:4">
      <c r="C814" s="1322" t="s">
        <v>1164</v>
      </c>
      <c r="D814" s="1326" t="s">
        <v>2044</v>
      </c>
    </row>
    <row r="815" spans="3:4">
      <c r="C815" s="1322" t="s">
        <v>1164</v>
      </c>
      <c r="D815" s="1326" t="s">
        <v>631</v>
      </c>
    </row>
    <row r="816" spans="3:4">
      <c r="C816" s="1322" t="s">
        <v>1164</v>
      </c>
      <c r="D816" s="1326" t="s">
        <v>1698</v>
      </c>
    </row>
    <row r="817" spans="3:4">
      <c r="C817" s="1322" t="s">
        <v>1164</v>
      </c>
      <c r="D817" s="1326" t="s">
        <v>1009</v>
      </c>
    </row>
    <row r="818" spans="3:4">
      <c r="C818" s="1322" t="s">
        <v>1164</v>
      </c>
      <c r="D818" s="1326" t="s">
        <v>2045</v>
      </c>
    </row>
    <row r="819" spans="3:4">
      <c r="C819" s="1322" t="s">
        <v>1164</v>
      </c>
      <c r="D819" s="1326" t="s">
        <v>2047</v>
      </c>
    </row>
    <row r="820" spans="3:4">
      <c r="C820" s="1322" t="s">
        <v>1164</v>
      </c>
      <c r="D820" s="1326" t="s">
        <v>322</v>
      </c>
    </row>
    <row r="821" spans="3:4">
      <c r="C821" s="1322" t="s">
        <v>1164</v>
      </c>
      <c r="D821" s="1326" t="s">
        <v>498</v>
      </c>
    </row>
    <row r="822" spans="3:4">
      <c r="C822" s="1322" t="s">
        <v>1164</v>
      </c>
      <c r="D822" s="1326" t="s">
        <v>1904</v>
      </c>
    </row>
    <row r="823" spans="3:4">
      <c r="C823" s="1322" t="s">
        <v>1164</v>
      </c>
      <c r="D823" s="1326" t="s">
        <v>2048</v>
      </c>
    </row>
    <row r="824" spans="3:4">
      <c r="C824" s="1322" t="s">
        <v>1164</v>
      </c>
      <c r="D824" s="1326" t="s">
        <v>619</v>
      </c>
    </row>
    <row r="825" spans="3:4">
      <c r="C825" s="1322" t="s">
        <v>1164</v>
      </c>
      <c r="D825" s="1326" t="s">
        <v>1666</v>
      </c>
    </row>
    <row r="826" spans="3:4">
      <c r="C826" s="1322" t="s">
        <v>1164</v>
      </c>
      <c r="D826" s="1326" t="s">
        <v>2049</v>
      </c>
    </row>
    <row r="827" spans="3:4">
      <c r="C827" s="1322" t="s">
        <v>1164</v>
      </c>
      <c r="D827" s="1326" t="s">
        <v>188</v>
      </c>
    </row>
    <row r="828" spans="3:4">
      <c r="C828" s="1322" t="s">
        <v>1164</v>
      </c>
      <c r="D828" s="1326" t="s">
        <v>2515</v>
      </c>
    </row>
    <row r="829" spans="3:4">
      <c r="C829" s="1322" t="s">
        <v>1164</v>
      </c>
      <c r="D829" s="1326" t="s">
        <v>2051</v>
      </c>
    </row>
    <row r="830" spans="3:4">
      <c r="C830" s="1322" t="s">
        <v>1164</v>
      </c>
      <c r="D830" s="1326" t="s">
        <v>1696</v>
      </c>
    </row>
    <row r="831" spans="3:4">
      <c r="C831" s="1322" t="s">
        <v>1164</v>
      </c>
      <c r="D831" s="1326" t="s">
        <v>374</v>
      </c>
    </row>
    <row r="832" spans="3:4">
      <c r="C832" s="1322" t="s">
        <v>1164</v>
      </c>
      <c r="D832" s="1326" t="s">
        <v>2053</v>
      </c>
    </row>
    <row r="833" spans="3:4">
      <c r="C833" s="1322" t="s">
        <v>1164</v>
      </c>
      <c r="D833" s="1326" t="s">
        <v>842</v>
      </c>
    </row>
    <row r="834" spans="3:4">
      <c r="C834" s="1322" t="s">
        <v>1164</v>
      </c>
      <c r="D834" s="1326" t="s">
        <v>2036</v>
      </c>
    </row>
    <row r="835" spans="3:4">
      <c r="C835" s="1322" t="s">
        <v>1164</v>
      </c>
      <c r="D835" s="1326" t="s">
        <v>2055</v>
      </c>
    </row>
    <row r="836" spans="3:4">
      <c r="C836" s="1322" t="s">
        <v>1164</v>
      </c>
      <c r="D836" s="1326" t="s">
        <v>2057</v>
      </c>
    </row>
    <row r="837" spans="3:4">
      <c r="C837" s="1322" t="s">
        <v>1164</v>
      </c>
      <c r="D837" s="1326" t="s">
        <v>717</v>
      </c>
    </row>
    <row r="838" spans="3:4">
      <c r="C838" s="1322" t="s">
        <v>1164</v>
      </c>
      <c r="D838" s="1326" t="s">
        <v>1170</v>
      </c>
    </row>
    <row r="839" spans="3:4">
      <c r="C839" s="1322" t="s">
        <v>196</v>
      </c>
      <c r="D839" s="1326" t="s">
        <v>1557</v>
      </c>
    </row>
    <row r="840" spans="3:4">
      <c r="C840" s="1322" t="s">
        <v>196</v>
      </c>
      <c r="D840" s="1326" t="s">
        <v>1753</v>
      </c>
    </row>
    <row r="841" spans="3:4">
      <c r="C841" s="1322" t="s">
        <v>196</v>
      </c>
      <c r="D841" s="1326" t="s">
        <v>1867</v>
      </c>
    </row>
    <row r="842" spans="3:4">
      <c r="C842" s="1322" t="s">
        <v>196</v>
      </c>
      <c r="D842" s="1326" t="s">
        <v>1619</v>
      </c>
    </row>
    <row r="843" spans="3:4">
      <c r="C843" s="1322" t="s">
        <v>196</v>
      </c>
      <c r="D843" s="1326" t="s">
        <v>330</v>
      </c>
    </row>
    <row r="844" spans="3:4">
      <c r="C844" s="1322" t="s">
        <v>196</v>
      </c>
      <c r="D844" s="1326" t="s">
        <v>2058</v>
      </c>
    </row>
    <row r="845" spans="3:4">
      <c r="C845" s="1322" t="s">
        <v>196</v>
      </c>
      <c r="D845" s="1326" t="s">
        <v>1841</v>
      </c>
    </row>
    <row r="846" spans="3:4">
      <c r="C846" s="1322" t="s">
        <v>196</v>
      </c>
      <c r="D846" s="1326" t="s">
        <v>2059</v>
      </c>
    </row>
    <row r="847" spans="3:4">
      <c r="C847" s="1322" t="s">
        <v>196</v>
      </c>
      <c r="D847" s="1326" t="s">
        <v>917</v>
      </c>
    </row>
    <row r="848" spans="3:4">
      <c r="C848" s="1322" t="s">
        <v>196</v>
      </c>
      <c r="D848" s="1326" t="s">
        <v>2060</v>
      </c>
    </row>
    <row r="849" spans="3:4">
      <c r="C849" s="1322" t="s">
        <v>196</v>
      </c>
      <c r="D849" s="1326" t="s">
        <v>1922</v>
      </c>
    </row>
    <row r="850" spans="3:4">
      <c r="C850" s="1322" t="s">
        <v>196</v>
      </c>
      <c r="D850" s="1326" t="s">
        <v>1082</v>
      </c>
    </row>
    <row r="851" spans="3:4">
      <c r="C851" s="1322" t="s">
        <v>196</v>
      </c>
      <c r="D851" s="1326" t="s">
        <v>870</v>
      </c>
    </row>
    <row r="852" spans="3:4">
      <c r="C852" s="1322" t="s">
        <v>196</v>
      </c>
      <c r="D852" s="1326" t="s">
        <v>2062</v>
      </c>
    </row>
    <row r="853" spans="3:4">
      <c r="C853" s="1322" t="s">
        <v>196</v>
      </c>
      <c r="D853" s="1326" t="s">
        <v>73</v>
      </c>
    </row>
    <row r="854" spans="3:4">
      <c r="C854" s="1322" t="s">
        <v>196</v>
      </c>
      <c r="D854" s="1326" t="s">
        <v>1176</v>
      </c>
    </row>
    <row r="855" spans="3:4">
      <c r="C855" s="1322" t="s">
        <v>196</v>
      </c>
      <c r="D855" s="1326" t="s">
        <v>2063</v>
      </c>
    </row>
    <row r="856" spans="3:4">
      <c r="C856" s="1322" t="s">
        <v>196</v>
      </c>
      <c r="D856" s="1326" t="s">
        <v>106</v>
      </c>
    </row>
    <row r="857" spans="3:4">
      <c r="C857" s="1322" t="s">
        <v>196</v>
      </c>
      <c r="D857" s="1326" t="s">
        <v>1917</v>
      </c>
    </row>
    <row r="858" spans="3:4">
      <c r="C858" s="1322" t="s">
        <v>196</v>
      </c>
      <c r="D858" s="1326" t="s">
        <v>688</v>
      </c>
    </row>
    <row r="859" spans="3:4">
      <c r="C859" s="1322" t="s">
        <v>196</v>
      </c>
      <c r="D859" s="1326" t="s">
        <v>380</v>
      </c>
    </row>
    <row r="860" spans="3:4">
      <c r="C860" s="1322" t="s">
        <v>196</v>
      </c>
      <c r="D860" s="1326" t="s">
        <v>1936</v>
      </c>
    </row>
    <row r="861" spans="3:4">
      <c r="C861" s="1322" t="s">
        <v>196</v>
      </c>
      <c r="D861" s="1326" t="s">
        <v>1868</v>
      </c>
    </row>
    <row r="862" spans="3:4">
      <c r="C862" s="1322" t="s">
        <v>196</v>
      </c>
      <c r="D862" s="1326" t="s">
        <v>504</v>
      </c>
    </row>
    <row r="863" spans="3:4">
      <c r="C863" s="1322" t="s">
        <v>196</v>
      </c>
      <c r="D863" s="1326" t="s">
        <v>2061</v>
      </c>
    </row>
    <row r="864" spans="3:4">
      <c r="C864" s="1322" t="s">
        <v>196</v>
      </c>
      <c r="D864" s="1326" t="s">
        <v>1022</v>
      </c>
    </row>
    <row r="865" spans="3:4">
      <c r="C865" s="1322" t="s">
        <v>196</v>
      </c>
      <c r="D865" s="1326" t="s">
        <v>429</v>
      </c>
    </row>
    <row r="866" spans="3:4">
      <c r="C866" s="1322" t="s">
        <v>196</v>
      </c>
      <c r="D866" s="1326" t="s">
        <v>2064</v>
      </c>
    </row>
    <row r="867" spans="3:4">
      <c r="C867" s="1322" t="s">
        <v>196</v>
      </c>
      <c r="D867" s="1326" t="s">
        <v>463</v>
      </c>
    </row>
    <row r="868" spans="3:4">
      <c r="C868" s="1322" t="s">
        <v>196</v>
      </c>
      <c r="D868" s="1326" t="s">
        <v>2065</v>
      </c>
    </row>
    <row r="869" spans="3:4">
      <c r="C869" s="1322" t="s">
        <v>196</v>
      </c>
      <c r="D869" s="1326" t="s">
        <v>1787</v>
      </c>
    </row>
    <row r="870" spans="3:4">
      <c r="C870" s="1322" t="s">
        <v>196</v>
      </c>
      <c r="D870" s="1326" t="s">
        <v>2066</v>
      </c>
    </row>
    <row r="871" spans="3:4">
      <c r="C871" s="1322" t="s">
        <v>196</v>
      </c>
      <c r="D871" s="1326" t="s">
        <v>2068</v>
      </c>
    </row>
    <row r="872" spans="3:4">
      <c r="C872" s="1322" t="s">
        <v>196</v>
      </c>
      <c r="D872" s="1326" t="s">
        <v>2071</v>
      </c>
    </row>
    <row r="873" spans="3:4">
      <c r="C873" s="1322" t="s">
        <v>196</v>
      </c>
      <c r="D873" s="1326" t="s">
        <v>682</v>
      </c>
    </row>
    <row r="874" spans="3:4">
      <c r="C874" s="1322" t="s">
        <v>196</v>
      </c>
      <c r="D874" s="1326" t="s">
        <v>125</v>
      </c>
    </row>
    <row r="875" spans="3:4">
      <c r="C875" s="1322" t="s">
        <v>196</v>
      </c>
      <c r="D875" s="1326" t="s">
        <v>1360</v>
      </c>
    </row>
    <row r="876" spans="3:4">
      <c r="C876" s="1322" t="s">
        <v>196</v>
      </c>
      <c r="D876" s="1326" t="s">
        <v>2073</v>
      </c>
    </row>
    <row r="877" spans="3:4">
      <c r="C877" s="1322" t="s">
        <v>196</v>
      </c>
      <c r="D877" s="1326" t="s">
        <v>2074</v>
      </c>
    </row>
    <row r="878" spans="3:4">
      <c r="C878" s="1322" t="s">
        <v>196</v>
      </c>
      <c r="D878" s="1326" t="s">
        <v>2076</v>
      </c>
    </row>
    <row r="879" spans="3:4">
      <c r="C879" s="1322" t="s">
        <v>196</v>
      </c>
      <c r="D879" s="1326" t="s">
        <v>2077</v>
      </c>
    </row>
    <row r="880" spans="3:4">
      <c r="C880" s="1322" t="s">
        <v>196</v>
      </c>
      <c r="D880" s="1326" t="s">
        <v>938</v>
      </c>
    </row>
    <row r="881" spans="3:4">
      <c r="C881" s="1322" t="s">
        <v>196</v>
      </c>
      <c r="D881" s="1326" t="s">
        <v>853</v>
      </c>
    </row>
    <row r="882" spans="3:4">
      <c r="C882" s="1322" t="s">
        <v>196</v>
      </c>
      <c r="D882" s="1326" t="s">
        <v>1306</v>
      </c>
    </row>
    <row r="883" spans="3:4">
      <c r="C883" s="1322" t="s">
        <v>196</v>
      </c>
      <c r="D883" s="1326" t="s">
        <v>1161</v>
      </c>
    </row>
    <row r="884" spans="3:4">
      <c r="C884" s="1322" t="s">
        <v>196</v>
      </c>
      <c r="D884" s="1326" t="s">
        <v>864</v>
      </c>
    </row>
    <row r="885" spans="3:4">
      <c r="C885" s="1322" t="s">
        <v>196</v>
      </c>
      <c r="D885" s="1326" t="s">
        <v>1174</v>
      </c>
    </row>
    <row r="886" spans="3:4">
      <c r="C886" s="1322" t="s">
        <v>196</v>
      </c>
      <c r="D886" s="1326" t="s">
        <v>2078</v>
      </c>
    </row>
    <row r="887" spans="3:4">
      <c r="C887" s="1322" t="s">
        <v>196</v>
      </c>
      <c r="D887" s="1326" t="s">
        <v>1864</v>
      </c>
    </row>
    <row r="888" spans="3:4">
      <c r="C888" s="1322" t="s">
        <v>196</v>
      </c>
      <c r="D888" s="1326" t="s">
        <v>2079</v>
      </c>
    </row>
    <row r="889" spans="3:4">
      <c r="C889" s="1322" t="s">
        <v>196</v>
      </c>
      <c r="D889" s="1326" t="s">
        <v>1960</v>
      </c>
    </row>
    <row r="890" spans="3:4">
      <c r="C890" s="1322" t="s">
        <v>196</v>
      </c>
      <c r="D890" s="1326" t="s">
        <v>1996</v>
      </c>
    </row>
    <row r="891" spans="3:4">
      <c r="C891" s="1322" t="s">
        <v>196</v>
      </c>
      <c r="D891" s="1326" t="s">
        <v>2080</v>
      </c>
    </row>
    <row r="892" spans="3:4">
      <c r="C892" s="1322" t="s">
        <v>196</v>
      </c>
      <c r="D892" s="1326" t="s">
        <v>151</v>
      </c>
    </row>
    <row r="893" spans="3:4">
      <c r="C893" s="1322" t="s">
        <v>196</v>
      </c>
      <c r="D893" s="1326" t="s">
        <v>1845</v>
      </c>
    </row>
    <row r="894" spans="3:4">
      <c r="C894" s="1322" t="s">
        <v>196</v>
      </c>
      <c r="D894" s="1326" t="s">
        <v>268</v>
      </c>
    </row>
    <row r="895" spans="3:4">
      <c r="C895" s="1322" t="s">
        <v>196</v>
      </c>
      <c r="D895" s="1326" t="s">
        <v>253</v>
      </c>
    </row>
    <row r="896" spans="3:4">
      <c r="C896" s="1322" t="s">
        <v>196</v>
      </c>
      <c r="D896" s="1326" t="s">
        <v>2056</v>
      </c>
    </row>
    <row r="897" spans="3:4">
      <c r="C897" s="1322" t="s">
        <v>196</v>
      </c>
      <c r="D897" s="1326" t="s">
        <v>282</v>
      </c>
    </row>
    <row r="898" spans="3:4">
      <c r="C898" s="1322" t="s">
        <v>196</v>
      </c>
      <c r="D898" s="1326" t="s">
        <v>560</v>
      </c>
    </row>
    <row r="899" spans="3:4">
      <c r="C899" s="1322" t="s">
        <v>196</v>
      </c>
      <c r="D899" s="1326" t="s">
        <v>2081</v>
      </c>
    </row>
    <row r="900" spans="3:4">
      <c r="C900" s="1322" t="s">
        <v>196</v>
      </c>
      <c r="D900" s="1326" t="s">
        <v>449</v>
      </c>
    </row>
    <row r="901" spans="3:4">
      <c r="C901" s="1322" t="s">
        <v>196</v>
      </c>
      <c r="D901" s="1326" t="s">
        <v>1740</v>
      </c>
    </row>
    <row r="902" spans="3:4">
      <c r="C902" s="1322" t="s">
        <v>196</v>
      </c>
      <c r="D902" s="1326" t="s">
        <v>711</v>
      </c>
    </row>
    <row r="903" spans="3:4">
      <c r="C903" s="1322" t="s">
        <v>196</v>
      </c>
      <c r="D903" s="1326" t="s">
        <v>2082</v>
      </c>
    </row>
    <row r="904" spans="3:4">
      <c r="C904" s="1322" t="s">
        <v>196</v>
      </c>
      <c r="D904" s="1326" t="s">
        <v>2083</v>
      </c>
    </row>
    <row r="905" spans="3:4">
      <c r="C905" s="1322" t="s">
        <v>196</v>
      </c>
      <c r="D905" s="1326" t="s">
        <v>2084</v>
      </c>
    </row>
    <row r="906" spans="3:4">
      <c r="C906" s="1322" t="s">
        <v>196</v>
      </c>
      <c r="D906" s="1326" t="s">
        <v>2085</v>
      </c>
    </row>
    <row r="907" spans="3:4">
      <c r="C907" s="1322" t="s">
        <v>196</v>
      </c>
      <c r="D907" s="1326" t="s">
        <v>875</v>
      </c>
    </row>
    <row r="908" spans="3:4">
      <c r="C908" s="1322" t="s">
        <v>196</v>
      </c>
      <c r="D908" s="1326" t="s">
        <v>241</v>
      </c>
    </row>
    <row r="909" spans="3:4">
      <c r="C909" s="1322" t="s">
        <v>196</v>
      </c>
      <c r="D909" s="1326" t="s">
        <v>1541</v>
      </c>
    </row>
    <row r="910" spans="3:4">
      <c r="C910" s="1322" t="s">
        <v>196</v>
      </c>
      <c r="D910" s="1326" t="s">
        <v>220</v>
      </c>
    </row>
    <row r="911" spans="3:4">
      <c r="C911" s="1322" t="s">
        <v>196</v>
      </c>
      <c r="D911" s="1326" t="s">
        <v>2087</v>
      </c>
    </row>
    <row r="912" spans="3:4">
      <c r="C912" s="1322" t="s">
        <v>196</v>
      </c>
      <c r="D912" s="1326" t="s">
        <v>1899</v>
      </c>
    </row>
    <row r="913" spans="3:4">
      <c r="C913" s="1322" t="s">
        <v>196</v>
      </c>
      <c r="D913" s="1326" t="s">
        <v>2088</v>
      </c>
    </row>
    <row r="914" spans="3:4">
      <c r="C914" s="1322" t="s">
        <v>196</v>
      </c>
      <c r="D914" s="1326" t="s">
        <v>1998</v>
      </c>
    </row>
    <row r="915" spans="3:4">
      <c r="C915" s="1322" t="s">
        <v>196</v>
      </c>
      <c r="D915" s="1326" t="s">
        <v>2089</v>
      </c>
    </row>
    <row r="916" spans="3:4">
      <c r="C916" s="1322" t="s">
        <v>1173</v>
      </c>
      <c r="D916" s="1326" t="s">
        <v>1534</v>
      </c>
    </row>
    <row r="917" spans="3:4">
      <c r="C917" s="1322" t="s">
        <v>1173</v>
      </c>
      <c r="D917" s="1326" t="s">
        <v>1321</v>
      </c>
    </row>
    <row r="918" spans="3:4">
      <c r="C918" s="1322" t="s">
        <v>1173</v>
      </c>
      <c r="D918" s="1326" t="s">
        <v>1365</v>
      </c>
    </row>
    <row r="919" spans="3:4">
      <c r="C919" s="1322" t="s">
        <v>1173</v>
      </c>
      <c r="D919" s="1326" t="s">
        <v>1778</v>
      </c>
    </row>
    <row r="920" spans="3:4">
      <c r="C920" s="1322" t="s">
        <v>1173</v>
      </c>
      <c r="D920" s="1326" t="s">
        <v>1238</v>
      </c>
    </row>
    <row r="921" spans="3:4">
      <c r="C921" s="1322" t="s">
        <v>1173</v>
      </c>
      <c r="D921" s="1326" t="s">
        <v>2090</v>
      </c>
    </row>
    <row r="922" spans="3:4">
      <c r="C922" s="1322" t="s">
        <v>1173</v>
      </c>
      <c r="D922" s="1326" t="s">
        <v>1631</v>
      </c>
    </row>
    <row r="923" spans="3:4">
      <c r="C923" s="1322" t="s">
        <v>1173</v>
      </c>
      <c r="D923" s="1326" t="s">
        <v>2</v>
      </c>
    </row>
    <row r="924" spans="3:4">
      <c r="C924" s="1322" t="s">
        <v>1173</v>
      </c>
      <c r="D924" s="1326" t="s">
        <v>999</v>
      </c>
    </row>
    <row r="925" spans="3:4">
      <c r="C925" s="1322" t="s">
        <v>1173</v>
      </c>
      <c r="D925" s="1326" t="s">
        <v>2092</v>
      </c>
    </row>
    <row r="926" spans="3:4">
      <c r="C926" s="1322" t="s">
        <v>1173</v>
      </c>
      <c r="D926" s="1326" t="s">
        <v>2094</v>
      </c>
    </row>
    <row r="927" spans="3:4">
      <c r="C927" s="1322" t="s">
        <v>1173</v>
      </c>
      <c r="D927" s="1326" t="s">
        <v>2095</v>
      </c>
    </row>
    <row r="928" spans="3:4">
      <c r="C928" s="1322" t="s">
        <v>1173</v>
      </c>
      <c r="D928" s="1326" t="s">
        <v>1782</v>
      </c>
    </row>
    <row r="929" spans="3:4">
      <c r="C929" s="1322" t="s">
        <v>1173</v>
      </c>
      <c r="D929" s="1326" t="s">
        <v>1783</v>
      </c>
    </row>
    <row r="930" spans="3:4">
      <c r="C930" s="1322" t="s">
        <v>1173</v>
      </c>
      <c r="D930" s="1326" t="s">
        <v>2096</v>
      </c>
    </row>
    <row r="931" spans="3:4">
      <c r="C931" s="1322" t="s">
        <v>1173</v>
      </c>
      <c r="D931" s="1326" t="s">
        <v>1617</v>
      </c>
    </row>
    <row r="932" spans="3:4">
      <c r="C932" s="1322" t="s">
        <v>1173</v>
      </c>
      <c r="D932" s="1326" t="s">
        <v>996</v>
      </c>
    </row>
    <row r="933" spans="3:4">
      <c r="C933" s="1322" t="s">
        <v>1173</v>
      </c>
      <c r="D933" s="1326" t="s">
        <v>2098</v>
      </c>
    </row>
    <row r="934" spans="3:4">
      <c r="C934" s="1322" t="s">
        <v>1173</v>
      </c>
      <c r="D934" s="1326" t="s">
        <v>1654</v>
      </c>
    </row>
    <row r="935" spans="3:4">
      <c r="C935" s="1322" t="s">
        <v>1173</v>
      </c>
      <c r="D935" s="1326" t="s">
        <v>2100</v>
      </c>
    </row>
    <row r="936" spans="3:4">
      <c r="C936" s="1322" t="s">
        <v>1173</v>
      </c>
      <c r="D936" s="1326" t="s">
        <v>1977</v>
      </c>
    </row>
    <row r="937" spans="3:4">
      <c r="C937" s="1322" t="s">
        <v>1173</v>
      </c>
      <c r="D937" s="1326" t="s">
        <v>2097</v>
      </c>
    </row>
    <row r="938" spans="3:4">
      <c r="C938" s="1322" t="s">
        <v>1173</v>
      </c>
      <c r="D938" s="1326" t="s">
        <v>274</v>
      </c>
    </row>
    <row r="939" spans="3:4">
      <c r="C939" s="1322" t="s">
        <v>1173</v>
      </c>
      <c r="D939" s="1326" t="s">
        <v>55</v>
      </c>
    </row>
    <row r="940" spans="3:4">
      <c r="C940" s="1322" t="s">
        <v>1173</v>
      </c>
      <c r="D940" s="1326" t="s">
        <v>2031</v>
      </c>
    </row>
    <row r="941" spans="3:4">
      <c r="C941" s="1322" t="s">
        <v>1173</v>
      </c>
      <c r="D941" s="1326" t="s">
        <v>663</v>
      </c>
    </row>
    <row r="942" spans="3:4">
      <c r="C942" s="1322" t="s">
        <v>1173</v>
      </c>
      <c r="D942" s="1326" t="s">
        <v>553</v>
      </c>
    </row>
    <row r="943" spans="3:4">
      <c r="C943" s="1322" t="s">
        <v>1173</v>
      </c>
      <c r="D943" s="1326" t="s">
        <v>2101</v>
      </c>
    </row>
    <row r="944" spans="3:4">
      <c r="C944" s="1322" t="s">
        <v>1173</v>
      </c>
      <c r="D944" s="1326" t="s">
        <v>799</v>
      </c>
    </row>
    <row r="945" spans="3:4">
      <c r="C945" s="1322" t="s">
        <v>1173</v>
      </c>
      <c r="D945" s="1326" t="s">
        <v>515</v>
      </c>
    </row>
    <row r="946" spans="3:4">
      <c r="C946" s="1322" t="s">
        <v>1173</v>
      </c>
      <c r="D946" s="1326" t="s">
        <v>1612</v>
      </c>
    </row>
    <row r="947" spans="3:4">
      <c r="C947" s="1322" t="s">
        <v>1173</v>
      </c>
      <c r="D947" s="1326" t="s">
        <v>711</v>
      </c>
    </row>
    <row r="948" spans="3:4">
      <c r="C948" s="1322" t="s">
        <v>1173</v>
      </c>
      <c r="D948" s="1326" t="s">
        <v>4</v>
      </c>
    </row>
    <row r="949" spans="3:4">
      <c r="C949" s="1322" t="s">
        <v>1173</v>
      </c>
      <c r="D949" s="1326" t="s">
        <v>2102</v>
      </c>
    </row>
    <row r="950" spans="3:4">
      <c r="C950" s="1322" t="s">
        <v>1173</v>
      </c>
      <c r="D950" s="1326" t="s">
        <v>1420</v>
      </c>
    </row>
    <row r="951" spans="3:4">
      <c r="C951" s="1322" t="s">
        <v>1173</v>
      </c>
      <c r="D951" s="1326" t="s">
        <v>2103</v>
      </c>
    </row>
    <row r="952" spans="3:4">
      <c r="C952" s="1322" t="s">
        <v>1173</v>
      </c>
      <c r="D952" s="1326" t="s">
        <v>1512</v>
      </c>
    </row>
    <row r="953" spans="3:4">
      <c r="C953" s="1322" t="s">
        <v>1173</v>
      </c>
      <c r="D953" s="1326" t="s">
        <v>1358</v>
      </c>
    </row>
    <row r="954" spans="3:4">
      <c r="C954" s="1322" t="s">
        <v>1173</v>
      </c>
      <c r="D954" s="1326" t="s">
        <v>945</v>
      </c>
    </row>
    <row r="955" spans="3:4">
      <c r="C955" s="1322" t="s">
        <v>1173</v>
      </c>
      <c r="D955" s="1326" t="s">
        <v>568</v>
      </c>
    </row>
    <row r="956" spans="3:4">
      <c r="C956" s="1322" t="s">
        <v>1173</v>
      </c>
      <c r="D956" s="1326" t="s">
        <v>2104</v>
      </c>
    </row>
    <row r="957" spans="3:4">
      <c r="C957" s="1322" t="s">
        <v>1173</v>
      </c>
      <c r="D957" s="1326" t="s">
        <v>350</v>
      </c>
    </row>
    <row r="958" spans="3:4">
      <c r="C958" s="1322" t="s">
        <v>98</v>
      </c>
      <c r="D958" s="1326" t="s">
        <v>780</v>
      </c>
    </row>
    <row r="959" spans="3:4">
      <c r="C959" s="1322" t="s">
        <v>98</v>
      </c>
      <c r="D959" s="1326" t="s">
        <v>736</v>
      </c>
    </row>
    <row r="960" spans="3:4">
      <c r="C960" s="1322" t="s">
        <v>98</v>
      </c>
      <c r="D960" s="1326" t="s">
        <v>1786</v>
      </c>
    </row>
    <row r="961" spans="3:4">
      <c r="C961" s="1322" t="s">
        <v>98</v>
      </c>
      <c r="D961" s="1326" t="s">
        <v>1749</v>
      </c>
    </row>
    <row r="962" spans="3:4">
      <c r="C962" s="1322" t="s">
        <v>98</v>
      </c>
      <c r="D962" s="1326" t="s">
        <v>1703</v>
      </c>
    </row>
    <row r="963" spans="3:4">
      <c r="C963" s="1322" t="s">
        <v>98</v>
      </c>
      <c r="D963" s="1326" t="s">
        <v>926</v>
      </c>
    </row>
    <row r="964" spans="3:4">
      <c r="C964" s="1322" t="s">
        <v>98</v>
      </c>
      <c r="D964" s="1326" t="s">
        <v>2105</v>
      </c>
    </row>
    <row r="965" spans="3:4">
      <c r="C965" s="1322" t="s">
        <v>98</v>
      </c>
      <c r="D965" s="1326" t="s">
        <v>1790</v>
      </c>
    </row>
    <row r="966" spans="3:4">
      <c r="C966" s="1322" t="s">
        <v>98</v>
      </c>
      <c r="D966" s="1326" t="s">
        <v>1548</v>
      </c>
    </row>
    <row r="967" spans="3:4">
      <c r="C967" s="1322" t="s">
        <v>98</v>
      </c>
      <c r="D967" s="1326" t="s">
        <v>1796</v>
      </c>
    </row>
    <row r="968" spans="3:4">
      <c r="C968" s="1322" t="s">
        <v>98</v>
      </c>
      <c r="D968" s="1326" t="s">
        <v>1797</v>
      </c>
    </row>
    <row r="969" spans="3:4">
      <c r="C969" s="1322" t="s">
        <v>98</v>
      </c>
      <c r="D969" s="1326" t="s">
        <v>1798</v>
      </c>
    </row>
    <row r="970" spans="3:4">
      <c r="C970" s="1322" t="s">
        <v>98</v>
      </c>
      <c r="D970" s="1326" t="s">
        <v>1799</v>
      </c>
    </row>
    <row r="971" spans="3:4">
      <c r="C971" s="1322" t="s">
        <v>98</v>
      </c>
      <c r="D971" s="1326" t="s">
        <v>1151</v>
      </c>
    </row>
    <row r="972" spans="3:4">
      <c r="C972" s="1322" t="s">
        <v>98</v>
      </c>
      <c r="D972" s="1326" t="s">
        <v>761</v>
      </c>
    </row>
    <row r="973" spans="3:4">
      <c r="C973" s="1322" t="s">
        <v>98</v>
      </c>
      <c r="D973" s="1326" t="s">
        <v>204</v>
      </c>
    </row>
    <row r="974" spans="3:4">
      <c r="C974" s="1322" t="s">
        <v>98</v>
      </c>
      <c r="D974" s="1326" t="s">
        <v>1615</v>
      </c>
    </row>
    <row r="975" spans="3:4">
      <c r="C975" s="1322" t="s">
        <v>98</v>
      </c>
      <c r="D975" s="1326" t="s">
        <v>858</v>
      </c>
    </row>
    <row r="976" spans="3:4">
      <c r="C976" s="1322" t="s">
        <v>98</v>
      </c>
      <c r="D976" s="1326" t="s">
        <v>598</v>
      </c>
    </row>
    <row r="977" spans="3:4">
      <c r="C977" s="1322" t="s">
        <v>98</v>
      </c>
      <c r="D977" s="1326" t="s">
        <v>2107</v>
      </c>
    </row>
    <row r="978" spans="3:4">
      <c r="C978" s="1322" t="s">
        <v>98</v>
      </c>
      <c r="D978" s="1326" t="s">
        <v>1471</v>
      </c>
    </row>
    <row r="979" spans="3:4">
      <c r="C979" s="1322" t="s">
        <v>98</v>
      </c>
      <c r="D979" s="1326" t="s">
        <v>1695</v>
      </c>
    </row>
    <row r="980" spans="3:4">
      <c r="C980" s="1322" t="s">
        <v>98</v>
      </c>
      <c r="D980" s="1326" t="s">
        <v>1274</v>
      </c>
    </row>
    <row r="981" spans="3:4">
      <c r="C981" s="1322" t="s">
        <v>98</v>
      </c>
      <c r="D981" s="1326" t="s">
        <v>2108</v>
      </c>
    </row>
    <row r="982" spans="3:4">
      <c r="C982" s="1322" t="s">
        <v>98</v>
      </c>
      <c r="D982" s="1326" t="s">
        <v>1546</v>
      </c>
    </row>
    <row r="983" spans="3:4">
      <c r="C983" s="1322" t="s">
        <v>98</v>
      </c>
      <c r="D983" s="1326" t="s">
        <v>426</v>
      </c>
    </row>
    <row r="984" spans="3:4">
      <c r="C984" s="1322" t="s">
        <v>98</v>
      </c>
      <c r="D984" s="1326" t="s">
        <v>2109</v>
      </c>
    </row>
    <row r="985" spans="3:4">
      <c r="C985" s="1322" t="s">
        <v>98</v>
      </c>
      <c r="D985" s="1326" t="s">
        <v>2110</v>
      </c>
    </row>
    <row r="986" spans="3:4">
      <c r="C986" s="1322" t="s">
        <v>98</v>
      </c>
      <c r="D986" s="1326" t="s">
        <v>1220</v>
      </c>
    </row>
    <row r="987" spans="3:4">
      <c r="C987" s="1322" t="s">
        <v>98</v>
      </c>
      <c r="D987" s="1326" t="s">
        <v>2350</v>
      </c>
    </row>
    <row r="988" spans="3:4">
      <c r="C988" s="1322" t="s">
        <v>98</v>
      </c>
      <c r="D988" s="1326" t="s">
        <v>452</v>
      </c>
    </row>
    <row r="989" spans="3:4">
      <c r="C989" s="1322" t="s">
        <v>98</v>
      </c>
      <c r="D989" s="1326" t="s">
        <v>1805</v>
      </c>
    </row>
    <row r="990" spans="3:4">
      <c r="C990" s="1322" t="s">
        <v>98</v>
      </c>
      <c r="D990" s="1326" t="s">
        <v>2072</v>
      </c>
    </row>
    <row r="991" spans="3:4">
      <c r="C991" s="1322" t="s">
        <v>98</v>
      </c>
      <c r="D991" s="1326" t="s">
        <v>1806</v>
      </c>
    </row>
    <row r="992" spans="3:4">
      <c r="C992" s="1322" t="s">
        <v>98</v>
      </c>
      <c r="D992" s="1326" t="s">
        <v>815</v>
      </c>
    </row>
    <row r="993" spans="3:4">
      <c r="C993" s="1322" t="s">
        <v>288</v>
      </c>
      <c r="D993" s="1326" t="s">
        <v>734</v>
      </c>
    </row>
    <row r="994" spans="3:4">
      <c r="C994" s="1322" t="s">
        <v>288</v>
      </c>
      <c r="D994" s="1326" t="s">
        <v>294</v>
      </c>
    </row>
    <row r="995" spans="3:4">
      <c r="C995" s="1322" t="s">
        <v>288</v>
      </c>
      <c r="D995" s="1326" t="s">
        <v>1540</v>
      </c>
    </row>
    <row r="996" spans="3:4">
      <c r="C996" s="1322" t="s">
        <v>288</v>
      </c>
      <c r="D996" s="1326" t="s">
        <v>1034</v>
      </c>
    </row>
    <row r="997" spans="3:4">
      <c r="C997" s="1322" t="s">
        <v>288</v>
      </c>
      <c r="D997" s="1326" t="s">
        <v>1728</v>
      </c>
    </row>
    <row r="998" spans="3:4">
      <c r="C998" s="1322" t="s">
        <v>288</v>
      </c>
      <c r="D998" s="1326" t="s">
        <v>285</v>
      </c>
    </row>
    <row r="999" spans="3:4">
      <c r="C999" s="1322" t="s">
        <v>288</v>
      </c>
      <c r="D999" s="1326" t="s">
        <v>1367</v>
      </c>
    </row>
    <row r="1000" spans="3:4">
      <c r="C1000" s="1322" t="s">
        <v>288</v>
      </c>
      <c r="D1000" s="1326" t="s">
        <v>1815</v>
      </c>
    </row>
    <row r="1001" spans="3:4">
      <c r="C1001" s="1322" t="s">
        <v>288</v>
      </c>
      <c r="D1001" s="1326" t="s">
        <v>1544</v>
      </c>
    </row>
    <row r="1002" spans="3:4">
      <c r="C1002" s="1322" t="s">
        <v>288</v>
      </c>
      <c r="D1002" s="1326" t="s">
        <v>699</v>
      </c>
    </row>
    <row r="1003" spans="3:4">
      <c r="C1003" s="1322" t="s">
        <v>288</v>
      </c>
      <c r="D1003" s="1326" t="s">
        <v>922</v>
      </c>
    </row>
    <row r="1004" spans="3:4">
      <c r="C1004" s="1322" t="s">
        <v>288</v>
      </c>
      <c r="D1004" s="1326" t="s">
        <v>1078</v>
      </c>
    </row>
    <row r="1005" spans="3:4">
      <c r="C1005" s="1322" t="s">
        <v>288</v>
      </c>
      <c r="D1005" s="1326" t="s">
        <v>1549</v>
      </c>
    </row>
    <row r="1006" spans="3:4">
      <c r="C1006" s="1322" t="s">
        <v>288</v>
      </c>
      <c r="D1006" s="1326" t="s">
        <v>1353</v>
      </c>
    </row>
    <row r="1007" spans="3:4">
      <c r="C1007" s="1322" t="s">
        <v>288</v>
      </c>
      <c r="D1007" s="1326" t="s">
        <v>1816</v>
      </c>
    </row>
    <row r="1008" spans="3:4">
      <c r="C1008" s="1322" t="s">
        <v>288</v>
      </c>
      <c r="D1008" s="1326" t="s">
        <v>1819</v>
      </c>
    </row>
    <row r="1009" spans="3:4">
      <c r="C1009" s="1322" t="s">
        <v>288</v>
      </c>
      <c r="D1009" s="1326" t="s">
        <v>1822</v>
      </c>
    </row>
    <row r="1010" spans="3:4">
      <c r="C1010" s="1322" t="s">
        <v>288</v>
      </c>
      <c r="D1010" s="1326" t="s">
        <v>1825</v>
      </c>
    </row>
    <row r="1011" spans="3:4">
      <c r="C1011" s="1322" t="s">
        <v>288</v>
      </c>
      <c r="D1011" s="1326" t="s">
        <v>1826</v>
      </c>
    </row>
    <row r="1012" spans="3:4">
      <c r="C1012" s="1322" t="s">
        <v>288</v>
      </c>
      <c r="D1012" s="1326" t="s">
        <v>1552</v>
      </c>
    </row>
    <row r="1013" spans="3:4">
      <c r="C1013" s="1322" t="s">
        <v>288</v>
      </c>
      <c r="D1013" s="1326" t="s">
        <v>1222</v>
      </c>
    </row>
    <row r="1014" spans="3:4">
      <c r="C1014" s="1322" t="s">
        <v>288</v>
      </c>
      <c r="D1014" s="1326" t="s">
        <v>1372</v>
      </c>
    </row>
    <row r="1015" spans="3:4">
      <c r="C1015" s="1322" t="s">
        <v>288</v>
      </c>
      <c r="D1015" s="1326" t="s">
        <v>1829</v>
      </c>
    </row>
    <row r="1016" spans="3:4">
      <c r="C1016" s="1322" t="s">
        <v>288</v>
      </c>
      <c r="D1016" s="1326" t="s">
        <v>1508</v>
      </c>
    </row>
    <row r="1017" spans="3:4">
      <c r="C1017" s="1322" t="s">
        <v>288</v>
      </c>
      <c r="D1017" s="1326" t="s">
        <v>1554</v>
      </c>
    </row>
    <row r="1018" spans="3:4">
      <c r="C1018" s="1322" t="s">
        <v>288</v>
      </c>
      <c r="D1018" s="1326" t="s">
        <v>533</v>
      </c>
    </row>
    <row r="1019" spans="3:4">
      <c r="C1019" s="1322" t="s">
        <v>288</v>
      </c>
      <c r="D1019" s="1326" t="s">
        <v>1831</v>
      </c>
    </row>
    <row r="1020" spans="3:4">
      <c r="C1020" s="1322" t="s">
        <v>288</v>
      </c>
      <c r="D1020" s="1326" t="s">
        <v>1832</v>
      </c>
    </row>
    <row r="1021" spans="3:4">
      <c r="C1021" s="1322" t="s">
        <v>288</v>
      </c>
      <c r="D1021" s="1326" t="s">
        <v>219</v>
      </c>
    </row>
    <row r="1022" spans="3:4">
      <c r="C1022" s="1322" t="s">
        <v>288</v>
      </c>
      <c r="D1022" s="1326" t="s">
        <v>1555</v>
      </c>
    </row>
    <row r="1023" spans="3:4">
      <c r="C1023" s="1322" t="s">
        <v>288</v>
      </c>
      <c r="D1023" s="1326" t="s">
        <v>1834</v>
      </c>
    </row>
    <row r="1024" spans="3:4">
      <c r="C1024" s="1322" t="s">
        <v>288</v>
      </c>
      <c r="D1024" s="1326" t="s">
        <v>1560</v>
      </c>
    </row>
    <row r="1025" spans="3:4">
      <c r="C1025" s="1322" t="s">
        <v>288</v>
      </c>
      <c r="D1025" s="1326" t="s">
        <v>2111</v>
      </c>
    </row>
    <row r="1026" spans="3:4">
      <c r="C1026" s="1322" t="s">
        <v>288</v>
      </c>
      <c r="D1026" s="1326" t="s">
        <v>1564</v>
      </c>
    </row>
    <row r="1027" spans="3:4">
      <c r="C1027" s="1322" t="s">
        <v>288</v>
      </c>
      <c r="D1027" s="1326" t="s">
        <v>1569</v>
      </c>
    </row>
    <row r="1028" spans="3:4">
      <c r="C1028" s="1322" t="s">
        <v>288</v>
      </c>
      <c r="D1028" s="1326" t="s">
        <v>1482</v>
      </c>
    </row>
    <row r="1029" spans="3:4">
      <c r="C1029" s="1322" t="s">
        <v>288</v>
      </c>
      <c r="D1029" s="1326" t="s">
        <v>1193</v>
      </c>
    </row>
    <row r="1030" spans="3:4">
      <c r="C1030" s="1322" t="s">
        <v>288</v>
      </c>
      <c r="D1030" s="1326" t="s">
        <v>589</v>
      </c>
    </row>
    <row r="1031" spans="3:4">
      <c r="C1031" s="1322" t="s">
        <v>288</v>
      </c>
      <c r="D1031" s="1326" t="s">
        <v>499</v>
      </c>
    </row>
    <row r="1032" spans="3:4">
      <c r="C1032" s="1322" t="s">
        <v>288</v>
      </c>
      <c r="D1032" s="1326" t="s">
        <v>2113</v>
      </c>
    </row>
    <row r="1033" spans="3:4">
      <c r="C1033" s="1322" t="s">
        <v>288</v>
      </c>
      <c r="D1033" s="1326" t="s">
        <v>258</v>
      </c>
    </row>
    <row r="1034" spans="3:4">
      <c r="C1034" s="1322" t="s">
        <v>288</v>
      </c>
      <c r="D1034" s="1326" t="s">
        <v>1837</v>
      </c>
    </row>
    <row r="1035" spans="3:4">
      <c r="C1035" s="1322" t="s">
        <v>288</v>
      </c>
      <c r="D1035" s="1326" t="s">
        <v>1551</v>
      </c>
    </row>
    <row r="1036" spans="3:4">
      <c r="C1036" s="1322" t="s">
        <v>288</v>
      </c>
      <c r="D1036" s="1326" t="s">
        <v>927</v>
      </c>
    </row>
    <row r="1037" spans="3:4">
      <c r="C1037" s="1322" t="s">
        <v>288</v>
      </c>
      <c r="D1037" s="1326" t="s">
        <v>1562</v>
      </c>
    </row>
    <row r="1038" spans="3:4">
      <c r="C1038" s="1322" t="s">
        <v>288</v>
      </c>
      <c r="D1038" s="1326" t="s">
        <v>1838</v>
      </c>
    </row>
    <row r="1039" spans="3:4">
      <c r="C1039" s="1322" t="s">
        <v>288</v>
      </c>
      <c r="D1039" s="1326" t="s">
        <v>75</v>
      </c>
    </row>
    <row r="1040" spans="3:4">
      <c r="C1040" s="1322" t="s">
        <v>288</v>
      </c>
      <c r="D1040" s="1326" t="s">
        <v>2069</v>
      </c>
    </row>
    <row r="1041" spans="3:4">
      <c r="C1041" s="1322" t="s">
        <v>288</v>
      </c>
      <c r="D1041" s="1326" t="s">
        <v>2042</v>
      </c>
    </row>
    <row r="1042" spans="3:4">
      <c r="C1042" s="1322" t="s">
        <v>288</v>
      </c>
      <c r="D1042" s="1326" t="s">
        <v>2114</v>
      </c>
    </row>
    <row r="1043" spans="3:4">
      <c r="C1043" s="1322" t="s">
        <v>288</v>
      </c>
      <c r="D1043" s="1326" t="s">
        <v>419</v>
      </c>
    </row>
    <row r="1044" spans="3:4">
      <c r="C1044" s="1322" t="s">
        <v>288</v>
      </c>
      <c r="D1044" s="1326" t="s">
        <v>1840</v>
      </c>
    </row>
    <row r="1045" spans="3:4">
      <c r="C1045" s="1322" t="s">
        <v>288</v>
      </c>
      <c r="D1045" s="1326" t="s">
        <v>1689</v>
      </c>
    </row>
    <row r="1046" spans="3:4">
      <c r="C1046" s="1322" t="s">
        <v>288</v>
      </c>
      <c r="D1046" s="1326" t="s">
        <v>689</v>
      </c>
    </row>
    <row r="1047" spans="3:4">
      <c r="C1047" s="1322" t="s">
        <v>944</v>
      </c>
      <c r="D1047" s="1326" t="s">
        <v>1572</v>
      </c>
    </row>
    <row r="1048" spans="3:4">
      <c r="C1048" s="1322" t="s">
        <v>944</v>
      </c>
      <c r="D1048" s="1326" t="s">
        <v>1574</v>
      </c>
    </row>
    <row r="1049" spans="3:4">
      <c r="C1049" s="1322" t="s">
        <v>944</v>
      </c>
      <c r="D1049" s="1326" t="s">
        <v>1604</v>
      </c>
    </row>
    <row r="1050" spans="3:4">
      <c r="C1050" s="1322" t="s">
        <v>944</v>
      </c>
      <c r="D1050" s="1326" t="s">
        <v>848</v>
      </c>
    </row>
    <row r="1051" spans="3:4">
      <c r="C1051" s="1322" t="s">
        <v>944</v>
      </c>
      <c r="D1051" s="1326" t="s">
        <v>1577</v>
      </c>
    </row>
    <row r="1052" spans="3:4">
      <c r="C1052" s="1322" t="s">
        <v>944</v>
      </c>
      <c r="D1052" s="1326" t="s">
        <v>1579</v>
      </c>
    </row>
    <row r="1053" spans="3:4">
      <c r="C1053" s="1322" t="s">
        <v>944</v>
      </c>
      <c r="D1053" s="1326" t="s">
        <v>1850</v>
      </c>
    </row>
    <row r="1054" spans="3:4">
      <c r="C1054" s="1322" t="s">
        <v>944</v>
      </c>
      <c r="D1054" s="1326" t="s">
        <v>64</v>
      </c>
    </row>
    <row r="1055" spans="3:4">
      <c r="C1055" s="1322" t="s">
        <v>944</v>
      </c>
      <c r="D1055" s="1326" t="s">
        <v>1583</v>
      </c>
    </row>
    <row r="1056" spans="3:4">
      <c r="C1056" s="1322" t="s">
        <v>944</v>
      </c>
      <c r="D1056" s="1326" t="s">
        <v>1592</v>
      </c>
    </row>
    <row r="1057" spans="3:4">
      <c r="C1057" s="1322" t="s">
        <v>944</v>
      </c>
      <c r="D1057" s="1326" t="s">
        <v>1933</v>
      </c>
    </row>
    <row r="1058" spans="3:4">
      <c r="C1058" s="1322" t="s">
        <v>944</v>
      </c>
      <c r="D1058" s="1326" t="s">
        <v>1851</v>
      </c>
    </row>
    <row r="1059" spans="3:4">
      <c r="C1059" s="1322" t="s">
        <v>944</v>
      </c>
      <c r="D1059" s="1326" t="s">
        <v>2117</v>
      </c>
    </row>
    <row r="1060" spans="3:4">
      <c r="C1060" s="1322" t="s">
        <v>944</v>
      </c>
      <c r="D1060" s="1326" t="s">
        <v>1853</v>
      </c>
    </row>
    <row r="1061" spans="3:4">
      <c r="C1061" s="1322" t="s">
        <v>944</v>
      </c>
      <c r="D1061" s="1326" t="s">
        <v>1854</v>
      </c>
    </row>
    <row r="1062" spans="3:4">
      <c r="C1062" s="1322" t="s">
        <v>944</v>
      </c>
      <c r="D1062" s="1326" t="s">
        <v>473</v>
      </c>
    </row>
    <row r="1063" spans="3:4">
      <c r="C1063" s="1322" t="s">
        <v>944</v>
      </c>
      <c r="D1063" s="1326" t="s">
        <v>1645</v>
      </c>
    </row>
    <row r="1064" spans="3:4">
      <c r="C1064" s="1322" t="s">
        <v>944</v>
      </c>
      <c r="D1064" s="1326" t="s">
        <v>2510</v>
      </c>
    </row>
    <row r="1065" spans="3:4">
      <c r="C1065" s="1322" t="s">
        <v>944</v>
      </c>
      <c r="D1065" s="1326" t="s">
        <v>1856</v>
      </c>
    </row>
    <row r="1066" spans="3:4">
      <c r="C1066" s="1322" t="s">
        <v>944</v>
      </c>
      <c r="D1066" s="1326" t="s">
        <v>486</v>
      </c>
    </row>
    <row r="1067" spans="3:4">
      <c r="C1067" s="1322" t="s">
        <v>944</v>
      </c>
      <c r="D1067" s="1326" t="s">
        <v>549</v>
      </c>
    </row>
    <row r="1068" spans="3:4">
      <c r="C1068" s="1322" t="s">
        <v>944</v>
      </c>
      <c r="D1068" s="1326" t="s">
        <v>2119</v>
      </c>
    </row>
    <row r="1069" spans="3:4">
      <c r="C1069" s="1322" t="s">
        <v>944</v>
      </c>
      <c r="D1069" s="1326" t="s">
        <v>1448</v>
      </c>
    </row>
    <row r="1070" spans="3:4">
      <c r="C1070" s="1322" t="s">
        <v>944</v>
      </c>
      <c r="D1070" s="1326" t="s">
        <v>2093</v>
      </c>
    </row>
    <row r="1071" spans="3:4">
      <c r="C1071" s="1322" t="s">
        <v>944</v>
      </c>
      <c r="D1071" s="1326" t="s">
        <v>2120</v>
      </c>
    </row>
    <row r="1072" spans="3:4">
      <c r="C1072" s="1322" t="s">
        <v>944</v>
      </c>
      <c r="D1072" s="1326" t="s">
        <v>2121</v>
      </c>
    </row>
    <row r="1073" spans="3:4">
      <c r="C1073" s="1322" t="s">
        <v>944</v>
      </c>
      <c r="D1073" s="1326" t="s">
        <v>1132</v>
      </c>
    </row>
    <row r="1074" spans="3:4">
      <c r="C1074" s="1322" t="s">
        <v>944</v>
      </c>
      <c r="D1074" s="1326" t="s">
        <v>531</v>
      </c>
    </row>
    <row r="1075" spans="3:4">
      <c r="C1075" s="1322" t="s">
        <v>944</v>
      </c>
      <c r="D1075" s="1326" t="s">
        <v>2122</v>
      </c>
    </row>
    <row r="1076" spans="3:4">
      <c r="C1076" s="1322" t="s">
        <v>1187</v>
      </c>
      <c r="D1076" s="1326" t="s">
        <v>536</v>
      </c>
    </row>
    <row r="1077" spans="3:4">
      <c r="C1077" s="1322" t="s">
        <v>1187</v>
      </c>
      <c r="D1077" s="1326" t="s">
        <v>1584</v>
      </c>
    </row>
    <row r="1078" spans="3:4">
      <c r="C1078" s="1322" t="s">
        <v>1187</v>
      </c>
      <c r="D1078" s="1326" t="s">
        <v>1682</v>
      </c>
    </row>
    <row r="1079" spans="3:4">
      <c r="C1079" s="1322" t="s">
        <v>1187</v>
      </c>
      <c r="D1079" s="1326" t="s">
        <v>1217</v>
      </c>
    </row>
    <row r="1080" spans="3:4">
      <c r="C1080" s="1322" t="s">
        <v>1187</v>
      </c>
      <c r="D1080" s="1326" t="s">
        <v>1406</v>
      </c>
    </row>
    <row r="1081" spans="3:4">
      <c r="C1081" s="1322" t="s">
        <v>1187</v>
      </c>
      <c r="D1081" s="1326" t="s">
        <v>157</v>
      </c>
    </row>
    <row r="1082" spans="3:4">
      <c r="C1082" s="1322" t="s">
        <v>1187</v>
      </c>
      <c r="D1082" s="1326" t="s">
        <v>2067</v>
      </c>
    </row>
    <row r="1083" spans="3:4">
      <c r="C1083" s="1322" t="s">
        <v>1187</v>
      </c>
      <c r="D1083" s="1326" t="s">
        <v>1586</v>
      </c>
    </row>
    <row r="1084" spans="3:4">
      <c r="C1084" s="1322" t="s">
        <v>1187</v>
      </c>
      <c r="D1084" s="1326" t="s">
        <v>1859</v>
      </c>
    </row>
    <row r="1085" spans="3:4">
      <c r="C1085" s="1322" t="s">
        <v>1187</v>
      </c>
      <c r="D1085" s="1326" t="s">
        <v>1861</v>
      </c>
    </row>
    <row r="1086" spans="3:4">
      <c r="C1086" s="1322" t="s">
        <v>1187</v>
      </c>
      <c r="D1086" s="1326" t="s">
        <v>1266</v>
      </c>
    </row>
    <row r="1087" spans="3:4">
      <c r="C1087" s="1322" t="s">
        <v>1187</v>
      </c>
      <c r="D1087" s="1326" t="s">
        <v>1862</v>
      </c>
    </row>
    <row r="1088" spans="3:4">
      <c r="C1088" s="1322" t="s">
        <v>1187</v>
      </c>
      <c r="D1088" s="1326" t="s">
        <v>2124</v>
      </c>
    </row>
    <row r="1089" spans="3:4">
      <c r="C1089" s="1322" t="s">
        <v>1187</v>
      </c>
      <c r="D1089" s="1326" t="s">
        <v>2516</v>
      </c>
    </row>
    <row r="1090" spans="3:4">
      <c r="C1090" s="1322" t="s">
        <v>1187</v>
      </c>
      <c r="D1090" s="1326" t="s">
        <v>1791</v>
      </c>
    </row>
    <row r="1091" spans="3:4">
      <c r="C1091" s="1322" t="s">
        <v>1187</v>
      </c>
      <c r="D1091" s="1326" t="s">
        <v>2125</v>
      </c>
    </row>
    <row r="1092" spans="3:4">
      <c r="C1092" s="1322" t="s">
        <v>1187</v>
      </c>
      <c r="D1092" s="1326" t="s">
        <v>2126</v>
      </c>
    </row>
    <row r="1093" spans="3:4">
      <c r="C1093" s="1322" t="s">
        <v>1187</v>
      </c>
      <c r="D1093" s="1326" t="s">
        <v>2127</v>
      </c>
    </row>
    <row r="1094" spans="3:4">
      <c r="C1094" s="1322" t="s">
        <v>1187</v>
      </c>
      <c r="D1094" s="1326" t="s">
        <v>2128</v>
      </c>
    </row>
    <row r="1095" spans="3:4">
      <c r="C1095" s="1322" t="s">
        <v>1195</v>
      </c>
      <c r="D1095" s="1326" t="s">
        <v>1417</v>
      </c>
    </row>
    <row r="1096" spans="3:4">
      <c r="C1096" s="1322" t="s">
        <v>1195</v>
      </c>
      <c r="D1096" s="1326" t="s">
        <v>1993</v>
      </c>
    </row>
    <row r="1097" spans="3:4">
      <c r="C1097" s="1322" t="s">
        <v>1195</v>
      </c>
      <c r="D1097" s="1326" t="s">
        <v>2129</v>
      </c>
    </row>
    <row r="1098" spans="3:4">
      <c r="C1098" s="1322" t="s">
        <v>1195</v>
      </c>
      <c r="D1098" s="1326" t="s">
        <v>2131</v>
      </c>
    </row>
    <row r="1099" spans="3:4">
      <c r="C1099" s="1322" t="s">
        <v>1195</v>
      </c>
      <c r="D1099" s="1326" t="s">
        <v>1588</v>
      </c>
    </row>
    <row r="1100" spans="3:4">
      <c r="C1100" s="1322" t="s">
        <v>1195</v>
      </c>
      <c r="D1100" s="1326" t="s">
        <v>2132</v>
      </c>
    </row>
    <row r="1101" spans="3:4">
      <c r="C1101" s="1322" t="s">
        <v>1195</v>
      </c>
      <c r="D1101" s="1326" t="s">
        <v>1327</v>
      </c>
    </row>
    <row r="1102" spans="3:4">
      <c r="C1102" s="1322" t="s">
        <v>1195</v>
      </c>
      <c r="D1102" s="1326" t="s">
        <v>177</v>
      </c>
    </row>
    <row r="1103" spans="3:4">
      <c r="C1103" s="1322" t="s">
        <v>1195</v>
      </c>
      <c r="D1103" s="1326" t="s">
        <v>180</v>
      </c>
    </row>
    <row r="1104" spans="3:4">
      <c r="C1104" s="1322" t="s">
        <v>1195</v>
      </c>
      <c r="D1104" s="1326" t="s">
        <v>1593</v>
      </c>
    </row>
    <row r="1105" spans="3:4">
      <c r="C1105" s="1322" t="s">
        <v>1195</v>
      </c>
      <c r="D1105" s="1326" t="s">
        <v>1597</v>
      </c>
    </row>
    <row r="1106" spans="3:4">
      <c r="C1106" s="1322" t="s">
        <v>1195</v>
      </c>
      <c r="D1106" s="1326" t="s">
        <v>626</v>
      </c>
    </row>
    <row r="1107" spans="3:4">
      <c r="C1107" s="1322" t="s">
        <v>1195</v>
      </c>
      <c r="D1107" s="1326" t="s">
        <v>240</v>
      </c>
    </row>
    <row r="1108" spans="3:4">
      <c r="C1108" s="1322" t="s">
        <v>1195</v>
      </c>
      <c r="D1108" s="1326" t="s">
        <v>2052</v>
      </c>
    </row>
    <row r="1109" spans="3:4">
      <c r="C1109" s="1322" t="s">
        <v>1195</v>
      </c>
      <c r="D1109" s="1326" t="s">
        <v>1601</v>
      </c>
    </row>
    <row r="1110" spans="3:4">
      <c r="C1110" s="1322" t="s">
        <v>1195</v>
      </c>
      <c r="D1110" s="1326" t="s">
        <v>1871</v>
      </c>
    </row>
    <row r="1111" spans="3:4">
      <c r="C1111" s="1322" t="s">
        <v>1195</v>
      </c>
      <c r="D1111" s="1326" t="s">
        <v>168</v>
      </c>
    </row>
    <row r="1112" spans="3:4">
      <c r="C1112" s="1322" t="s">
        <v>1195</v>
      </c>
      <c r="D1112" s="1326" t="s">
        <v>1818</v>
      </c>
    </row>
    <row r="1113" spans="3:4">
      <c r="C1113" s="1322" t="s">
        <v>1195</v>
      </c>
      <c r="D1113" s="1326" t="s">
        <v>1934</v>
      </c>
    </row>
    <row r="1114" spans="3:4">
      <c r="C1114" s="1322" t="s">
        <v>1195</v>
      </c>
      <c r="D1114" s="1326" t="s">
        <v>2133</v>
      </c>
    </row>
    <row r="1115" spans="3:4">
      <c r="C1115" s="1322" t="s">
        <v>1195</v>
      </c>
      <c r="D1115" s="1326" t="s">
        <v>2134</v>
      </c>
    </row>
    <row r="1116" spans="3:4">
      <c r="C1116" s="1322" t="s">
        <v>1195</v>
      </c>
      <c r="D1116" s="1326" t="s">
        <v>215</v>
      </c>
    </row>
    <row r="1117" spans="3:4">
      <c r="C1117" s="1322" t="s">
        <v>1195</v>
      </c>
      <c r="D1117" s="1326" t="s">
        <v>2135</v>
      </c>
    </row>
    <row r="1118" spans="3:4">
      <c r="C1118" s="1322" t="s">
        <v>1195</v>
      </c>
      <c r="D1118" s="1326" t="s">
        <v>600</v>
      </c>
    </row>
    <row r="1119" spans="3:4">
      <c r="C1119" s="1322" t="s">
        <v>1195</v>
      </c>
      <c r="D1119" s="1326" t="s">
        <v>1008</v>
      </c>
    </row>
    <row r="1120" spans="3:4">
      <c r="C1120" s="1322" t="s">
        <v>1195</v>
      </c>
      <c r="D1120" s="1326" t="s">
        <v>2136</v>
      </c>
    </row>
    <row r="1121" spans="3:4">
      <c r="C1121" s="1322" t="s">
        <v>1205</v>
      </c>
      <c r="D1121" s="1326" t="s">
        <v>1335</v>
      </c>
    </row>
    <row r="1122" spans="3:4">
      <c r="C1122" s="1322" t="s">
        <v>1205</v>
      </c>
      <c r="D1122" s="1326" t="s">
        <v>146</v>
      </c>
    </row>
    <row r="1123" spans="3:4">
      <c r="C1123" s="1322" t="s">
        <v>1205</v>
      </c>
      <c r="D1123" s="1326" t="s">
        <v>1080</v>
      </c>
    </row>
    <row r="1124" spans="3:4">
      <c r="C1124" s="1322" t="s">
        <v>1205</v>
      </c>
      <c r="D1124" s="1326" t="s">
        <v>85</v>
      </c>
    </row>
    <row r="1125" spans="3:4">
      <c r="C1125" s="1322" t="s">
        <v>1205</v>
      </c>
      <c r="D1125" s="1326" t="s">
        <v>1330</v>
      </c>
    </row>
    <row r="1126" spans="3:4">
      <c r="C1126" s="1322" t="s">
        <v>1205</v>
      </c>
      <c r="D1126" s="1326" t="s">
        <v>1355</v>
      </c>
    </row>
    <row r="1127" spans="3:4">
      <c r="C1127" s="1322" t="s">
        <v>1205</v>
      </c>
      <c r="D1127" s="1326" t="s">
        <v>1605</v>
      </c>
    </row>
    <row r="1128" spans="3:4">
      <c r="C1128" s="1322" t="s">
        <v>1205</v>
      </c>
      <c r="D1128" s="1326" t="s">
        <v>24</v>
      </c>
    </row>
    <row r="1129" spans="3:4">
      <c r="C1129" s="1322" t="s">
        <v>1205</v>
      </c>
      <c r="D1129" s="1326" t="s">
        <v>1608</v>
      </c>
    </row>
    <row r="1130" spans="3:4">
      <c r="C1130" s="1322" t="s">
        <v>1205</v>
      </c>
      <c r="D1130" s="1326" t="s">
        <v>785</v>
      </c>
    </row>
    <row r="1131" spans="3:4">
      <c r="C1131" s="1322" t="s">
        <v>1205</v>
      </c>
      <c r="D1131" s="1326" t="s">
        <v>941</v>
      </c>
    </row>
    <row r="1132" spans="3:4">
      <c r="C1132" s="1322" t="s">
        <v>1205</v>
      </c>
      <c r="D1132" s="1326" t="s">
        <v>578</v>
      </c>
    </row>
    <row r="1133" spans="3:4">
      <c r="C1133" s="1322" t="s">
        <v>1205</v>
      </c>
      <c r="D1133" s="1326" t="s">
        <v>1422</v>
      </c>
    </row>
    <row r="1134" spans="3:4">
      <c r="C1134" s="1322" t="s">
        <v>1205</v>
      </c>
      <c r="D1134" s="1326" t="s">
        <v>1171</v>
      </c>
    </row>
    <row r="1135" spans="3:4">
      <c r="C1135" s="1322" t="s">
        <v>1205</v>
      </c>
      <c r="D1135" s="1326" t="s">
        <v>1390</v>
      </c>
    </row>
    <row r="1136" spans="3:4">
      <c r="C1136" s="1322" t="s">
        <v>1205</v>
      </c>
      <c r="D1136" s="1326" t="s">
        <v>1361</v>
      </c>
    </row>
    <row r="1137" spans="3:4">
      <c r="C1137" s="1322" t="s">
        <v>1205</v>
      </c>
      <c r="D1137" s="1326" t="s">
        <v>437</v>
      </c>
    </row>
    <row r="1138" spans="3:4">
      <c r="C1138" s="1322" t="s">
        <v>1205</v>
      </c>
      <c r="D1138" s="1326" t="s">
        <v>779</v>
      </c>
    </row>
    <row r="1139" spans="3:4">
      <c r="C1139" s="1322" t="s">
        <v>1205</v>
      </c>
      <c r="D1139" s="1326" t="s">
        <v>1291</v>
      </c>
    </row>
    <row r="1140" spans="3:4">
      <c r="C1140" s="1322" t="s">
        <v>1205</v>
      </c>
      <c r="D1140" s="1326" t="s">
        <v>1613</v>
      </c>
    </row>
    <row r="1141" spans="3:4">
      <c r="C1141" s="1322" t="s">
        <v>1205</v>
      </c>
      <c r="D1141" s="1326" t="s">
        <v>266</v>
      </c>
    </row>
    <row r="1142" spans="3:4">
      <c r="C1142" s="1322" t="s">
        <v>1205</v>
      </c>
      <c r="D1142" s="1326" t="s">
        <v>920</v>
      </c>
    </row>
    <row r="1143" spans="3:4">
      <c r="C1143" s="1322" t="s">
        <v>1205</v>
      </c>
      <c r="D1143" s="1326" t="s">
        <v>1614</v>
      </c>
    </row>
    <row r="1144" spans="3:4">
      <c r="C1144" s="1322" t="s">
        <v>1205</v>
      </c>
      <c r="D1144" s="1326" t="s">
        <v>1293</v>
      </c>
    </row>
    <row r="1145" spans="3:4">
      <c r="C1145" s="1322" t="s">
        <v>1205</v>
      </c>
      <c r="D1145" s="1326" t="s">
        <v>1427</v>
      </c>
    </row>
    <row r="1146" spans="3:4">
      <c r="C1146" s="1322" t="s">
        <v>1205</v>
      </c>
      <c r="D1146" s="1326" t="s">
        <v>1102</v>
      </c>
    </row>
    <row r="1147" spans="3:4">
      <c r="C1147" s="1322" t="s">
        <v>1205</v>
      </c>
      <c r="D1147" s="1326" t="s">
        <v>1616</v>
      </c>
    </row>
    <row r="1148" spans="3:4">
      <c r="C1148" s="1322" t="s">
        <v>1205</v>
      </c>
      <c r="D1148" s="1326" t="s">
        <v>1317</v>
      </c>
    </row>
    <row r="1149" spans="3:4">
      <c r="C1149" s="1322" t="s">
        <v>1205</v>
      </c>
      <c r="D1149" s="1326" t="s">
        <v>1620</v>
      </c>
    </row>
    <row r="1150" spans="3:4">
      <c r="C1150" s="1322" t="s">
        <v>1205</v>
      </c>
      <c r="D1150" s="1326" t="s">
        <v>1297</v>
      </c>
    </row>
    <row r="1151" spans="3:4">
      <c r="C1151" s="1322" t="s">
        <v>1205</v>
      </c>
      <c r="D1151" s="1326" t="s">
        <v>706</v>
      </c>
    </row>
    <row r="1152" spans="3:4">
      <c r="C1152" s="1322" t="s">
        <v>1205</v>
      </c>
      <c r="D1152" s="1326" t="s">
        <v>1610</v>
      </c>
    </row>
    <row r="1153" spans="3:4">
      <c r="C1153" s="1322" t="s">
        <v>1205</v>
      </c>
      <c r="D1153" s="1326" t="s">
        <v>791</v>
      </c>
    </row>
    <row r="1154" spans="3:4">
      <c r="C1154" s="1322" t="s">
        <v>1205</v>
      </c>
      <c r="D1154" s="1326" t="s">
        <v>1625</v>
      </c>
    </row>
    <row r="1155" spans="3:4">
      <c r="C1155" s="1322" t="s">
        <v>1205</v>
      </c>
      <c r="D1155" s="1326" t="s">
        <v>1628</v>
      </c>
    </row>
    <row r="1156" spans="3:4">
      <c r="C1156" s="1322" t="s">
        <v>1205</v>
      </c>
      <c r="D1156" s="1326" t="s">
        <v>1632</v>
      </c>
    </row>
    <row r="1157" spans="3:4">
      <c r="C1157" s="1322" t="s">
        <v>1205</v>
      </c>
      <c r="D1157" s="1326" t="s">
        <v>1271</v>
      </c>
    </row>
    <row r="1158" spans="3:4">
      <c r="C1158" s="1322" t="s">
        <v>1205</v>
      </c>
      <c r="D1158" s="1326" t="s">
        <v>1636</v>
      </c>
    </row>
    <row r="1159" spans="3:4">
      <c r="C1159" s="1322" t="s">
        <v>1205</v>
      </c>
      <c r="D1159" s="1326" t="s">
        <v>1638</v>
      </c>
    </row>
    <row r="1160" spans="3:4">
      <c r="C1160" s="1322" t="s">
        <v>1205</v>
      </c>
      <c r="D1160" s="1326" t="s">
        <v>1640</v>
      </c>
    </row>
    <row r="1161" spans="3:4">
      <c r="C1161" s="1322" t="s">
        <v>1205</v>
      </c>
      <c r="D1161" s="1326" t="s">
        <v>2502</v>
      </c>
    </row>
    <row r="1162" spans="3:4">
      <c r="C1162" s="1322" t="s">
        <v>1205</v>
      </c>
      <c r="D1162" s="1326" t="s">
        <v>1643</v>
      </c>
    </row>
    <row r="1163" spans="3:4">
      <c r="C1163" s="1322" t="s">
        <v>1205</v>
      </c>
      <c r="D1163" s="1326" t="s">
        <v>1647</v>
      </c>
    </row>
    <row r="1164" spans="3:4">
      <c r="C1164" s="1322" t="s">
        <v>1215</v>
      </c>
      <c r="D1164" s="1326" t="s">
        <v>958</v>
      </c>
    </row>
    <row r="1165" spans="3:4">
      <c r="C1165" s="1322" t="s">
        <v>1215</v>
      </c>
      <c r="D1165" s="1326" t="s">
        <v>174</v>
      </c>
    </row>
    <row r="1166" spans="3:4">
      <c r="C1166" s="1322" t="s">
        <v>1215</v>
      </c>
      <c r="D1166" s="1326" t="s">
        <v>1438</v>
      </c>
    </row>
    <row r="1167" spans="3:4">
      <c r="C1167" s="1322" t="s">
        <v>1215</v>
      </c>
      <c r="D1167" s="1326" t="s">
        <v>1409</v>
      </c>
    </row>
    <row r="1168" spans="3:4">
      <c r="C1168" s="1322" t="s">
        <v>1215</v>
      </c>
      <c r="D1168" s="1326" t="s">
        <v>1300</v>
      </c>
    </row>
    <row r="1169" spans="3:4">
      <c r="C1169" s="1322" t="s">
        <v>1215</v>
      </c>
      <c r="D1169" s="1326" t="s">
        <v>1869</v>
      </c>
    </row>
    <row r="1170" spans="3:4">
      <c r="C1170" s="1322" t="s">
        <v>1215</v>
      </c>
      <c r="D1170" s="1326" t="s">
        <v>1304</v>
      </c>
    </row>
    <row r="1171" spans="3:4">
      <c r="C1171" s="1322" t="s">
        <v>1215</v>
      </c>
      <c r="D1171" s="1326" t="s">
        <v>1439</v>
      </c>
    </row>
    <row r="1172" spans="3:4">
      <c r="C1172" s="1322" t="s">
        <v>1215</v>
      </c>
      <c r="D1172" s="1326" t="s">
        <v>2137</v>
      </c>
    </row>
    <row r="1173" spans="3:4">
      <c r="C1173" s="1322" t="s">
        <v>1215</v>
      </c>
      <c r="D1173" s="1326" t="s">
        <v>397</v>
      </c>
    </row>
    <row r="1174" spans="3:4">
      <c r="C1174" s="1322" t="s">
        <v>1215</v>
      </c>
      <c r="D1174" s="1326" t="s">
        <v>1876</v>
      </c>
    </row>
    <row r="1175" spans="3:4">
      <c r="C1175" s="1322" t="s">
        <v>1215</v>
      </c>
      <c r="D1175" s="1326" t="s">
        <v>595</v>
      </c>
    </row>
    <row r="1176" spans="3:4">
      <c r="C1176" s="1322" t="s">
        <v>1215</v>
      </c>
      <c r="D1176" s="1326" t="s">
        <v>1642</v>
      </c>
    </row>
    <row r="1177" spans="3:4">
      <c r="C1177" s="1322" t="s">
        <v>1215</v>
      </c>
      <c r="D1177" s="1326" t="s">
        <v>1307</v>
      </c>
    </row>
    <row r="1178" spans="3:4">
      <c r="C1178" s="1322" t="s">
        <v>1215</v>
      </c>
      <c r="D1178" s="1326" t="s">
        <v>1500</v>
      </c>
    </row>
    <row r="1179" spans="3:4">
      <c r="C1179" s="1322" t="s">
        <v>1215</v>
      </c>
      <c r="D1179" s="1326" t="s">
        <v>1230</v>
      </c>
    </row>
    <row r="1180" spans="3:4">
      <c r="C1180" s="1322" t="s">
        <v>1215</v>
      </c>
      <c r="D1180" s="1326" t="s">
        <v>1418</v>
      </c>
    </row>
    <row r="1181" spans="3:4">
      <c r="C1181" s="1322" t="s">
        <v>1215</v>
      </c>
      <c r="D1181" s="1326" t="s">
        <v>829</v>
      </c>
    </row>
    <row r="1182" spans="3:4">
      <c r="C1182" s="1322" t="s">
        <v>1215</v>
      </c>
      <c r="D1182" s="1326" t="s">
        <v>623</v>
      </c>
    </row>
    <row r="1183" spans="3:4">
      <c r="C1183" s="1322" t="s">
        <v>1215</v>
      </c>
      <c r="D1183" s="1326" t="s">
        <v>20</v>
      </c>
    </row>
    <row r="1184" spans="3:4">
      <c r="C1184" s="1322" t="s">
        <v>1215</v>
      </c>
      <c r="D1184" s="1326" t="s">
        <v>2138</v>
      </c>
    </row>
    <row r="1185" spans="3:4">
      <c r="C1185" s="1322" t="s">
        <v>1215</v>
      </c>
      <c r="D1185" s="1326" t="s">
        <v>627</v>
      </c>
    </row>
    <row r="1186" spans="3:4">
      <c r="C1186" s="1322" t="s">
        <v>1215</v>
      </c>
      <c r="D1186" s="1326" t="s">
        <v>2139</v>
      </c>
    </row>
    <row r="1187" spans="3:4">
      <c r="C1187" s="1322" t="s">
        <v>1215</v>
      </c>
      <c r="D1187" s="1326" t="s">
        <v>2140</v>
      </c>
    </row>
    <row r="1188" spans="3:4">
      <c r="C1188" s="1322" t="s">
        <v>1215</v>
      </c>
      <c r="D1188" s="1326" t="s">
        <v>1188</v>
      </c>
    </row>
    <row r="1189" spans="3:4">
      <c r="C1189" s="1322" t="s">
        <v>1215</v>
      </c>
      <c r="D1189" s="1326" t="s">
        <v>2141</v>
      </c>
    </row>
    <row r="1190" spans="3:4">
      <c r="C1190" s="1322" t="s">
        <v>1215</v>
      </c>
      <c r="D1190" s="1326" t="s">
        <v>2142</v>
      </c>
    </row>
    <row r="1191" spans="3:4">
      <c r="C1191" s="1322" t="s">
        <v>1215</v>
      </c>
      <c r="D1191" s="1326" t="s">
        <v>2144</v>
      </c>
    </row>
    <row r="1192" spans="3:4">
      <c r="C1192" s="1322" t="s">
        <v>1215</v>
      </c>
      <c r="D1192" s="1326" t="s">
        <v>88</v>
      </c>
    </row>
    <row r="1193" spans="3:4">
      <c r="C1193" s="1322" t="s">
        <v>1215</v>
      </c>
      <c r="D1193" s="1326" t="s">
        <v>681</v>
      </c>
    </row>
    <row r="1194" spans="3:4">
      <c r="C1194" s="1322" t="s">
        <v>1215</v>
      </c>
      <c r="D1194" s="1326" t="s">
        <v>803</v>
      </c>
    </row>
    <row r="1195" spans="3:4">
      <c r="C1195" s="1322" t="s">
        <v>1215</v>
      </c>
      <c r="D1195" s="1326" t="s">
        <v>857</v>
      </c>
    </row>
    <row r="1196" spans="3:4">
      <c r="C1196" s="1322" t="s">
        <v>1215</v>
      </c>
      <c r="D1196" s="1326" t="s">
        <v>483</v>
      </c>
    </row>
    <row r="1197" spans="3:4">
      <c r="C1197" s="1322" t="s">
        <v>1215</v>
      </c>
      <c r="D1197" s="1326" t="s">
        <v>2145</v>
      </c>
    </row>
    <row r="1198" spans="3:4">
      <c r="C1198" s="1322" t="s">
        <v>1215</v>
      </c>
      <c r="D1198" s="1326" t="s">
        <v>625</v>
      </c>
    </row>
    <row r="1199" spans="3:4">
      <c r="C1199" s="1322" t="s">
        <v>1215</v>
      </c>
      <c r="D1199" s="1326" t="s">
        <v>1405</v>
      </c>
    </row>
    <row r="1200" spans="3:4">
      <c r="C1200" s="1322" t="s">
        <v>1215</v>
      </c>
      <c r="D1200" s="1326" t="s">
        <v>2517</v>
      </c>
    </row>
    <row r="1201" spans="3:4">
      <c r="C1201" s="1322" t="s">
        <v>1215</v>
      </c>
      <c r="D1201" s="1326" t="s">
        <v>1942</v>
      </c>
    </row>
    <row r="1202" spans="3:4">
      <c r="C1202" s="1322" t="s">
        <v>1215</v>
      </c>
      <c r="D1202" s="1326" t="s">
        <v>2112</v>
      </c>
    </row>
    <row r="1203" spans="3:4">
      <c r="C1203" s="1322" t="s">
        <v>1215</v>
      </c>
      <c r="D1203" s="1326" t="s">
        <v>34</v>
      </c>
    </row>
    <row r="1204" spans="3:4">
      <c r="C1204" s="1322" t="s">
        <v>1215</v>
      </c>
      <c r="D1204" s="1326" t="s">
        <v>1528</v>
      </c>
    </row>
    <row r="1205" spans="3:4">
      <c r="C1205" s="1322" t="s">
        <v>742</v>
      </c>
      <c r="D1205" s="1326" t="s">
        <v>1595</v>
      </c>
    </row>
    <row r="1206" spans="3:4">
      <c r="C1206" s="1322" t="s">
        <v>742</v>
      </c>
      <c r="D1206" s="1326" t="s">
        <v>1649</v>
      </c>
    </row>
    <row r="1207" spans="3:4">
      <c r="C1207" s="1322" t="s">
        <v>742</v>
      </c>
      <c r="D1207" s="1326" t="s">
        <v>1656</v>
      </c>
    </row>
    <row r="1208" spans="3:4">
      <c r="C1208" s="1322" t="s">
        <v>742</v>
      </c>
      <c r="D1208" s="1326" t="s">
        <v>992</v>
      </c>
    </row>
    <row r="1209" spans="3:4">
      <c r="C1209" s="1322" t="s">
        <v>742</v>
      </c>
      <c r="D1209" s="1326" t="s">
        <v>1878</v>
      </c>
    </row>
    <row r="1210" spans="3:4">
      <c r="C1210" s="1322" t="s">
        <v>742</v>
      </c>
      <c r="D1210" s="1326" t="s">
        <v>603</v>
      </c>
    </row>
    <row r="1211" spans="3:4">
      <c r="C1211" s="1322" t="s">
        <v>742</v>
      </c>
      <c r="D1211" s="1326" t="s">
        <v>798</v>
      </c>
    </row>
    <row r="1212" spans="3:4">
      <c r="C1212" s="1322" t="s">
        <v>742</v>
      </c>
      <c r="D1212" s="1326" t="s">
        <v>1020</v>
      </c>
    </row>
    <row r="1213" spans="3:4">
      <c r="C1213" s="1322" t="s">
        <v>742</v>
      </c>
      <c r="D1213" s="1326" t="s">
        <v>1658</v>
      </c>
    </row>
    <row r="1214" spans="3:4">
      <c r="C1214" s="1322" t="s">
        <v>742</v>
      </c>
      <c r="D1214" s="1326" t="s">
        <v>831</v>
      </c>
    </row>
    <row r="1215" spans="3:4">
      <c r="C1215" s="1322" t="s">
        <v>742</v>
      </c>
      <c r="D1215" s="1326" t="s">
        <v>700</v>
      </c>
    </row>
    <row r="1216" spans="3:4">
      <c r="C1216" s="1322" t="s">
        <v>742</v>
      </c>
      <c r="D1216" s="1326" t="s">
        <v>1883</v>
      </c>
    </row>
    <row r="1217" spans="3:4">
      <c r="C1217" s="1322" t="s">
        <v>742</v>
      </c>
      <c r="D1217" s="1326" t="s">
        <v>31</v>
      </c>
    </row>
    <row r="1218" spans="3:4">
      <c r="C1218" s="1322" t="s">
        <v>742</v>
      </c>
      <c r="D1218" s="1326" t="s">
        <v>1283</v>
      </c>
    </row>
    <row r="1219" spans="3:4">
      <c r="C1219" s="1322" t="s">
        <v>742</v>
      </c>
      <c r="D1219" s="1326" t="s">
        <v>655</v>
      </c>
    </row>
    <row r="1220" spans="3:4">
      <c r="C1220" s="1322" t="s">
        <v>742</v>
      </c>
      <c r="D1220" s="1326" t="s">
        <v>1182</v>
      </c>
    </row>
    <row r="1221" spans="3:4">
      <c r="C1221" s="1322" t="s">
        <v>742</v>
      </c>
      <c r="D1221" s="1326" t="s">
        <v>559</v>
      </c>
    </row>
    <row r="1222" spans="3:4">
      <c r="C1222" s="1322" t="s">
        <v>742</v>
      </c>
      <c r="D1222" s="1326" t="s">
        <v>417</v>
      </c>
    </row>
    <row r="1223" spans="3:4">
      <c r="C1223" s="1322" t="s">
        <v>742</v>
      </c>
      <c r="D1223" s="1326" t="s">
        <v>613</v>
      </c>
    </row>
    <row r="1224" spans="3:4">
      <c r="C1224" s="1322" t="s">
        <v>742</v>
      </c>
      <c r="D1224" s="1326" t="s">
        <v>1036</v>
      </c>
    </row>
    <row r="1225" spans="3:4">
      <c r="C1225" s="1322" t="s">
        <v>742</v>
      </c>
      <c r="D1225" s="1326" t="s">
        <v>343</v>
      </c>
    </row>
    <row r="1226" spans="3:4">
      <c r="C1226" s="1322" t="s">
        <v>742</v>
      </c>
      <c r="D1226" s="1326" t="s">
        <v>2146</v>
      </c>
    </row>
    <row r="1227" spans="3:4">
      <c r="C1227" s="1322" t="s">
        <v>742</v>
      </c>
      <c r="D1227" s="1326" t="s">
        <v>2147</v>
      </c>
    </row>
    <row r="1228" spans="3:4">
      <c r="C1228" s="1322" t="s">
        <v>742</v>
      </c>
      <c r="D1228" s="1326" t="s">
        <v>1886</v>
      </c>
    </row>
    <row r="1229" spans="3:4">
      <c r="C1229" s="1322" t="s">
        <v>742</v>
      </c>
      <c r="D1229" s="1326" t="s">
        <v>1241</v>
      </c>
    </row>
    <row r="1230" spans="3:4">
      <c r="C1230" s="1322" t="s">
        <v>742</v>
      </c>
      <c r="D1230" s="1326" t="s">
        <v>1445</v>
      </c>
    </row>
    <row r="1231" spans="3:4">
      <c r="C1231" s="1322" t="s">
        <v>742</v>
      </c>
      <c r="D1231" s="1326" t="s">
        <v>1777</v>
      </c>
    </row>
    <row r="1232" spans="3:4">
      <c r="C1232" s="1322" t="s">
        <v>742</v>
      </c>
      <c r="D1232" s="1326" t="s">
        <v>1895</v>
      </c>
    </row>
    <row r="1233" spans="3:4">
      <c r="C1233" s="1322" t="s">
        <v>742</v>
      </c>
      <c r="D1233" s="1326" t="s">
        <v>1490</v>
      </c>
    </row>
    <row r="1234" spans="3:4">
      <c r="C1234" s="1322" t="s">
        <v>742</v>
      </c>
      <c r="D1234" s="1326" t="s">
        <v>2148</v>
      </c>
    </row>
    <row r="1235" spans="3:4">
      <c r="C1235" s="1322" t="s">
        <v>742</v>
      </c>
      <c r="D1235" s="1326" t="s">
        <v>141</v>
      </c>
    </row>
    <row r="1236" spans="3:4">
      <c r="C1236" s="1322" t="s">
        <v>742</v>
      </c>
      <c r="D1236" s="1326" t="s">
        <v>2149</v>
      </c>
    </row>
    <row r="1237" spans="3:4">
      <c r="C1237" s="1322" t="s">
        <v>742</v>
      </c>
      <c r="D1237" s="1326" t="s">
        <v>833</v>
      </c>
    </row>
    <row r="1238" spans="3:4">
      <c r="C1238" s="1322" t="s">
        <v>742</v>
      </c>
      <c r="D1238" s="1326" t="s">
        <v>1396</v>
      </c>
    </row>
    <row r="1239" spans="3:4">
      <c r="C1239" s="1322" t="s">
        <v>742</v>
      </c>
      <c r="D1239" s="1326" t="s">
        <v>2150</v>
      </c>
    </row>
    <row r="1240" spans="3:4">
      <c r="C1240" s="1322" t="s">
        <v>742</v>
      </c>
      <c r="D1240" s="1326" t="s">
        <v>1865</v>
      </c>
    </row>
    <row r="1241" spans="3:4">
      <c r="C1241" s="1322" t="s">
        <v>742</v>
      </c>
      <c r="D1241" s="1326" t="s">
        <v>2151</v>
      </c>
    </row>
    <row r="1242" spans="3:4">
      <c r="C1242" s="1322" t="s">
        <v>742</v>
      </c>
      <c r="D1242" s="1326" t="s">
        <v>380</v>
      </c>
    </row>
    <row r="1243" spans="3:4">
      <c r="C1243" s="1322" t="s">
        <v>742</v>
      </c>
      <c r="D1243" s="1326" t="s">
        <v>2152</v>
      </c>
    </row>
    <row r="1244" spans="3:4">
      <c r="C1244" s="1322" t="s">
        <v>1226</v>
      </c>
      <c r="D1244" s="1326" t="s">
        <v>1660</v>
      </c>
    </row>
    <row r="1245" spans="3:4">
      <c r="C1245" s="1322" t="s">
        <v>1226</v>
      </c>
      <c r="D1245" s="1326" t="s">
        <v>2106</v>
      </c>
    </row>
    <row r="1246" spans="3:4">
      <c r="C1246" s="1322" t="s">
        <v>1226</v>
      </c>
      <c r="D1246" s="1326" t="s">
        <v>1626</v>
      </c>
    </row>
    <row r="1247" spans="3:4">
      <c r="C1247" s="1322" t="s">
        <v>1226</v>
      </c>
      <c r="D1247" s="1326" t="s">
        <v>2153</v>
      </c>
    </row>
    <row r="1248" spans="3:4">
      <c r="C1248" s="1322" t="s">
        <v>1226</v>
      </c>
      <c r="D1248" s="1326" t="s">
        <v>959</v>
      </c>
    </row>
    <row r="1249" spans="3:4">
      <c r="C1249" s="1322" t="s">
        <v>1226</v>
      </c>
      <c r="D1249" s="1326" t="s">
        <v>2154</v>
      </c>
    </row>
    <row r="1250" spans="3:4">
      <c r="C1250" s="1322" t="s">
        <v>1226</v>
      </c>
      <c r="D1250" s="1326" t="s">
        <v>517</v>
      </c>
    </row>
    <row r="1251" spans="3:4">
      <c r="C1251" s="1322" t="s">
        <v>1226</v>
      </c>
      <c r="D1251" s="1326" t="s">
        <v>2155</v>
      </c>
    </row>
    <row r="1252" spans="3:4">
      <c r="C1252" s="1322" t="s">
        <v>1226</v>
      </c>
      <c r="D1252" s="1326" t="s">
        <v>676</v>
      </c>
    </row>
    <row r="1253" spans="3:4">
      <c r="C1253" s="1322" t="s">
        <v>1226</v>
      </c>
      <c r="D1253" s="1326" t="s">
        <v>2156</v>
      </c>
    </row>
    <row r="1254" spans="3:4">
      <c r="C1254" s="1322" t="s">
        <v>1226</v>
      </c>
      <c r="D1254" s="1326" t="s">
        <v>697</v>
      </c>
    </row>
    <row r="1255" spans="3:4">
      <c r="C1255" s="1322" t="s">
        <v>1226</v>
      </c>
      <c r="D1255" s="1326" t="s">
        <v>2157</v>
      </c>
    </row>
    <row r="1256" spans="3:4">
      <c r="C1256" s="1322" t="s">
        <v>1226</v>
      </c>
      <c r="D1256" s="1326" t="s">
        <v>545</v>
      </c>
    </row>
    <row r="1257" spans="3:4">
      <c r="C1257" s="1322" t="s">
        <v>1226</v>
      </c>
      <c r="D1257" s="1326" t="s">
        <v>708</v>
      </c>
    </row>
    <row r="1258" spans="3:4">
      <c r="C1258" s="1322" t="s">
        <v>1226</v>
      </c>
      <c r="D1258" s="1326" t="s">
        <v>2158</v>
      </c>
    </row>
    <row r="1259" spans="3:4">
      <c r="C1259" s="1322" t="s">
        <v>1226</v>
      </c>
      <c r="D1259" s="1326" t="s">
        <v>2159</v>
      </c>
    </row>
    <row r="1260" spans="3:4">
      <c r="C1260" s="1322" t="s">
        <v>1226</v>
      </c>
      <c r="D1260" s="1326" t="s">
        <v>2042</v>
      </c>
    </row>
    <row r="1261" spans="3:4">
      <c r="C1261" s="1322" t="s">
        <v>1226</v>
      </c>
      <c r="D1261" s="1326" t="s">
        <v>61</v>
      </c>
    </row>
    <row r="1262" spans="3:4">
      <c r="C1262" s="1322" t="s">
        <v>1226</v>
      </c>
      <c r="D1262" s="1326" t="s">
        <v>804</v>
      </c>
    </row>
    <row r="1263" spans="3:4">
      <c r="C1263" s="1322" t="s">
        <v>1226</v>
      </c>
      <c r="D1263" s="1326" t="s">
        <v>2070</v>
      </c>
    </row>
    <row r="1264" spans="3:4">
      <c r="C1264" s="1322" t="s">
        <v>1226</v>
      </c>
      <c r="D1264" s="1326" t="s">
        <v>2160</v>
      </c>
    </row>
    <row r="1265" spans="3:4">
      <c r="C1265" s="1322" t="s">
        <v>1226</v>
      </c>
      <c r="D1265" s="1326" t="s">
        <v>2161</v>
      </c>
    </row>
    <row r="1266" spans="3:4">
      <c r="C1266" s="1322" t="s">
        <v>1226</v>
      </c>
      <c r="D1266" s="1326" t="s">
        <v>1184</v>
      </c>
    </row>
    <row r="1267" spans="3:4">
      <c r="C1267" s="1322" t="s">
        <v>1226</v>
      </c>
      <c r="D1267" s="1326" t="s">
        <v>2162</v>
      </c>
    </row>
    <row r="1268" spans="3:4">
      <c r="C1268" s="1322" t="s">
        <v>1226</v>
      </c>
      <c r="D1268" s="1326" t="s">
        <v>1158</v>
      </c>
    </row>
    <row r="1269" spans="3:4">
      <c r="C1269" s="1322" t="s">
        <v>1226</v>
      </c>
      <c r="D1269" s="1326" t="s">
        <v>1108</v>
      </c>
    </row>
    <row r="1270" spans="3:4">
      <c r="C1270" s="1322" t="s">
        <v>1226</v>
      </c>
      <c r="D1270" s="1326" t="s">
        <v>2163</v>
      </c>
    </row>
    <row r="1271" spans="3:4">
      <c r="C1271" s="1322" t="s">
        <v>1226</v>
      </c>
      <c r="D1271" s="1326" t="s">
        <v>25</v>
      </c>
    </row>
    <row r="1272" spans="3:4">
      <c r="C1272" s="1322" t="s">
        <v>1226</v>
      </c>
      <c r="D1272" s="1326" t="s">
        <v>2164</v>
      </c>
    </row>
    <row r="1273" spans="3:4">
      <c r="C1273" s="1322" t="s">
        <v>1226</v>
      </c>
      <c r="D1273" s="1326" t="s">
        <v>2165</v>
      </c>
    </row>
    <row r="1274" spans="3:4">
      <c r="C1274" s="1322" t="s">
        <v>1234</v>
      </c>
      <c r="D1274" s="1326" t="s">
        <v>2168</v>
      </c>
    </row>
    <row r="1275" spans="3:4">
      <c r="C1275" s="1322" t="s">
        <v>1234</v>
      </c>
      <c r="D1275" s="1326" t="s">
        <v>2169</v>
      </c>
    </row>
    <row r="1276" spans="3:4">
      <c r="C1276" s="1322" t="s">
        <v>1234</v>
      </c>
      <c r="D1276" s="1326" t="s">
        <v>2170</v>
      </c>
    </row>
    <row r="1277" spans="3:4">
      <c r="C1277" s="1322" t="s">
        <v>1234</v>
      </c>
      <c r="D1277" s="1326" t="s">
        <v>2173</v>
      </c>
    </row>
    <row r="1278" spans="3:4">
      <c r="C1278" s="1322" t="s">
        <v>1234</v>
      </c>
      <c r="D1278" s="1326" t="s">
        <v>2174</v>
      </c>
    </row>
    <row r="1279" spans="3:4">
      <c r="C1279" s="1322" t="s">
        <v>1234</v>
      </c>
      <c r="D1279" s="1326" t="s">
        <v>90</v>
      </c>
    </row>
    <row r="1280" spans="3:4">
      <c r="C1280" s="1322" t="s">
        <v>1234</v>
      </c>
      <c r="D1280" s="1326" t="s">
        <v>2175</v>
      </c>
    </row>
    <row r="1281" spans="3:4">
      <c r="C1281" s="1322" t="s">
        <v>1234</v>
      </c>
      <c r="D1281" s="1326" t="s">
        <v>2176</v>
      </c>
    </row>
    <row r="1282" spans="3:4">
      <c r="C1282" s="1322" t="s">
        <v>1234</v>
      </c>
      <c r="D1282" s="1326" t="s">
        <v>356</v>
      </c>
    </row>
    <row r="1283" spans="3:4">
      <c r="C1283" s="1322" t="s">
        <v>1234</v>
      </c>
      <c r="D1283" s="1326" t="s">
        <v>1156</v>
      </c>
    </row>
    <row r="1284" spans="3:4">
      <c r="C1284" s="1322" t="s">
        <v>1234</v>
      </c>
      <c r="D1284" s="1326" t="s">
        <v>1634</v>
      </c>
    </row>
    <row r="1285" spans="3:4">
      <c r="C1285" s="1322" t="s">
        <v>1234</v>
      </c>
      <c r="D1285" s="1326" t="s">
        <v>2177</v>
      </c>
    </row>
    <row r="1286" spans="3:4">
      <c r="C1286" s="1322" t="s">
        <v>1234</v>
      </c>
      <c r="D1286" s="1326" t="s">
        <v>2178</v>
      </c>
    </row>
    <row r="1287" spans="3:4">
      <c r="C1287" s="1322" t="s">
        <v>1234</v>
      </c>
      <c r="D1287" s="1326" t="s">
        <v>1303</v>
      </c>
    </row>
    <row r="1288" spans="3:4">
      <c r="C1288" s="1322" t="s">
        <v>1234</v>
      </c>
      <c r="D1288" s="1326" t="s">
        <v>2518</v>
      </c>
    </row>
    <row r="1289" spans="3:4">
      <c r="C1289" s="1322" t="s">
        <v>1234</v>
      </c>
      <c r="D1289" s="1326" t="s">
        <v>2179</v>
      </c>
    </row>
    <row r="1290" spans="3:4">
      <c r="C1290" s="1322" t="s">
        <v>1234</v>
      </c>
      <c r="D1290" s="1326" t="s">
        <v>2180</v>
      </c>
    </row>
    <row r="1291" spans="3:4">
      <c r="C1291" s="1322" t="s">
        <v>1234</v>
      </c>
      <c r="D1291" s="1326" t="s">
        <v>2519</v>
      </c>
    </row>
    <row r="1292" spans="3:4">
      <c r="C1292" s="1322" t="s">
        <v>1234</v>
      </c>
      <c r="D1292" s="1326" t="s">
        <v>1114</v>
      </c>
    </row>
    <row r="1293" spans="3:4">
      <c r="C1293" s="1322" t="s">
        <v>1242</v>
      </c>
      <c r="D1293" s="1326" t="s">
        <v>2182</v>
      </c>
    </row>
    <row r="1294" spans="3:4">
      <c r="C1294" s="1322" t="s">
        <v>1242</v>
      </c>
      <c r="D1294" s="1326" t="s">
        <v>1635</v>
      </c>
    </row>
    <row r="1295" spans="3:4">
      <c r="C1295" s="1322" t="s">
        <v>1242</v>
      </c>
      <c r="D1295" s="1326" t="s">
        <v>1209</v>
      </c>
    </row>
    <row r="1296" spans="3:4">
      <c r="C1296" s="1322" t="s">
        <v>1242</v>
      </c>
      <c r="D1296" s="1326" t="s">
        <v>2183</v>
      </c>
    </row>
    <row r="1297" spans="3:4">
      <c r="C1297" s="1322" t="s">
        <v>1242</v>
      </c>
      <c r="D1297" s="1326" t="s">
        <v>39</v>
      </c>
    </row>
    <row r="1298" spans="3:4">
      <c r="C1298" s="1322" t="s">
        <v>1242</v>
      </c>
      <c r="D1298" s="1326" t="s">
        <v>2184</v>
      </c>
    </row>
    <row r="1299" spans="3:4">
      <c r="C1299" s="1322" t="s">
        <v>1242</v>
      </c>
      <c r="D1299" s="1326" t="s">
        <v>593</v>
      </c>
    </row>
    <row r="1300" spans="3:4">
      <c r="C1300" s="1322" t="s">
        <v>1242</v>
      </c>
      <c r="D1300" s="1326" t="s">
        <v>1967</v>
      </c>
    </row>
    <row r="1301" spans="3:4">
      <c r="C1301" s="1322" t="s">
        <v>1242</v>
      </c>
      <c r="D1301" s="1326" t="s">
        <v>2015</v>
      </c>
    </row>
    <row r="1302" spans="3:4">
      <c r="C1302" s="1322" t="s">
        <v>1242</v>
      </c>
      <c r="D1302" s="1326" t="s">
        <v>1376</v>
      </c>
    </row>
    <row r="1303" spans="3:4">
      <c r="C1303" s="1322" t="s">
        <v>1242</v>
      </c>
      <c r="D1303" s="1326" t="s">
        <v>2185</v>
      </c>
    </row>
    <row r="1304" spans="3:4">
      <c r="C1304" s="1322" t="s">
        <v>1242</v>
      </c>
      <c r="D1304" s="1326" t="s">
        <v>1754</v>
      </c>
    </row>
    <row r="1305" spans="3:4">
      <c r="C1305" s="1322" t="s">
        <v>1242</v>
      </c>
      <c r="D1305" s="1326" t="s">
        <v>2186</v>
      </c>
    </row>
    <row r="1306" spans="3:4">
      <c r="C1306" s="1322" t="s">
        <v>1242</v>
      </c>
      <c r="D1306" s="1326" t="s">
        <v>1925</v>
      </c>
    </row>
    <row r="1307" spans="3:4">
      <c r="C1307" s="1322" t="s">
        <v>1242</v>
      </c>
      <c r="D1307" s="1326" t="s">
        <v>820</v>
      </c>
    </row>
    <row r="1308" spans="3:4">
      <c r="C1308" s="1322" t="s">
        <v>1242</v>
      </c>
      <c r="D1308" s="1326" t="s">
        <v>2187</v>
      </c>
    </row>
    <row r="1309" spans="3:4">
      <c r="C1309" s="1322" t="s">
        <v>1242</v>
      </c>
      <c r="D1309" s="1326" t="s">
        <v>909</v>
      </c>
    </row>
    <row r="1310" spans="3:4">
      <c r="C1310" s="1322" t="s">
        <v>1242</v>
      </c>
      <c r="D1310" s="1326" t="s">
        <v>2188</v>
      </c>
    </row>
    <row r="1311" spans="3:4">
      <c r="C1311" s="1322" t="s">
        <v>1242</v>
      </c>
      <c r="D1311" s="1326" t="s">
        <v>2189</v>
      </c>
    </row>
    <row r="1312" spans="3:4">
      <c r="C1312" s="1322" t="s">
        <v>1244</v>
      </c>
      <c r="D1312" s="1326" t="s">
        <v>1075</v>
      </c>
    </row>
    <row r="1313" spans="3:4">
      <c r="C1313" s="1322" t="s">
        <v>1244</v>
      </c>
      <c r="D1313" s="1326" t="s">
        <v>628</v>
      </c>
    </row>
    <row r="1314" spans="3:4">
      <c r="C1314" s="1322" t="s">
        <v>1244</v>
      </c>
      <c r="D1314" s="1326" t="s">
        <v>455</v>
      </c>
    </row>
    <row r="1315" spans="3:4">
      <c r="C1315" s="1322" t="s">
        <v>1244</v>
      </c>
      <c r="D1315" s="1326" t="s">
        <v>2190</v>
      </c>
    </row>
    <row r="1316" spans="3:4">
      <c r="C1316" s="1322" t="s">
        <v>1244</v>
      </c>
      <c r="D1316" s="1326" t="s">
        <v>2181</v>
      </c>
    </row>
    <row r="1317" spans="3:4">
      <c r="C1317" s="1322" t="s">
        <v>1244</v>
      </c>
      <c r="D1317" s="1326" t="s">
        <v>755</v>
      </c>
    </row>
    <row r="1318" spans="3:4">
      <c r="C1318" s="1322" t="s">
        <v>1244</v>
      </c>
      <c r="D1318" s="1326" t="s">
        <v>2191</v>
      </c>
    </row>
    <row r="1319" spans="3:4">
      <c r="C1319" s="1322" t="s">
        <v>1244</v>
      </c>
      <c r="D1319" s="1326" t="s">
        <v>2192</v>
      </c>
    </row>
    <row r="1320" spans="3:4">
      <c r="C1320" s="1322" t="s">
        <v>1244</v>
      </c>
      <c r="D1320" s="1326" t="s">
        <v>986</v>
      </c>
    </row>
    <row r="1321" spans="3:4">
      <c r="C1321" s="1322" t="s">
        <v>1244</v>
      </c>
      <c r="D1321" s="1326" t="s">
        <v>2193</v>
      </c>
    </row>
    <row r="1322" spans="3:4">
      <c r="C1322" s="1322" t="s">
        <v>1244</v>
      </c>
      <c r="D1322" s="1326" t="s">
        <v>2194</v>
      </c>
    </row>
    <row r="1323" spans="3:4">
      <c r="C1323" s="1322" t="s">
        <v>1244</v>
      </c>
      <c r="D1323" s="1326" t="s">
        <v>1305</v>
      </c>
    </row>
    <row r="1324" spans="3:4">
      <c r="C1324" s="1322" t="s">
        <v>1244</v>
      </c>
      <c r="D1324" s="1326" t="s">
        <v>2195</v>
      </c>
    </row>
    <row r="1325" spans="3:4">
      <c r="C1325" s="1322" t="s">
        <v>1244</v>
      </c>
      <c r="D1325" s="1326" t="s">
        <v>973</v>
      </c>
    </row>
    <row r="1326" spans="3:4">
      <c r="C1326" s="1322" t="s">
        <v>1244</v>
      </c>
      <c r="D1326" s="1326" t="s">
        <v>2196</v>
      </c>
    </row>
    <row r="1327" spans="3:4">
      <c r="C1327" s="1322" t="s">
        <v>1244</v>
      </c>
      <c r="D1327" s="1326" t="s">
        <v>2197</v>
      </c>
    </row>
    <row r="1328" spans="3:4">
      <c r="C1328" s="1322" t="s">
        <v>1244</v>
      </c>
      <c r="D1328" s="1326" t="s">
        <v>2198</v>
      </c>
    </row>
    <row r="1329" spans="3:4">
      <c r="C1329" s="1322" t="s">
        <v>1244</v>
      </c>
      <c r="D1329" s="1326" t="s">
        <v>2199</v>
      </c>
    </row>
    <row r="1330" spans="3:4">
      <c r="C1330" s="1322" t="s">
        <v>1244</v>
      </c>
      <c r="D1330" s="1326" t="s">
        <v>1352</v>
      </c>
    </row>
    <row r="1331" spans="3:4">
      <c r="C1331" s="1322" t="s">
        <v>1244</v>
      </c>
      <c r="D1331" s="1326" t="s">
        <v>2200</v>
      </c>
    </row>
    <row r="1332" spans="3:4">
      <c r="C1332" s="1322" t="s">
        <v>1244</v>
      </c>
      <c r="D1332" s="1326" t="s">
        <v>2201</v>
      </c>
    </row>
    <row r="1333" spans="3:4">
      <c r="C1333" s="1322" t="s">
        <v>1244</v>
      </c>
      <c r="D1333" s="1326" t="s">
        <v>1265</v>
      </c>
    </row>
    <row r="1334" spans="3:4">
      <c r="C1334" s="1322" t="s">
        <v>1244</v>
      </c>
      <c r="D1334" s="1326" t="s">
        <v>2202</v>
      </c>
    </row>
    <row r="1335" spans="3:4">
      <c r="C1335" s="1322" t="s">
        <v>1244</v>
      </c>
      <c r="D1335" s="1326" t="s">
        <v>715</v>
      </c>
    </row>
    <row r="1336" spans="3:4">
      <c r="C1336" s="1322" t="s">
        <v>1244</v>
      </c>
      <c r="D1336" s="1326" t="s">
        <v>1340</v>
      </c>
    </row>
    <row r="1337" spans="3:4">
      <c r="C1337" s="1322" t="s">
        <v>1244</v>
      </c>
      <c r="D1337" s="1326" t="s">
        <v>2204</v>
      </c>
    </row>
    <row r="1338" spans="3:4">
      <c r="C1338" s="1322" t="s">
        <v>1244</v>
      </c>
      <c r="D1338" s="1326" t="s">
        <v>2205</v>
      </c>
    </row>
    <row r="1339" spans="3:4">
      <c r="C1339" s="1322" t="s">
        <v>1250</v>
      </c>
      <c r="D1339" s="1326" t="s">
        <v>609</v>
      </c>
    </row>
    <row r="1340" spans="3:4">
      <c r="C1340" s="1322" t="s">
        <v>1250</v>
      </c>
      <c r="D1340" s="1326" t="s">
        <v>2208</v>
      </c>
    </row>
    <row r="1341" spans="3:4">
      <c r="C1341" s="1322" t="s">
        <v>1250</v>
      </c>
      <c r="D1341" s="1326" t="s">
        <v>2209</v>
      </c>
    </row>
    <row r="1342" spans="3:4">
      <c r="C1342" s="1322" t="s">
        <v>1250</v>
      </c>
      <c r="D1342" s="1326" t="s">
        <v>2046</v>
      </c>
    </row>
    <row r="1343" spans="3:4">
      <c r="C1343" s="1322" t="s">
        <v>1250</v>
      </c>
      <c r="D1343" s="1326" t="s">
        <v>120</v>
      </c>
    </row>
    <row r="1344" spans="3:4">
      <c r="C1344" s="1322" t="s">
        <v>1250</v>
      </c>
      <c r="D1344" s="1326" t="s">
        <v>2211</v>
      </c>
    </row>
    <row r="1345" spans="3:4">
      <c r="C1345" s="1322" t="s">
        <v>1250</v>
      </c>
      <c r="D1345" s="1326" t="s">
        <v>2520</v>
      </c>
    </row>
    <row r="1346" spans="3:4">
      <c r="C1346" s="1322" t="s">
        <v>1250</v>
      </c>
      <c r="D1346" s="1326" t="s">
        <v>2212</v>
      </c>
    </row>
    <row r="1347" spans="3:4">
      <c r="C1347" s="1322" t="s">
        <v>1250</v>
      </c>
      <c r="D1347" s="1326" t="s">
        <v>2213</v>
      </c>
    </row>
    <row r="1348" spans="3:4">
      <c r="C1348" s="1322" t="s">
        <v>1250</v>
      </c>
      <c r="D1348" s="1326" t="s">
        <v>2118</v>
      </c>
    </row>
    <row r="1349" spans="3:4">
      <c r="C1349" s="1322" t="s">
        <v>1250</v>
      </c>
      <c r="D1349" s="1326" t="s">
        <v>1896</v>
      </c>
    </row>
    <row r="1350" spans="3:4">
      <c r="C1350" s="1322" t="s">
        <v>1250</v>
      </c>
      <c r="D1350" s="1326" t="s">
        <v>1669</v>
      </c>
    </row>
    <row r="1351" spans="3:4">
      <c r="C1351" s="1322" t="s">
        <v>1250</v>
      </c>
      <c r="D1351" s="1326" t="s">
        <v>78</v>
      </c>
    </row>
    <row r="1352" spans="3:4">
      <c r="C1352" s="1322" t="s">
        <v>1250</v>
      </c>
      <c r="D1352" s="1326" t="s">
        <v>2214</v>
      </c>
    </row>
    <row r="1353" spans="3:4">
      <c r="C1353" s="1322" t="s">
        <v>1250</v>
      </c>
      <c r="D1353" s="1326" t="s">
        <v>633</v>
      </c>
    </row>
    <row r="1354" spans="3:4">
      <c r="C1354" s="1322" t="s">
        <v>1250</v>
      </c>
      <c r="D1354" s="1326" t="s">
        <v>915</v>
      </c>
    </row>
    <row r="1355" spans="3:4">
      <c r="C1355" s="1322" t="s">
        <v>1250</v>
      </c>
      <c r="D1355" s="1326" t="s">
        <v>2215</v>
      </c>
    </row>
    <row r="1356" spans="3:4">
      <c r="C1356" s="1322" t="s">
        <v>1250</v>
      </c>
      <c r="D1356" s="1326" t="s">
        <v>1897</v>
      </c>
    </row>
    <row r="1357" spans="3:4">
      <c r="C1357" s="1322" t="s">
        <v>1250</v>
      </c>
      <c r="D1357" s="1326" t="s">
        <v>1944</v>
      </c>
    </row>
    <row r="1358" spans="3:4">
      <c r="C1358" s="1322" t="s">
        <v>1250</v>
      </c>
      <c r="D1358" s="1326" t="s">
        <v>2216</v>
      </c>
    </row>
    <row r="1359" spans="3:4">
      <c r="C1359" s="1322" t="s">
        <v>1250</v>
      </c>
      <c r="D1359" s="1326" t="s">
        <v>2217</v>
      </c>
    </row>
    <row r="1360" spans="3:4">
      <c r="C1360" s="1322" t="s">
        <v>1250</v>
      </c>
      <c r="D1360" s="1326" t="s">
        <v>2218</v>
      </c>
    </row>
    <row r="1361" spans="3:4">
      <c r="C1361" s="1322" t="s">
        <v>1250</v>
      </c>
      <c r="D1361" s="1326" t="s">
        <v>2219</v>
      </c>
    </row>
    <row r="1362" spans="3:4">
      <c r="C1362" s="1322" t="s">
        <v>1007</v>
      </c>
      <c r="D1362" s="1326" t="s">
        <v>2221</v>
      </c>
    </row>
    <row r="1363" spans="3:4">
      <c r="C1363" s="1322" t="s">
        <v>1007</v>
      </c>
      <c r="D1363" s="1326" t="s">
        <v>2222</v>
      </c>
    </row>
    <row r="1364" spans="3:4">
      <c r="C1364" s="1322" t="s">
        <v>1007</v>
      </c>
      <c r="D1364" s="1326" t="s">
        <v>786</v>
      </c>
    </row>
    <row r="1365" spans="3:4">
      <c r="C1365" s="1322" t="s">
        <v>1007</v>
      </c>
      <c r="D1365" s="1326" t="s">
        <v>1229</v>
      </c>
    </row>
    <row r="1366" spans="3:4">
      <c r="C1366" s="1322" t="s">
        <v>1007</v>
      </c>
      <c r="D1366" s="1326" t="s">
        <v>2026</v>
      </c>
    </row>
    <row r="1367" spans="3:4">
      <c r="C1367" s="1322" t="s">
        <v>1007</v>
      </c>
      <c r="D1367" s="1326" t="s">
        <v>2223</v>
      </c>
    </row>
    <row r="1368" spans="3:4">
      <c r="C1368" s="1322" t="s">
        <v>1007</v>
      </c>
      <c r="D1368" s="1326" t="s">
        <v>2224</v>
      </c>
    </row>
    <row r="1369" spans="3:4">
      <c r="C1369" s="1322" t="s">
        <v>1007</v>
      </c>
      <c r="D1369" s="1326" t="s">
        <v>2225</v>
      </c>
    </row>
    <row r="1370" spans="3:4">
      <c r="C1370" s="1322" t="s">
        <v>1007</v>
      </c>
      <c r="D1370" s="1326" t="s">
        <v>1686</v>
      </c>
    </row>
    <row r="1371" spans="3:4">
      <c r="C1371" s="1322" t="s">
        <v>1007</v>
      </c>
      <c r="D1371" s="1326" t="s">
        <v>2226</v>
      </c>
    </row>
    <row r="1372" spans="3:4">
      <c r="C1372" s="1322" t="s">
        <v>1007</v>
      </c>
      <c r="D1372" s="1326" t="s">
        <v>1751</v>
      </c>
    </row>
    <row r="1373" spans="3:4">
      <c r="C1373" s="1322" t="s">
        <v>1007</v>
      </c>
      <c r="D1373" s="1326" t="s">
        <v>1901</v>
      </c>
    </row>
    <row r="1374" spans="3:4">
      <c r="C1374" s="1322" t="s">
        <v>1007</v>
      </c>
      <c r="D1374" s="1326" t="s">
        <v>2207</v>
      </c>
    </row>
    <row r="1375" spans="3:4">
      <c r="C1375" s="1322" t="s">
        <v>1007</v>
      </c>
      <c r="D1375" s="1326" t="s">
        <v>1282</v>
      </c>
    </row>
    <row r="1376" spans="3:4">
      <c r="C1376" s="1322" t="s">
        <v>1007</v>
      </c>
      <c r="D1376" s="1326" t="s">
        <v>1848</v>
      </c>
    </row>
    <row r="1377" spans="3:4">
      <c r="C1377" s="1322" t="s">
        <v>1007</v>
      </c>
      <c r="D1377" s="1326" t="s">
        <v>459</v>
      </c>
    </row>
    <row r="1378" spans="3:4">
      <c r="C1378" s="1322" t="s">
        <v>1007</v>
      </c>
      <c r="D1378" s="1326" t="s">
        <v>1824</v>
      </c>
    </row>
    <row r="1379" spans="3:4">
      <c r="C1379" s="1322" t="s">
        <v>1007</v>
      </c>
      <c r="D1379" s="1326" t="s">
        <v>2227</v>
      </c>
    </row>
    <row r="1380" spans="3:4">
      <c r="C1380" s="1322" t="s">
        <v>1007</v>
      </c>
      <c r="D1380" s="1326" t="s">
        <v>733</v>
      </c>
    </row>
    <row r="1381" spans="3:4">
      <c r="C1381" s="1322" t="s">
        <v>281</v>
      </c>
      <c r="D1381" s="1326" t="s">
        <v>874</v>
      </c>
    </row>
    <row r="1382" spans="3:4">
      <c r="C1382" s="1322" t="s">
        <v>281</v>
      </c>
      <c r="D1382" s="1326" t="s">
        <v>1535</v>
      </c>
    </row>
    <row r="1383" spans="3:4">
      <c r="C1383" s="1322" t="s">
        <v>281</v>
      </c>
      <c r="D1383" s="1326" t="s">
        <v>1699</v>
      </c>
    </row>
    <row r="1384" spans="3:4">
      <c r="C1384" s="1322" t="s">
        <v>281</v>
      </c>
      <c r="D1384" s="1326" t="s">
        <v>1096</v>
      </c>
    </row>
    <row r="1385" spans="3:4">
      <c r="C1385" s="1322" t="s">
        <v>281</v>
      </c>
      <c r="D1385" s="1326" t="s">
        <v>2228</v>
      </c>
    </row>
    <row r="1386" spans="3:4">
      <c r="C1386" s="1322" t="s">
        <v>281</v>
      </c>
      <c r="D1386" s="1326" t="s">
        <v>2229</v>
      </c>
    </row>
    <row r="1387" spans="3:4">
      <c r="C1387" s="1322" t="s">
        <v>281</v>
      </c>
      <c r="D1387" s="1326" t="s">
        <v>2230</v>
      </c>
    </row>
    <row r="1388" spans="3:4">
      <c r="C1388" s="1322" t="s">
        <v>281</v>
      </c>
      <c r="D1388" s="1326" t="s">
        <v>2231</v>
      </c>
    </row>
    <row r="1389" spans="3:4">
      <c r="C1389" s="1322" t="s">
        <v>281</v>
      </c>
      <c r="D1389" s="1326" t="s">
        <v>762</v>
      </c>
    </row>
    <row r="1390" spans="3:4">
      <c r="C1390" s="1322" t="s">
        <v>281</v>
      </c>
      <c r="D1390" s="1326" t="s">
        <v>2232</v>
      </c>
    </row>
    <row r="1391" spans="3:4">
      <c r="C1391" s="1322" t="s">
        <v>281</v>
      </c>
      <c r="D1391" s="1326" t="s">
        <v>2233</v>
      </c>
    </row>
    <row r="1392" spans="3:4">
      <c r="C1392" s="1322" t="s">
        <v>281</v>
      </c>
      <c r="D1392" s="1326" t="s">
        <v>1041</v>
      </c>
    </row>
    <row r="1393" spans="3:4">
      <c r="C1393" s="1322" t="s">
        <v>281</v>
      </c>
      <c r="D1393" s="1326" t="s">
        <v>2234</v>
      </c>
    </row>
    <row r="1394" spans="3:4">
      <c r="C1394" s="1322" t="s">
        <v>281</v>
      </c>
      <c r="D1394" s="1326" t="s">
        <v>2235</v>
      </c>
    </row>
    <row r="1395" spans="3:4">
      <c r="C1395" s="1322" t="s">
        <v>281</v>
      </c>
      <c r="D1395" s="1326" t="s">
        <v>2236</v>
      </c>
    </row>
    <row r="1396" spans="3:4">
      <c r="C1396" s="1322" t="s">
        <v>281</v>
      </c>
      <c r="D1396" s="1326" t="s">
        <v>2237</v>
      </c>
    </row>
    <row r="1397" spans="3:4">
      <c r="C1397" s="1322" t="s">
        <v>281</v>
      </c>
      <c r="D1397" s="1326" t="s">
        <v>2238</v>
      </c>
    </row>
    <row r="1398" spans="3:4">
      <c r="C1398" s="1322" t="s">
        <v>281</v>
      </c>
      <c r="D1398" s="1326" t="s">
        <v>2009</v>
      </c>
    </row>
    <row r="1399" spans="3:4">
      <c r="C1399" s="1322" t="s">
        <v>281</v>
      </c>
      <c r="D1399" s="1326" t="s">
        <v>2240</v>
      </c>
    </row>
    <row r="1400" spans="3:4">
      <c r="C1400" s="1322" t="s">
        <v>281</v>
      </c>
      <c r="D1400" s="1326" t="s">
        <v>974</v>
      </c>
    </row>
    <row r="1401" spans="3:4">
      <c r="C1401" s="1322" t="s">
        <v>281</v>
      </c>
      <c r="D1401" s="1326" t="s">
        <v>2241</v>
      </c>
    </row>
    <row r="1402" spans="3:4">
      <c r="C1402" s="1322" t="s">
        <v>281</v>
      </c>
      <c r="D1402" s="1326" t="s">
        <v>2242</v>
      </c>
    </row>
    <row r="1403" spans="3:4">
      <c r="C1403" s="1322" t="s">
        <v>281</v>
      </c>
      <c r="D1403" s="1326" t="s">
        <v>2243</v>
      </c>
    </row>
    <row r="1404" spans="3:4">
      <c r="C1404" s="1322" t="s">
        <v>281</v>
      </c>
      <c r="D1404" s="1326" t="s">
        <v>1054</v>
      </c>
    </row>
    <row r="1405" spans="3:4">
      <c r="C1405" s="1322" t="s">
        <v>1243</v>
      </c>
      <c r="D1405" s="1326" t="s">
        <v>1905</v>
      </c>
    </row>
    <row r="1406" spans="3:4">
      <c r="C1406" s="1322" t="s">
        <v>1243</v>
      </c>
      <c r="D1406" s="1326" t="s">
        <v>2244</v>
      </c>
    </row>
    <row r="1407" spans="3:4">
      <c r="C1407" s="1322" t="s">
        <v>1243</v>
      </c>
      <c r="D1407" s="1326" t="s">
        <v>2245</v>
      </c>
    </row>
    <row r="1408" spans="3:4">
      <c r="C1408" s="1322" t="s">
        <v>1243</v>
      </c>
      <c r="D1408" s="1326" t="s">
        <v>540</v>
      </c>
    </row>
    <row r="1409" spans="3:4">
      <c r="C1409" s="1322" t="s">
        <v>1243</v>
      </c>
      <c r="D1409" s="1326" t="s">
        <v>2246</v>
      </c>
    </row>
    <row r="1410" spans="3:4">
      <c r="C1410" s="1322" t="s">
        <v>1243</v>
      </c>
      <c r="D1410" s="1326" t="s">
        <v>2247</v>
      </c>
    </row>
    <row r="1411" spans="3:4">
      <c r="C1411" s="1322" t="s">
        <v>1243</v>
      </c>
      <c r="D1411" s="1326" t="s">
        <v>2248</v>
      </c>
    </row>
    <row r="1412" spans="3:4">
      <c r="C1412" s="1322" t="s">
        <v>1243</v>
      </c>
      <c r="D1412" s="1326" t="s">
        <v>685</v>
      </c>
    </row>
    <row r="1413" spans="3:4">
      <c r="C1413" s="1322" t="s">
        <v>1243</v>
      </c>
      <c r="D1413" s="1326" t="s">
        <v>1178</v>
      </c>
    </row>
    <row r="1414" spans="3:4">
      <c r="C1414" s="1322" t="s">
        <v>1243</v>
      </c>
      <c r="D1414" s="1326" t="s">
        <v>114</v>
      </c>
    </row>
    <row r="1415" spans="3:4">
      <c r="C1415" s="1322" t="s">
        <v>1243</v>
      </c>
      <c r="D1415" s="1326" t="s">
        <v>2249</v>
      </c>
    </row>
    <row r="1416" spans="3:4">
      <c r="C1416" s="1322" t="s">
        <v>1243</v>
      </c>
      <c r="D1416" s="1326" t="s">
        <v>949</v>
      </c>
    </row>
    <row r="1417" spans="3:4">
      <c r="C1417" s="1322" t="s">
        <v>1243</v>
      </c>
      <c r="D1417" s="1326" t="s">
        <v>2250</v>
      </c>
    </row>
    <row r="1418" spans="3:4">
      <c r="C1418" s="1322" t="s">
        <v>1243</v>
      </c>
      <c r="D1418" s="1326" t="s">
        <v>2251</v>
      </c>
    </row>
    <row r="1419" spans="3:4">
      <c r="C1419" s="1322" t="s">
        <v>1243</v>
      </c>
      <c r="D1419" s="1326" t="s">
        <v>2252</v>
      </c>
    </row>
    <row r="1420" spans="3:4">
      <c r="C1420" s="1322" t="s">
        <v>1243</v>
      </c>
      <c r="D1420" s="1326" t="s">
        <v>2203</v>
      </c>
    </row>
    <row r="1421" spans="3:4">
      <c r="C1421" s="1322" t="s">
        <v>1243</v>
      </c>
      <c r="D1421" s="1326" t="s">
        <v>1136</v>
      </c>
    </row>
    <row r="1422" spans="3:4">
      <c r="C1422" s="1322" t="s">
        <v>360</v>
      </c>
      <c r="D1422" s="1326" t="s">
        <v>2253</v>
      </c>
    </row>
    <row r="1423" spans="3:4">
      <c r="C1423" s="1322" t="s">
        <v>360</v>
      </c>
      <c r="D1423" s="1326" t="s">
        <v>846</v>
      </c>
    </row>
    <row r="1424" spans="3:4">
      <c r="C1424" s="1322" t="s">
        <v>360</v>
      </c>
      <c r="D1424" s="1326" t="s">
        <v>2254</v>
      </c>
    </row>
    <row r="1425" spans="3:4">
      <c r="C1425" s="1322" t="s">
        <v>360</v>
      </c>
      <c r="D1425" s="1326" t="s">
        <v>2255</v>
      </c>
    </row>
    <row r="1426" spans="3:4">
      <c r="C1426" s="1322" t="s">
        <v>360</v>
      </c>
      <c r="D1426" s="1326" t="s">
        <v>2256</v>
      </c>
    </row>
    <row r="1427" spans="3:4">
      <c r="C1427" s="1322" t="s">
        <v>360</v>
      </c>
      <c r="D1427" s="1326" t="s">
        <v>2258</v>
      </c>
    </row>
    <row r="1428" spans="3:4">
      <c r="C1428" s="1322" t="s">
        <v>360</v>
      </c>
      <c r="D1428" s="1326" t="s">
        <v>2259</v>
      </c>
    </row>
    <row r="1429" spans="3:4">
      <c r="C1429" s="1322" t="s">
        <v>360</v>
      </c>
      <c r="D1429" s="1326" t="s">
        <v>1362</v>
      </c>
    </row>
    <row r="1430" spans="3:4">
      <c r="C1430" s="1322" t="s">
        <v>360</v>
      </c>
      <c r="D1430" s="1326" t="s">
        <v>1932</v>
      </c>
    </row>
    <row r="1431" spans="3:4">
      <c r="C1431" s="1322" t="s">
        <v>360</v>
      </c>
      <c r="D1431" s="1326" t="s">
        <v>1599</v>
      </c>
    </row>
    <row r="1432" spans="3:4">
      <c r="C1432" s="1322" t="s">
        <v>360</v>
      </c>
      <c r="D1432" s="1326" t="s">
        <v>728</v>
      </c>
    </row>
    <row r="1433" spans="3:4">
      <c r="C1433" s="1322" t="s">
        <v>360</v>
      </c>
      <c r="D1433" s="1326" t="s">
        <v>293</v>
      </c>
    </row>
    <row r="1434" spans="3:4">
      <c r="C1434" s="1322" t="s">
        <v>360</v>
      </c>
      <c r="D1434" s="1326" t="s">
        <v>2260</v>
      </c>
    </row>
    <row r="1435" spans="3:4">
      <c r="C1435" s="1322" t="s">
        <v>360</v>
      </c>
      <c r="D1435" s="1326" t="s">
        <v>1015</v>
      </c>
    </row>
    <row r="1436" spans="3:4">
      <c r="C1436" s="1322" t="s">
        <v>360</v>
      </c>
      <c r="D1436" s="1326" t="s">
        <v>548</v>
      </c>
    </row>
    <row r="1437" spans="3:4">
      <c r="C1437" s="1322" t="s">
        <v>360</v>
      </c>
      <c r="D1437" s="1326" t="s">
        <v>2261</v>
      </c>
    </row>
    <row r="1438" spans="3:4">
      <c r="C1438" s="1322" t="s">
        <v>360</v>
      </c>
      <c r="D1438" s="1326" t="s">
        <v>2263</v>
      </c>
    </row>
    <row r="1439" spans="3:4">
      <c r="C1439" s="1322" t="s">
        <v>360</v>
      </c>
      <c r="D1439" s="1326" t="s">
        <v>2264</v>
      </c>
    </row>
    <row r="1440" spans="3:4">
      <c r="C1440" s="1322" t="s">
        <v>360</v>
      </c>
      <c r="D1440" s="1326" t="s">
        <v>2266</v>
      </c>
    </row>
    <row r="1441" spans="3:4">
      <c r="C1441" s="1322" t="s">
        <v>360</v>
      </c>
      <c r="D1441" s="1326" t="s">
        <v>2267</v>
      </c>
    </row>
    <row r="1442" spans="3:4">
      <c r="C1442" s="1322" t="s">
        <v>1264</v>
      </c>
      <c r="D1442" s="1326" t="s">
        <v>573</v>
      </c>
    </row>
    <row r="1443" spans="3:4">
      <c r="C1443" s="1322" t="s">
        <v>1264</v>
      </c>
      <c r="D1443" s="1326" t="s">
        <v>1860</v>
      </c>
    </row>
    <row r="1444" spans="3:4">
      <c r="C1444" s="1322" t="s">
        <v>1264</v>
      </c>
      <c r="D1444" s="1326" t="s">
        <v>427</v>
      </c>
    </row>
    <row r="1445" spans="3:4">
      <c r="C1445" s="1322" t="s">
        <v>1264</v>
      </c>
      <c r="D1445" s="1326" t="s">
        <v>1992</v>
      </c>
    </row>
    <row r="1446" spans="3:4">
      <c r="C1446" s="1322" t="s">
        <v>1264</v>
      </c>
      <c r="D1446" s="1326" t="s">
        <v>2269</v>
      </c>
    </row>
    <row r="1447" spans="3:4">
      <c r="C1447" s="1322" t="s">
        <v>1264</v>
      </c>
      <c r="D1447" s="1326" t="s">
        <v>2270</v>
      </c>
    </row>
    <row r="1448" spans="3:4">
      <c r="C1448" s="1322" t="s">
        <v>1264</v>
      </c>
      <c r="D1448" s="1326" t="s">
        <v>1823</v>
      </c>
    </row>
    <row r="1449" spans="3:4">
      <c r="C1449" s="1322" t="s">
        <v>1264</v>
      </c>
      <c r="D1449" s="1326" t="s">
        <v>67</v>
      </c>
    </row>
    <row r="1450" spans="3:4">
      <c r="C1450" s="1322" t="s">
        <v>1264</v>
      </c>
      <c r="D1450" s="1326" t="s">
        <v>2271</v>
      </c>
    </row>
    <row r="1451" spans="3:4">
      <c r="C1451" s="1322" t="s">
        <v>1264</v>
      </c>
      <c r="D1451" s="1326" t="s">
        <v>2272</v>
      </c>
    </row>
    <row r="1452" spans="3:4">
      <c r="C1452" s="1322" t="s">
        <v>1264</v>
      </c>
      <c r="D1452" s="1326" t="s">
        <v>2273</v>
      </c>
    </row>
    <row r="1453" spans="3:4">
      <c r="C1453" s="1322" t="s">
        <v>1264</v>
      </c>
      <c r="D1453" s="1326" t="s">
        <v>2274</v>
      </c>
    </row>
    <row r="1454" spans="3:4">
      <c r="C1454" s="1322" t="s">
        <v>1264</v>
      </c>
      <c r="D1454" s="1326" t="s">
        <v>2275</v>
      </c>
    </row>
    <row r="1455" spans="3:4">
      <c r="C1455" s="1322" t="s">
        <v>1264</v>
      </c>
      <c r="D1455" s="1326" t="s">
        <v>2276</v>
      </c>
    </row>
    <row r="1456" spans="3:4">
      <c r="C1456" s="1322" t="s">
        <v>1264</v>
      </c>
      <c r="D1456" s="1326" t="s">
        <v>2277</v>
      </c>
    </row>
    <row r="1457" spans="3:4">
      <c r="C1457" s="1322" t="s">
        <v>1264</v>
      </c>
      <c r="D1457" s="1326" t="s">
        <v>2279</v>
      </c>
    </row>
    <row r="1458" spans="3:4">
      <c r="C1458" s="1322" t="s">
        <v>1264</v>
      </c>
      <c r="D1458" s="1326" t="s">
        <v>2280</v>
      </c>
    </row>
    <row r="1459" spans="3:4">
      <c r="C1459" s="1322" t="s">
        <v>1264</v>
      </c>
      <c r="D1459" s="1326" t="s">
        <v>2281</v>
      </c>
    </row>
    <row r="1460" spans="3:4">
      <c r="C1460" s="1322" t="s">
        <v>1264</v>
      </c>
      <c r="D1460" s="1326" t="s">
        <v>2282</v>
      </c>
    </row>
    <row r="1461" spans="3:4">
      <c r="C1461" s="1322" t="s">
        <v>1264</v>
      </c>
      <c r="D1461" s="1326" t="s">
        <v>988</v>
      </c>
    </row>
    <row r="1462" spans="3:4">
      <c r="C1462" s="1322" t="s">
        <v>1264</v>
      </c>
      <c r="D1462" s="1326" t="s">
        <v>2283</v>
      </c>
    </row>
    <row r="1463" spans="3:4">
      <c r="C1463" s="1322" t="s">
        <v>1264</v>
      </c>
      <c r="D1463" s="1326" t="s">
        <v>683</v>
      </c>
    </row>
    <row r="1464" spans="3:4">
      <c r="C1464" s="1322" t="s">
        <v>1264</v>
      </c>
      <c r="D1464" s="1326" t="s">
        <v>2285</v>
      </c>
    </row>
    <row r="1465" spans="3:4">
      <c r="C1465" s="1322" t="s">
        <v>1264</v>
      </c>
      <c r="D1465" s="1326" t="s">
        <v>2286</v>
      </c>
    </row>
    <row r="1466" spans="3:4">
      <c r="C1466" s="1322" t="s">
        <v>1264</v>
      </c>
      <c r="D1466" s="1326" t="s">
        <v>2289</v>
      </c>
    </row>
    <row r="1467" spans="3:4">
      <c r="C1467" s="1322" t="s">
        <v>1264</v>
      </c>
      <c r="D1467" s="1326" t="s">
        <v>1319</v>
      </c>
    </row>
    <row r="1468" spans="3:4">
      <c r="C1468" s="1322" t="s">
        <v>1264</v>
      </c>
      <c r="D1468" s="1326" t="s">
        <v>2290</v>
      </c>
    </row>
    <row r="1469" spans="3:4">
      <c r="C1469" s="1322" t="s">
        <v>1264</v>
      </c>
      <c r="D1469" s="1326" t="s">
        <v>1157</v>
      </c>
    </row>
    <row r="1470" spans="3:4">
      <c r="C1470" s="1322" t="s">
        <v>1264</v>
      </c>
      <c r="D1470" s="1326" t="s">
        <v>2291</v>
      </c>
    </row>
    <row r="1471" spans="3:4">
      <c r="C1471" s="1322" t="s">
        <v>1264</v>
      </c>
      <c r="D1471" s="1326" t="s">
        <v>2292</v>
      </c>
    </row>
    <row r="1472" spans="3:4">
      <c r="C1472" s="1322" t="s">
        <v>1264</v>
      </c>
      <c r="D1472" s="1326" t="s">
        <v>2293</v>
      </c>
    </row>
    <row r="1473" spans="3:4">
      <c r="C1473" s="1322" t="s">
        <v>1264</v>
      </c>
      <c r="D1473" s="1326" t="s">
        <v>1002</v>
      </c>
    </row>
    <row r="1474" spans="3:4">
      <c r="C1474" s="1322" t="s">
        <v>1264</v>
      </c>
      <c r="D1474" s="1326" t="s">
        <v>2294</v>
      </c>
    </row>
    <row r="1475" spans="3:4">
      <c r="C1475" s="1322" t="s">
        <v>1264</v>
      </c>
      <c r="D1475" s="1326" t="s">
        <v>236</v>
      </c>
    </row>
    <row r="1476" spans="3:4">
      <c r="C1476" s="1322" t="s">
        <v>769</v>
      </c>
      <c r="D1476" s="1326" t="s">
        <v>0</v>
      </c>
    </row>
    <row r="1477" spans="3:4">
      <c r="C1477" s="1322" t="s">
        <v>769</v>
      </c>
      <c r="D1477" s="1326" t="s">
        <v>2099</v>
      </c>
    </row>
    <row r="1478" spans="3:4">
      <c r="C1478" s="1322" t="s">
        <v>769</v>
      </c>
      <c r="D1478" s="1326" t="s">
        <v>2295</v>
      </c>
    </row>
    <row r="1479" spans="3:4">
      <c r="C1479" s="1322" t="s">
        <v>769</v>
      </c>
      <c r="D1479" s="1326" t="s">
        <v>2116</v>
      </c>
    </row>
    <row r="1480" spans="3:4">
      <c r="C1480" s="1322" t="s">
        <v>769</v>
      </c>
      <c r="D1480" s="1326" t="s">
        <v>2296</v>
      </c>
    </row>
    <row r="1481" spans="3:4">
      <c r="C1481" s="1322" t="s">
        <v>769</v>
      </c>
      <c r="D1481" s="1326" t="s">
        <v>1906</v>
      </c>
    </row>
    <row r="1482" spans="3:4">
      <c r="C1482" s="1322" t="s">
        <v>769</v>
      </c>
      <c r="D1482" s="1326" t="s">
        <v>2297</v>
      </c>
    </row>
    <row r="1483" spans="3:4">
      <c r="C1483" s="1322" t="s">
        <v>769</v>
      </c>
      <c r="D1483" s="1326" t="s">
        <v>2298</v>
      </c>
    </row>
    <row r="1484" spans="3:4">
      <c r="C1484" s="1322" t="s">
        <v>769</v>
      </c>
      <c r="D1484" s="1326" t="s">
        <v>2167</v>
      </c>
    </row>
    <row r="1485" spans="3:4">
      <c r="C1485" s="1322" t="s">
        <v>769</v>
      </c>
      <c r="D1485" s="1326" t="s">
        <v>2299</v>
      </c>
    </row>
    <row r="1486" spans="3:4">
      <c r="C1486" s="1322" t="s">
        <v>769</v>
      </c>
      <c r="D1486" s="1326" t="s">
        <v>1655</v>
      </c>
    </row>
    <row r="1487" spans="3:4">
      <c r="C1487" s="1322" t="s">
        <v>769</v>
      </c>
      <c r="D1487" s="1326" t="s">
        <v>50</v>
      </c>
    </row>
    <row r="1488" spans="3:4">
      <c r="C1488" s="1322" t="s">
        <v>769</v>
      </c>
      <c r="D1488" s="1326" t="s">
        <v>155</v>
      </c>
    </row>
    <row r="1489" spans="3:4">
      <c r="C1489" s="1322" t="s">
        <v>769</v>
      </c>
      <c r="D1489" s="1326" t="s">
        <v>2300</v>
      </c>
    </row>
    <row r="1490" spans="3:4">
      <c r="C1490" s="1322" t="s">
        <v>769</v>
      </c>
      <c r="D1490" s="1326" t="s">
        <v>2301</v>
      </c>
    </row>
    <row r="1491" spans="3:4">
      <c r="C1491" s="1322" t="s">
        <v>769</v>
      </c>
      <c r="D1491" s="1326" t="s">
        <v>1357</v>
      </c>
    </row>
    <row r="1492" spans="3:4">
      <c r="C1492" s="1322" t="s">
        <v>769</v>
      </c>
      <c r="D1492" s="1326" t="s">
        <v>2303</v>
      </c>
    </row>
    <row r="1493" spans="3:4">
      <c r="C1493" s="1322" t="s">
        <v>769</v>
      </c>
      <c r="D1493" s="1326" t="s">
        <v>1662</v>
      </c>
    </row>
    <row r="1494" spans="3:4">
      <c r="C1494" s="1322" t="s">
        <v>769</v>
      </c>
      <c r="D1494" s="1326" t="s">
        <v>2304</v>
      </c>
    </row>
    <row r="1495" spans="3:4">
      <c r="C1495" s="1322" t="s">
        <v>769</v>
      </c>
      <c r="D1495" s="1326" t="s">
        <v>1663</v>
      </c>
    </row>
    <row r="1496" spans="3:4">
      <c r="C1496" s="1322" t="s">
        <v>769</v>
      </c>
      <c r="D1496" s="1326" t="s">
        <v>1775</v>
      </c>
    </row>
    <row r="1497" spans="3:4">
      <c r="C1497" s="1322" t="s">
        <v>769</v>
      </c>
      <c r="D1497" s="1326" t="s">
        <v>1659</v>
      </c>
    </row>
    <row r="1498" spans="3:4">
      <c r="C1498" s="1322" t="s">
        <v>769</v>
      </c>
      <c r="D1498" s="1326" t="s">
        <v>2305</v>
      </c>
    </row>
    <row r="1499" spans="3:4">
      <c r="C1499" s="1322" t="s">
        <v>769</v>
      </c>
      <c r="D1499" s="1326" t="s">
        <v>2306</v>
      </c>
    </row>
    <row r="1500" spans="3:4">
      <c r="C1500" s="1322" t="s">
        <v>769</v>
      </c>
      <c r="D1500" s="1326" t="s">
        <v>2307</v>
      </c>
    </row>
    <row r="1501" spans="3:4">
      <c r="C1501" s="1322" t="s">
        <v>769</v>
      </c>
      <c r="D1501" s="1326" t="s">
        <v>2308</v>
      </c>
    </row>
    <row r="1502" spans="3:4">
      <c r="C1502" s="1322" t="s">
        <v>769</v>
      </c>
      <c r="D1502" s="1326" t="s">
        <v>200</v>
      </c>
    </row>
    <row r="1503" spans="3:4">
      <c r="C1503" s="1322" t="s">
        <v>769</v>
      </c>
      <c r="D1503" s="1326" t="s">
        <v>1667</v>
      </c>
    </row>
    <row r="1504" spans="3:4">
      <c r="C1504" s="1322" t="s">
        <v>2050</v>
      </c>
      <c r="D1504" s="1326" t="s">
        <v>1294</v>
      </c>
    </row>
    <row r="1505" spans="3:4">
      <c r="C1505" s="1322" t="s">
        <v>769</v>
      </c>
      <c r="D1505" s="1326" t="s">
        <v>2309</v>
      </c>
    </row>
    <row r="1506" spans="3:4">
      <c r="C1506" s="1322" t="s">
        <v>769</v>
      </c>
      <c r="D1506" s="1326" t="s">
        <v>379</v>
      </c>
    </row>
    <row r="1507" spans="3:4">
      <c r="C1507" s="1322" t="s">
        <v>769</v>
      </c>
      <c r="D1507" s="1326" t="s">
        <v>1172</v>
      </c>
    </row>
    <row r="1508" spans="3:4">
      <c r="C1508" s="1322" t="s">
        <v>769</v>
      </c>
      <c r="D1508" s="1326" t="s">
        <v>2310</v>
      </c>
    </row>
    <row r="1509" spans="3:4">
      <c r="C1509" s="1322" t="s">
        <v>769</v>
      </c>
      <c r="D1509" s="1326" t="s">
        <v>2311</v>
      </c>
    </row>
    <row r="1510" spans="3:4">
      <c r="C1510" s="1322" t="s">
        <v>769</v>
      </c>
      <c r="D1510" s="1326" t="s">
        <v>1781</v>
      </c>
    </row>
    <row r="1511" spans="3:4">
      <c r="C1511" s="1322" t="s">
        <v>769</v>
      </c>
      <c r="D1511" s="1326" t="s">
        <v>317</v>
      </c>
    </row>
    <row r="1512" spans="3:4">
      <c r="C1512" s="1322" t="s">
        <v>769</v>
      </c>
      <c r="D1512" s="1326" t="s">
        <v>2312</v>
      </c>
    </row>
    <row r="1513" spans="3:4">
      <c r="C1513" s="1322" t="s">
        <v>769</v>
      </c>
      <c r="D1513" s="1326" t="s">
        <v>2278</v>
      </c>
    </row>
    <row r="1514" spans="3:4">
      <c r="C1514" s="1322" t="s">
        <v>769</v>
      </c>
      <c r="D1514" s="1326" t="s">
        <v>2313</v>
      </c>
    </row>
    <row r="1515" spans="3:4">
      <c r="C1515" s="1322" t="s">
        <v>769</v>
      </c>
      <c r="D1515" s="1326" t="s">
        <v>2054</v>
      </c>
    </row>
    <row r="1516" spans="3:4">
      <c r="C1516" s="1322" t="s">
        <v>769</v>
      </c>
      <c r="D1516" s="1326" t="s">
        <v>2315</v>
      </c>
    </row>
    <row r="1517" spans="3:4">
      <c r="C1517" s="1322" t="s">
        <v>769</v>
      </c>
      <c r="D1517" s="1326" t="s">
        <v>2316</v>
      </c>
    </row>
    <row r="1518" spans="3:4">
      <c r="C1518" s="1322" t="s">
        <v>769</v>
      </c>
      <c r="D1518" s="1326" t="s">
        <v>2206</v>
      </c>
    </row>
    <row r="1519" spans="3:4">
      <c r="C1519" s="1322" t="s">
        <v>769</v>
      </c>
      <c r="D1519" s="1326" t="s">
        <v>2317</v>
      </c>
    </row>
    <row r="1520" spans="3:4">
      <c r="C1520" s="1322" t="s">
        <v>769</v>
      </c>
      <c r="D1520" s="1326" t="s">
        <v>2318</v>
      </c>
    </row>
    <row r="1521" spans="3:4">
      <c r="C1521" s="1322" t="s">
        <v>769</v>
      </c>
      <c r="D1521" s="1326" t="s">
        <v>2319</v>
      </c>
    </row>
    <row r="1522" spans="3:4">
      <c r="C1522" s="1322" t="s">
        <v>769</v>
      </c>
      <c r="D1522" s="1326" t="s">
        <v>2320</v>
      </c>
    </row>
    <row r="1523" spans="3:4">
      <c r="C1523" s="1322" t="s">
        <v>769</v>
      </c>
      <c r="D1523" s="1326" t="s">
        <v>2158</v>
      </c>
    </row>
    <row r="1524" spans="3:4">
      <c r="C1524" s="1322" t="s">
        <v>769</v>
      </c>
      <c r="D1524" s="1326" t="s">
        <v>2321</v>
      </c>
    </row>
    <row r="1525" spans="3:4">
      <c r="C1525" s="1322" t="s">
        <v>769</v>
      </c>
      <c r="D1525" s="1326" t="s">
        <v>2322</v>
      </c>
    </row>
    <row r="1526" spans="3:4">
      <c r="C1526" s="1322" t="s">
        <v>769</v>
      </c>
      <c r="D1526" s="1326" t="s">
        <v>2323</v>
      </c>
    </row>
    <row r="1527" spans="3:4">
      <c r="C1527" s="1322" t="s">
        <v>769</v>
      </c>
      <c r="D1527" s="1326" t="s">
        <v>1685</v>
      </c>
    </row>
    <row r="1528" spans="3:4">
      <c r="C1528" s="1322" t="s">
        <v>769</v>
      </c>
      <c r="D1528" s="1326" t="s">
        <v>2324</v>
      </c>
    </row>
    <row r="1529" spans="3:4">
      <c r="C1529" s="1322" t="s">
        <v>769</v>
      </c>
      <c r="D1529" s="1326" t="s">
        <v>2326</v>
      </c>
    </row>
    <row r="1530" spans="3:4">
      <c r="C1530" s="1322" t="s">
        <v>769</v>
      </c>
      <c r="D1530" s="1326" t="s">
        <v>1478</v>
      </c>
    </row>
    <row r="1531" spans="3:4">
      <c r="C1531" s="1322" t="s">
        <v>769</v>
      </c>
      <c r="D1531" s="1326" t="s">
        <v>195</v>
      </c>
    </row>
    <row r="1532" spans="3:4">
      <c r="C1532" s="1322" t="s">
        <v>769</v>
      </c>
      <c r="D1532" s="1326" t="s">
        <v>2327</v>
      </c>
    </row>
    <row r="1533" spans="3:4">
      <c r="C1533" s="1322" t="s">
        <v>769</v>
      </c>
      <c r="D1533" s="1326" t="s">
        <v>1436</v>
      </c>
    </row>
    <row r="1534" spans="3:4">
      <c r="C1534" s="1322" t="s">
        <v>769</v>
      </c>
      <c r="D1534" s="1326" t="s">
        <v>2329</v>
      </c>
    </row>
    <row r="1535" spans="3:4">
      <c r="C1535" s="1322" t="s">
        <v>769</v>
      </c>
      <c r="D1535" s="1326" t="s">
        <v>2330</v>
      </c>
    </row>
    <row r="1536" spans="3:4">
      <c r="C1536" s="1322" t="s">
        <v>966</v>
      </c>
      <c r="D1536" s="1326" t="s">
        <v>142</v>
      </c>
    </row>
    <row r="1537" spans="3:4">
      <c r="C1537" s="1322" t="s">
        <v>966</v>
      </c>
      <c r="D1537" s="1326" t="s">
        <v>2331</v>
      </c>
    </row>
    <row r="1538" spans="3:4">
      <c r="C1538" s="1322" t="s">
        <v>966</v>
      </c>
      <c r="D1538" s="1326" t="s">
        <v>2332</v>
      </c>
    </row>
    <row r="1539" spans="3:4">
      <c r="C1539" s="1322" t="s">
        <v>966</v>
      </c>
      <c r="D1539" s="1326" t="s">
        <v>2333</v>
      </c>
    </row>
    <row r="1540" spans="3:4">
      <c r="C1540" s="1322" t="s">
        <v>966</v>
      </c>
      <c r="D1540" s="1326" t="s">
        <v>2334</v>
      </c>
    </row>
    <row r="1541" spans="3:4">
      <c r="C1541" s="1322" t="s">
        <v>966</v>
      </c>
      <c r="D1541" s="1326" t="s">
        <v>126</v>
      </c>
    </row>
    <row r="1542" spans="3:4">
      <c r="C1542" s="1322" t="s">
        <v>966</v>
      </c>
      <c r="D1542" s="1326" t="s">
        <v>2335</v>
      </c>
    </row>
    <row r="1543" spans="3:4">
      <c r="C1543" s="1322" t="s">
        <v>966</v>
      </c>
      <c r="D1543" s="1326" t="s">
        <v>2336</v>
      </c>
    </row>
    <row r="1544" spans="3:4">
      <c r="C1544" s="1322" t="s">
        <v>966</v>
      </c>
      <c r="D1544" s="1326" t="s">
        <v>2337</v>
      </c>
    </row>
    <row r="1545" spans="3:4">
      <c r="C1545" s="1322" t="s">
        <v>966</v>
      </c>
      <c r="D1545" s="1326" t="s">
        <v>2018</v>
      </c>
    </row>
    <row r="1546" spans="3:4">
      <c r="C1546" s="1322" t="s">
        <v>966</v>
      </c>
      <c r="D1546" s="1326" t="s">
        <v>2091</v>
      </c>
    </row>
    <row r="1547" spans="3:4">
      <c r="C1547" s="1322" t="s">
        <v>966</v>
      </c>
      <c r="D1547" s="1326" t="s">
        <v>1965</v>
      </c>
    </row>
    <row r="1548" spans="3:4">
      <c r="C1548" s="1322" t="s">
        <v>966</v>
      </c>
      <c r="D1548" s="1326" t="s">
        <v>1558</v>
      </c>
    </row>
    <row r="1549" spans="3:4">
      <c r="C1549" s="1322" t="s">
        <v>966</v>
      </c>
      <c r="D1549" s="1326" t="s">
        <v>1568</v>
      </c>
    </row>
    <row r="1550" spans="3:4">
      <c r="C1550" s="1322" t="s">
        <v>966</v>
      </c>
      <c r="D1550" s="1326" t="s">
        <v>2339</v>
      </c>
    </row>
    <row r="1551" spans="3:4">
      <c r="C1551" s="1322" t="s">
        <v>966</v>
      </c>
      <c r="D1551" s="1326" t="s">
        <v>1386</v>
      </c>
    </row>
    <row r="1552" spans="3:4">
      <c r="C1552" s="1322" t="s">
        <v>966</v>
      </c>
      <c r="D1552" s="1326" t="s">
        <v>1863</v>
      </c>
    </row>
    <row r="1553" spans="3:4">
      <c r="C1553" s="1322" t="s">
        <v>966</v>
      </c>
      <c r="D1553" s="1326" t="s">
        <v>524</v>
      </c>
    </row>
    <row r="1554" spans="3:4">
      <c r="C1554" s="1322" t="s">
        <v>966</v>
      </c>
      <c r="D1554" s="1326" t="s">
        <v>1892</v>
      </c>
    </row>
    <row r="1555" spans="3:4">
      <c r="C1555" s="1322" t="s">
        <v>966</v>
      </c>
      <c r="D1555" s="1326" t="s">
        <v>1486</v>
      </c>
    </row>
    <row r="1556" spans="3:4">
      <c r="C1556" s="1322" t="s">
        <v>1270</v>
      </c>
      <c r="D1556" s="1326" t="s">
        <v>796</v>
      </c>
    </row>
    <row r="1557" spans="3:4">
      <c r="C1557" s="1322" t="s">
        <v>1270</v>
      </c>
      <c r="D1557" s="1326" t="s">
        <v>2340</v>
      </c>
    </row>
    <row r="1558" spans="3:4">
      <c r="C1558" s="1322" t="s">
        <v>1270</v>
      </c>
      <c r="D1558" s="1326" t="s">
        <v>144</v>
      </c>
    </row>
    <row r="1559" spans="3:4">
      <c r="C1559" s="1322" t="s">
        <v>1270</v>
      </c>
      <c r="D1559" s="1326" t="s">
        <v>2341</v>
      </c>
    </row>
    <row r="1560" spans="3:4">
      <c r="C1560" s="1322" t="s">
        <v>1270</v>
      </c>
      <c r="D1560" s="1326" t="s">
        <v>2342</v>
      </c>
    </row>
    <row r="1561" spans="3:4">
      <c r="C1561" s="1322" t="s">
        <v>1270</v>
      </c>
      <c r="D1561" s="1326" t="s">
        <v>15</v>
      </c>
    </row>
    <row r="1562" spans="3:4">
      <c r="C1562" s="1322" t="s">
        <v>1270</v>
      </c>
      <c r="D1562" s="1326" t="s">
        <v>2343</v>
      </c>
    </row>
    <row r="1563" spans="3:4">
      <c r="C1563" s="1322" t="s">
        <v>1270</v>
      </c>
      <c r="D1563" s="1326" t="s">
        <v>2344</v>
      </c>
    </row>
    <row r="1564" spans="3:4">
      <c r="C1564" s="1322" t="s">
        <v>1270</v>
      </c>
      <c r="D1564" s="1326" t="s">
        <v>2345</v>
      </c>
    </row>
    <row r="1565" spans="3:4">
      <c r="C1565" s="1322" t="s">
        <v>1270</v>
      </c>
      <c r="D1565" s="1326" t="s">
        <v>1938</v>
      </c>
    </row>
    <row r="1566" spans="3:4">
      <c r="C1566" s="1322" t="s">
        <v>1270</v>
      </c>
      <c r="D1566" s="1326" t="s">
        <v>2115</v>
      </c>
    </row>
    <row r="1567" spans="3:4">
      <c r="C1567" s="1322" t="s">
        <v>1270</v>
      </c>
      <c r="D1567" s="1326" t="s">
        <v>1810</v>
      </c>
    </row>
    <row r="1568" spans="3:4">
      <c r="C1568" s="1322" t="s">
        <v>1270</v>
      </c>
      <c r="D1568" s="1326" t="s">
        <v>948</v>
      </c>
    </row>
    <row r="1569" spans="3:4">
      <c r="C1569" s="1322" t="s">
        <v>1270</v>
      </c>
      <c r="D1569" s="1326" t="s">
        <v>2346</v>
      </c>
    </row>
    <row r="1570" spans="3:4">
      <c r="C1570" s="1322" t="s">
        <v>1270</v>
      </c>
      <c r="D1570" s="1326" t="s">
        <v>2348</v>
      </c>
    </row>
    <row r="1571" spans="3:4">
      <c r="C1571" s="1322" t="s">
        <v>1270</v>
      </c>
      <c r="D1571" s="1326" t="s">
        <v>2349</v>
      </c>
    </row>
    <row r="1572" spans="3:4">
      <c r="C1572" s="1322" t="s">
        <v>1270</v>
      </c>
      <c r="D1572" s="1326" t="s">
        <v>2351</v>
      </c>
    </row>
    <row r="1573" spans="3:4">
      <c r="C1573" s="1322" t="s">
        <v>1270</v>
      </c>
      <c r="D1573" s="1326" t="s">
        <v>2352</v>
      </c>
    </row>
    <row r="1574" spans="3:4">
      <c r="C1574" s="1322" t="s">
        <v>1270</v>
      </c>
      <c r="D1574" s="1326" t="s">
        <v>2354</v>
      </c>
    </row>
    <row r="1575" spans="3:4">
      <c r="C1575" s="1322" t="s">
        <v>1270</v>
      </c>
      <c r="D1575" s="1326" t="s">
        <v>2355</v>
      </c>
    </row>
    <row r="1576" spans="3:4">
      <c r="C1576" s="1322" t="s">
        <v>1270</v>
      </c>
      <c r="D1576" s="1326" t="s">
        <v>2356</v>
      </c>
    </row>
    <row r="1577" spans="3:4">
      <c r="C1577" s="1322" t="s">
        <v>1275</v>
      </c>
      <c r="D1577" s="1326" t="s">
        <v>672</v>
      </c>
    </row>
    <row r="1578" spans="3:4">
      <c r="C1578" s="1322" t="s">
        <v>1275</v>
      </c>
      <c r="D1578" s="1326" t="s">
        <v>2357</v>
      </c>
    </row>
    <row r="1579" spans="3:4">
      <c r="C1579" s="1322" t="s">
        <v>1275</v>
      </c>
      <c r="D1579" s="1326" t="s">
        <v>2358</v>
      </c>
    </row>
    <row r="1580" spans="3:4">
      <c r="C1580" s="1322" t="s">
        <v>1275</v>
      </c>
      <c r="D1580" s="1326" t="s">
        <v>2360</v>
      </c>
    </row>
    <row r="1581" spans="3:4">
      <c r="C1581" s="1322" t="s">
        <v>1275</v>
      </c>
      <c r="D1581" s="1326" t="s">
        <v>2361</v>
      </c>
    </row>
    <row r="1582" spans="3:4">
      <c r="C1582" s="1322" t="s">
        <v>1275</v>
      </c>
      <c r="D1582" s="1326" t="s">
        <v>2362</v>
      </c>
    </row>
    <row r="1583" spans="3:4">
      <c r="C1583" s="1322" t="s">
        <v>1275</v>
      </c>
      <c r="D1583" s="1326" t="s">
        <v>1111</v>
      </c>
    </row>
    <row r="1584" spans="3:4">
      <c r="C1584" s="1322" t="s">
        <v>1275</v>
      </c>
      <c r="D1584" s="1326" t="s">
        <v>2363</v>
      </c>
    </row>
    <row r="1585" spans="3:4">
      <c r="C1585" s="1322" t="s">
        <v>1275</v>
      </c>
      <c r="D1585" s="1326" t="s">
        <v>2364</v>
      </c>
    </row>
    <row r="1586" spans="3:4">
      <c r="C1586" s="1322" t="s">
        <v>1275</v>
      </c>
      <c r="D1586" s="1326" t="s">
        <v>2262</v>
      </c>
    </row>
    <row r="1587" spans="3:4">
      <c r="C1587" s="1322" t="s">
        <v>1275</v>
      </c>
      <c r="D1587" s="1326" t="s">
        <v>2365</v>
      </c>
    </row>
    <row r="1588" spans="3:4">
      <c r="C1588" s="1322" t="s">
        <v>1275</v>
      </c>
      <c r="D1588" s="1326" t="s">
        <v>876</v>
      </c>
    </row>
    <row r="1589" spans="3:4">
      <c r="C1589" s="1322" t="s">
        <v>1275</v>
      </c>
      <c r="D1589" s="1326" t="s">
        <v>2366</v>
      </c>
    </row>
    <row r="1590" spans="3:4">
      <c r="C1590" s="1322" t="s">
        <v>1275</v>
      </c>
      <c r="D1590" s="1326" t="s">
        <v>2367</v>
      </c>
    </row>
    <row r="1591" spans="3:4">
      <c r="C1591" s="1322" t="s">
        <v>1275</v>
      </c>
      <c r="D1591" s="1326" t="s">
        <v>1713</v>
      </c>
    </row>
    <row r="1592" spans="3:4">
      <c r="C1592" s="1322" t="s">
        <v>1275</v>
      </c>
      <c r="D1592" s="1326" t="s">
        <v>2368</v>
      </c>
    </row>
    <row r="1593" spans="3:4">
      <c r="C1593" s="1322" t="s">
        <v>1275</v>
      </c>
      <c r="D1593" s="1326" t="s">
        <v>2123</v>
      </c>
    </row>
    <row r="1594" spans="3:4">
      <c r="C1594" s="1322" t="s">
        <v>1275</v>
      </c>
      <c r="D1594" s="1326" t="s">
        <v>1885</v>
      </c>
    </row>
    <row r="1595" spans="3:4">
      <c r="C1595" s="1322" t="s">
        <v>1275</v>
      </c>
      <c r="D1595" s="1326" t="s">
        <v>2338</v>
      </c>
    </row>
    <row r="1596" spans="3:4">
      <c r="C1596" s="1322" t="s">
        <v>1275</v>
      </c>
      <c r="D1596" s="1326" t="s">
        <v>46</v>
      </c>
    </row>
    <row r="1597" spans="3:4">
      <c r="C1597" s="1322" t="s">
        <v>1275</v>
      </c>
      <c r="D1597" s="1326" t="s">
        <v>2369</v>
      </c>
    </row>
    <row r="1598" spans="3:4">
      <c r="C1598" s="1322" t="s">
        <v>1275</v>
      </c>
      <c r="D1598" s="1326" t="s">
        <v>184</v>
      </c>
    </row>
    <row r="1599" spans="3:4">
      <c r="C1599" s="1322" t="s">
        <v>1275</v>
      </c>
      <c r="D1599" s="1326" t="s">
        <v>1800</v>
      </c>
    </row>
    <row r="1600" spans="3:4">
      <c r="C1600" s="1322" t="s">
        <v>1275</v>
      </c>
      <c r="D1600" s="1326" t="s">
        <v>2370</v>
      </c>
    </row>
    <row r="1601" spans="3:4">
      <c r="C1601" s="1322" t="s">
        <v>1275</v>
      </c>
      <c r="D1601" s="1326" t="s">
        <v>2077</v>
      </c>
    </row>
    <row r="1602" spans="3:4">
      <c r="C1602" s="1322" t="s">
        <v>1275</v>
      </c>
      <c r="D1602" s="1326" t="s">
        <v>2371</v>
      </c>
    </row>
    <row r="1603" spans="3:4">
      <c r="C1603" s="1322" t="s">
        <v>1275</v>
      </c>
      <c r="D1603" s="1326" t="s">
        <v>2172</v>
      </c>
    </row>
    <row r="1604" spans="3:4">
      <c r="C1604" s="1322" t="s">
        <v>1275</v>
      </c>
      <c r="D1604" s="1326" t="s">
        <v>2372</v>
      </c>
    </row>
    <row r="1605" spans="3:4">
      <c r="C1605" s="1322" t="s">
        <v>1275</v>
      </c>
      <c r="D1605" s="1326" t="s">
        <v>2210</v>
      </c>
    </row>
    <row r="1606" spans="3:4">
      <c r="C1606" s="1322" t="s">
        <v>1275</v>
      </c>
      <c r="D1606" s="1326" t="s">
        <v>818</v>
      </c>
    </row>
    <row r="1607" spans="3:4">
      <c r="C1607" s="1322" t="s">
        <v>1275</v>
      </c>
      <c r="D1607" s="1326" t="s">
        <v>1263</v>
      </c>
    </row>
    <row r="1608" spans="3:4">
      <c r="C1608" s="1322" t="s">
        <v>1275</v>
      </c>
      <c r="D1608" s="1326" t="s">
        <v>338</v>
      </c>
    </row>
    <row r="1609" spans="3:4">
      <c r="C1609" s="1322" t="s">
        <v>1275</v>
      </c>
      <c r="D1609" s="1326" t="s">
        <v>1779</v>
      </c>
    </row>
    <row r="1610" spans="3:4">
      <c r="C1610" s="1322" t="s">
        <v>1275</v>
      </c>
      <c r="D1610" s="1326" t="s">
        <v>2373</v>
      </c>
    </row>
    <row r="1611" spans="3:4">
      <c r="C1611" s="1322" t="s">
        <v>1275</v>
      </c>
      <c r="D1611" s="1326" t="s">
        <v>2374</v>
      </c>
    </row>
    <row r="1612" spans="3:4">
      <c r="C1612" s="1322" t="s">
        <v>1275</v>
      </c>
      <c r="D1612" s="1326" t="s">
        <v>2375</v>
      </c>
    </row>
    <row r="1613" spans="3:4">
      <c r="C1613" s="1322" t="s">
        <v>1275</v>
      </c>
      <c r="D1613" s="1326" t="s">
        <v>2376</v>
      </c>
    </row>
    <row r="1614" spans="3:4">
      <c r="C1614" s="1322" t="s">
        <v>1275</v>
      </c>
      <c r="D1614" s="1326" t="s">
        <v>2377</v>
      </c>
    </row>
    <row r="1615" spans="3:4">
      <c r="C1615" s="1322" t="s">
        <v>1275</v>
      </c>
      <c r="D1615" s="1326" t="s">
        <v>1891</v>
      </c>
    </row>
    <row r="1616" spans="3:4">
      <c r="C1616" s="1322" t="s">
        <v>1275</v>
      </c>
      <c r="D1616" s="1326" t="s">
        <v>2379</v>
      </c>
    </row>
    <row r="1617" spans="3:4">
      <c r="C1617" s="1322" t="s">
        <v>1275</v>
      </c>
      <c r="D1617" s="1326" t="s">
        <v>2288</v>
      </c>
    </row>
    <row r="1618" spans="3:4">
      <c r="C1618" s="1322" t="s">
        <v>1275</v>
      </c>
      <c r="D1618" s="1326" t="s">
        <v>1525</v>
      </c>
    </row>
    <row r="1619" spans="3:4">
      <c r="C1619" s="1322" t="s">
        <v>1275</v>
      </c>
      <c r="D1619" s="1326" t="s">
        <v>534</v>
      </c>
    </row>
    <row r="1620" spans="3:4">
      <c r="C1620" s="1322" t="s">
        <v>1275</v>
      </c>
      <c r="D1620" s="1326" t="s">
        <v>1843</v>
      </c>
    </row>
    <row r="1621" spans="3:4">
      <c r="C1621" s="1322" t="s">
        <v>1275</v>
      </c>
      <c r="D1621" s="1326" t="s">
        <v>2380</v>
      </c>
    </row>
    <row r="1622" spans="3:4">
      <c r="C1622" s="1322" t="s">
        <v>1133</v>
      </c>
      <c r="D1622" s="1326" t="s">
        <v>1718</v>
      </c>
    </row>
    <row r="1623" spans="3:4">
      <c r="C1623" s="1322" t="s">
        <v>1133</v>
      </c>
      <c r="D1623" s="1326" t="s">
        <v>2381</v>
      </c>
    </row>
    <row r="1624" spans="3:4">
      <c r="C1624" s="1322" t="s">
        <v>1133</v>
      </c>
      <c r="D1624" s="1326" t="s">
        <v>2382</v>
      </c>
    </row>
    <row r="1625" spans="3:4">
      <c r="C1625" s="1322" t="s">
        <v>1133</v>
      </c>
      <c r="D1625" s="1326" t="s">
        <v>2383</v>
      </c>
    </row>
    <row r="1626" spans="3:4">
      <c r="C1626" s="1322" t="s">
        <v>1133</v>
      </c>
      <c r="D1626" s="1326" t="s">
        <v>2384</v>
      </c>
    </row>
    <row r="1627" spans="3:4">
      <c r="C1627" s="1322" t="s">
        <v>1133</v>
      </c>
      <c r="D1627" s="1326" t="s">
        <v>2385</v>
      </c>
    </row>
    <row r="1628" spans="3:4">
      <c r="C1628" s="1322" t="s">
        <v>1133</v>
      </c>
      <c r="D1628" s="1326" t="s">
        <v>2265</v>
      </c>
    </row>
    <row r="1629" spans="3:4">
      <c r="C1629" s="1322" t="s">
        <v>1133</v>
      </c>
      <c r="D1629" s="1326" t="s">
        <v>1141</v>
      </c>
    </row>
    <row r="1630" spans="3:4">
      <c r="C1630" s="1322" t="s">
        <v>1133</v>
      </c>
      <c r="D1630" s="1326" t="s">
        <v>2386</v>
      </c>
    </row>
    <row r="1631" spans="3:4">
      <c r="C1631" s="1322" t="s">
        <v>1133</v>
      </c>
      <c r="D1631" s="1326" t="s">
        <v>1712</v>
      </c>
    </row>
    <row r="1632" spans="3:4">
      <c r="C1632" s="1322" t="s">
        <v>1133</v>
      </c>
      <c r="D1632" s="1326" t="s">
        <v>2387</v>
      </c>
    </row>
    <row r="1633" spans="3:4">
      <c r="C1633" s="1322" t="s">
        <v>1133</v>
      </c>
      <c r="D1633" s="1326" t="s">
        <v>510</v>
      </c>
    </row>
    <row r="1634" spans="3:4">
      <c r="C1634" s="1322" t="s">
        <v>1133</v>
      </c>
      <c r="D1634" s="1326" t="s">
        <v>2388</v>
      </c>
    </row>
    <row r="1635" spans="3:4">
      <c r="C1635" s="1322" t="s">
        <v>1133</v>
      </c>
      <c r="D1635" s="1326" t="s">
        <v>2389</v>
      </c>
    </row>
    <row r="1636" spans="3:4">
      <c r="C1636" s="1322" t="s">
        <v>1133</v>
      </c>
      <c r="D1636" s="1326" t="s">
        <v>2390</v>
      </c>
    </row>
    <row r="1637" spans="3:4">
      <c r="C1637" s="1322" t="s">
        <v>1133</v>
      </c>
      <c r="D1637" s="1326" t="s">
        <v>2391</v>
      </c>
    </row>
    <row r="1638" spans="3:4">
      <c r="C1638" s="1322" t="s">
        <v>1133</v>
      </c>
      <c r="D1638" s="1326" t="s">
        <v>2392</v>
      </c>
    </row>
    <row r="1639" spans="3:4">
      <c r="C1639" s="1322" t="s">
        <v>1133</v>
      </c>
      <c r="D1639" s="1326" t="s">
        <v>161</v>
      </c>
    </row>
    <row r="1640" spans="3:4">
      <c r="C1640" s="1322" t="s">
        <v>400</v>
      </c>
      <c r="D1640" s="1326" t="s">
        <v>931</v>
      </c>
    </row>
    <row r="1641" spans="3:4">
      <c r="C1641" s="1322" t="s">
        <v>400</v>
      </c>
      <c r="D1641" s="1326" t="s">
        <v>2393</v>
      </c>
    </row>
    <row r="1642" spans="3:4">
      <c r="C1642" s="1322" t="s">
        <v>400</v>
      </c>
      <c r="D1642" s="1326" t="s">
        <v>2257</v>
      </c>
    </row>
    <row r="1643" spans="3:4">
      <c r="C1643" s="1322" t="s">
        <v>400</v>
      </c>
      <c r="D1643" s="1326" t="s">
        <v>2394</v>
      </c>
    </row>
    <row r="1644" spans="3:4">
      <c r="C1644" s="1322" t="s">
        <v>400</v>
      </c>
      <c r="D1644" s="1326" t="s">
        <v>2395</v>
      </c>
    </row>
    <row r="1645" spans="3:4">
      <c r="C1645" s="1322" t="s">
        <v>400</v>
      </c>
      <c r="D1645" s="1326" t="s">
        <v>2314</v>
      </c>
    </row>
    <row r="1646" spans="3:4">
      <c r="C1646" s="1322" t="s">
        <v>400</v>
      </c>
      <c r="D1646" s="1326" t="s">
        <v>2396</v>
      </c>
    </row>
    <row r="1647" spans="3:4">
      <c r="C1647" s="1322" t="s">
        <v>400</v>
      </c>
      <c r="D1647" s="1326" t="s">
        <v>581</v>
      </c>
    </row>
    <row r="1648" spans="3:4">
      <c r="C1648" s="1322" t="s">
        <v>400</v>
      </c>
      <c r="D1648" s="1326" t="s">
        <v>2397</v>
      </c>
    </row>
    <row r="1649" spans="3:4">
      <c r="C1649" s="1322" t="s">
        <v>400</v>
      </c>
      <c r="D1649" s="1326" t="s">
        <v>725</v>
      </c>
    </row>
    <row r="1650" spans="3:4">
      <c r="C1650" s="1322" t="s">
        <v>400</v>
      </c>
      <c r="D1650" s="1326" t="s">
        <v>1701</v>
      </c>
    </row>
    <row r="1651" spans="3:4">
      <c r="C1651" s="1322" t="s">
        <v>400</v>
      </c>
      <c r="D1651" s="1326" t="s">
        <v>2398</v>
      </c>
    </row>
    <row r="1652" spans="3:4">
      <c r="C1652" s="1322" t="s">
        <v>400</v>
      </c>
      <c r="D1652" s="1326" t="s">
        <v>1210</v>
      </c>
    </row>
    <row r="1653" spans="3:4">
      <c r="C1653" s="1322" t="s">
        <v>400</v>
      </c>
      <c r="D1653" s="1326" t="s">
        <v>2399</v>
      </c>
    </row>
    <row r="1654" spans="3:4">
      <c r="C1654" s="1322" t="s">
        <v>400</v>
      </c>
      <c r="D1654" s="1326" t="s">
        <v>2143</v>
      </c>
    </row>
    <row r="1655" spans="3:4">
      <c r="C1655" s="1322" t="s">
        <v>400</v>
      </c>
      <c r="D1655" s="1326" t="s">
        <v>1262</v>
      </c>
    </row>
    <row r="1656" spans="3:4">
      <c r="C1656" s="1322" t="s">
        <v>400</v>
      </c>
      <c r="D1656" s="1326" t="s">
        <v>2401</v>
      </c>
    </row>
    <row r="1657" spans="3:4">
      <c r="C1657" s="1322" t="s">
        <v>400</v>
      </c>
      <c r="D1657" s="1326" t="s">
        <v>2400</v>
      </c>
    </row>
    <row r="1658" spans="3:4">
      <c r="C1658" s="1322" t="s">
        <v>400</v>
      </c>
      <c r="D1658" s="1326" t="s">
        <v>2402</v>
      </c>
    </row>
    <row r="1659" spans="3:4">
      <c r="C1659" s="1322" t="s">
        <v>400</v>
      </c>
      <c r="D1659" s="1326" t="s">
        <v>2328</v>
      </c>
    </row>
    <row r="1660" spans="3:4">
      <c r="C1660" s="1322" t="s">
        <v>400</v>
      </c>
      <c r="D1660" s="1326" t="s">
        <v>2403</v>
      </c>
    </row>
    <row r="1661" spans="3:4">
      <c r="C1661" s="1322" t="s">
        <v>400</v>
      </c>
      <c r="D1661" s="1326" t="s">
        <v>2404</v>
      </c>
    </row>
    <row r="1662" spans="3:4">
      <c r="C1662" s="1322" t="s">
        <v>400</v>
      </c>
      <c r="D1662" s="1326" t="s">
        <v>1754</v>
      </c>
    </row>
    <row r="1663" spans="3:4">
      <c r="C1663" s="1322" t="s">
        <v>400</v>
      </c>
      <c r="D1663" s="1326" t="s">
        <v>2405</v>
      </c>
    </row>
    <row r="1664" spans="3:4">
      <c r="C1664" s="1322" t="s">
        <v>400</v>
      </c>
      <c r="D1664" s="1326" t="s">
        <v>2406</v>
      </c>
    </row>
    <row r="1665" spans="3:4">
      <c r="C1665" s="1322" t="s">
        <v>400</v>
      </c>
      <c r="D1665" s="1326" t="s">
        <v>2407</v>
      </c>
    </row>
    <row r="1666" spans="3:4">
      <c r="C1666" s="1322" t="s">
        <v>1281</v>
      </c>
      <c r="D1666" s="1326" t="s">
        <v>788</v>
      </c>
    </row>
    <row r="1667" spans="3:4">
      <c r="C1667" s="1322" t="s">
        <v>1281</v>
      </c>
      <c r="D1667" s="1326" t="s">
        <v>2408</v>
      </c>
    </row>
    <row r="1668" spans="3:4">
      <c r="C1668" s="1322" t="s">
        <v>1281</v>
      </c>
      <c r="D1668" s="1326" t="s">
        <v>2409</v>
      </c>
    </row>
    <row r="1669" spans="3:4">
      <c r="C1669" s="1322" t="s">
        <v>1281</v>
      </c>
      <c r="D1669" s="1326" t="s">
        <v>2411</v>
      </c>
    </row>
    <row r="1670" spans="3:4">
      <c r="C1670" s="1322" t="s">
        <v>1281</v>
      </c>
      <c r="D1670" s="1326" t="s">
        <v>2003</v>
      </c>
    </row>
    <row r="1671" spans="3:4">
      <c r="C1671" s="1322" t="s">
        <v>1281</v>
      </c>
      <c r="D1671" s="1326" t="s">
        <v>2412</v>
      </c>
    </row>
    <row r="1672" spans="3:4">
      <c r="C1672" s="1322" t="s">
        <v>1281</v>
      </c>
      <c r="D1672" s="1326" t="s">
        <v>2413</v>
      </c>
    </row>
    <row r="1673" spans="3:4">
      <c r="C1673" s="1322" t="s">
        <v>1281</v>
      </c>
      <c r="D1673" s="1326" t="s">
        <v>954</v>
      </c>
    </row>
    <row r="1674" spans="3:4">
      <c r="C1674" s="1322" t="s">
        <v>1281</v>
      </c>
      <c r="D1674" s="1326" t="s">
        <v>1890</v>
      </c>
    </row>
    <row r="1675" spans="3:4">
      <c r="C1675" s="1322" t="s">
        <v>1281</v>
      </c>
      <c r="D1675" s="1326" t="s">
        <v>2414</v>
      </c>
    </row>
    <row r="1676" spans="3:4">
      <c r="C1676" s="1322" t="s">
        <v>1281</v>
      </c>
      <c r="D1676" s="1326" t="s">
        <v>652</v>
      </c>
    </row>
    <row r="1677" spans="3:4">
      <c r="C1677" s="1322" t="s">
        <v>1281</v>
      </c>
      <c r="D1677" s="1326" t="s">
        <v>2415</v>
      </c>
    </row>
    <row r="1678" spans="3:4">
      <c r="C1678" s="1322" t="s">
        <v>1281</v>
      </c>
      <c r="D1678" s="1326" t="s">
        <v>816</v>
      </c>
    </row>
    <row r="1679" spans="3:4">
      <c r="C1679" s="1322" t="s">
        <v>1281</v>
      </c>
      <c r="D1679" s="1326" t="s">
        <v>2416</v>
      </c>
    </row>
    <row r="1680" spans="3:4">
      <c r="C1680" s="1322" t="s">
        <v>1281</v>
      </c>
      <c r="D1680" s="1326" t="s">
        <v>2417</v>
      </c>
    </row>
    <row r="1681" spans="3:4">
      <c r="C1681" s="1322" t="s">
        <v>1281</v>
      </c>
      <c r="D1681" s="1326" t="s">
        <v>2418</v>
      </c>
    </row>
    <row r="1682" spans="3:4">
      <c r="C1682" s="1322" t="s">
        <v>1281</v>
      </c>
      <c r="D1682" s="1326" t="s">
        <v>2419</v>
      </c>
    </row>
    <row r="1683" spans="3:4">
      <c r="C1683" s="1322" t="s">
        <v>1281</v>
      </c>
      <c r="D1683" s="1326" t="s">
        <v>2420</v>
      </c>
    </row>
    <row r="1684" spans="3:4">
      <c r="C1684" s="1322" t="s">
        <v>1281</v>
      </c>
      <c r="D1684" s="1326" t="s">
        <v>2410</v>
      </c>
    </row>
    <row r="1685" spans="3:4">
      <c r="C1685" s="1322" t="s">
        <v>1281</v>
      </c>
      <c r="D1685" s="1326" t="s">
        <v>1252</v>
      </c>
    </row>
    <row r="1686" spans="3:4">
      <c r="C1686" s="1322" t="s">
        <v>1281</v>
      </c>
      <c r="D1686" s="1326" t="s">
        <v>2421</v>
      </c>
    </row>
    <row r="1687" spans="3:4">
      <c r="C1687" s="1322" t="s">
        <v>1281</v>
      </c>
      <c r="D1687" s="1326" t="s">
        <v>492</v>
      </c>
    </row>
    <row r="1688" spans="3:4">
      <c r="C1688" s="1322" t="s">
        <v>1281</v>
      </c>
      <c r="D1688" s="1326" t="s">
        <v>1653</v>
      </c>
    </row>
    <row r="1689" spans="3:4">
      <c r="C1689" s="1322" t="s">
        <v>1281</v>
      </c>
      <c r="D1689" s="1326" t="s">
        <v>2422</v>
      </c>
    </row>
    <row r="1690" spans="3:4">
      <c r="C1690" s="1322" t="s">
        <v>1281</v>
      </c>
      <c r="D1690" s="1326" t="s">
        <v>2423</v>
      </c>
    </row>
    <row r="1691" spans="3:4">
      <c r="C1691" s="1322" t="s">
        <v>1281</v>
      </c>
      <c r="D1691" s="1326" t="s">
        <v>2424</v>
      </c>
    </row>
    <row r="1692" spans="3:4">
      <c r="C1692" s="1322" t="s">
        <v>1281</v>
      </c>
      <c r="D1692" s="1326" t="s">
        <v>2425</v>
      </c>
    </row>
    <row r="1693" spans="3:4">
      <c r="C1693" s="1322" t="s">
        <v>1281</v>
      </c>
      <c r="D1693" s="1326" t="s">
        <v>2426</v>
      </c>
    </row>
    <row r="1694" spans="3:4">
      <c r="C1694" s="1322" t="s">
        <v>1281</v>
      </c>
      <c r="D1694" s="1326" t="s">
        <v>2427</v>
      </c>
    </row>
    <row r="1695" spans="3:4">
      <c r="C1695" s="1322" t="s">
        <v>1281</v>
      </c>
      <c r="D1695" s="1326" t="s">
        <v>1803</v>
      </c>
    </row>
    <row r="1696" spans="3:4">
      <c r="C1696" s="1322" t="s">
        <v>1281</v>
      </c>
      <c r="D1696" s="1326" t="s">
        <v>2428</v>
      </c>
    </row>
    <row r="1697" spans="3:4">
      <c r="C1697" s="1322" t="s">
        <v>1281</v>
      </c>
      <c r="D1697" s="1326" t="s">
        <v>1233</v>
      </c>
    </row>
    <row r="1698" spans="3:4">
      <c r="C1698" s="1322" t="s">
        <v>1281</v>
      </c>
      <c r="D1698" s="1326" t="s">
        <v>2429</v>
      </c>
    </row>
    <row r="1699" spans="3:4">
      <c r="C1699" s="1322" t="s">
        <v>1281</v>
      </c>
      <c r="D1699" s="1326" t="s">
        <v>2430</v>
      </c>
    </row>
    <row r="1700" spans="3:4">
      <c r="C1700" s="1322" t="s">
        <v>1281</v>
      </c>
      <c r="D1700" s="1326" t="s">
        <v>2431</v>
      </c>
    </row>
    <row r="1701" spans="3:4">
      <c r="C1701" s="1322" t="s">
        <v>1281</v>
      </c>
      <c r="D1701" s="1326" t="s">
        <v>2432</v>
      </c>
    </row>
    <row r="1702" spans="3:4">
      <c r="C1702" s="1322" t="s">
        <v>1281</v>
      </c>
      <c r="D1702" s="1326" t="s">
        <v>2434</v>
      </c>
    </row>
    <row r="1703" spans="3:4">
      <c r="C1703" s="1322" t="s">
        <v>1281</v>
      </c>
      <c r="D1703" s="1326" t="s">
        <v>2435</v>
      </c>
    </row>
    <row r="1704" spans="3:4">
      <c r="C1704" s="1322" t="s">
        <v>1281</v>
      </c>
      <c r="D1704" s="1326" t="s">
        <v>2166</v>
      </c>
    </row>
    <row r="1705" spans="3:4">
      <c r="C1705" s="1322" t="s">
        <v>1281</v>
      </c>
      <c r="D1705" s="1326" t="s">
        <v>702</v>
      </c>
    </row>
    <row r="1706" spans="3:4">
      <c r="C1706" s="1322" t="s">
        <v>1281</v>
      </c>
      <c r="D1706" s="1326" t="s">
        <v>2436</v>
      </c>
    </row>
    <row r="1707" spans="3:4">
      <c r="C1707" s="1322" t="s">
        <v>1281</v>
      </c>
      <c r="D1707" s="1326" t="s">
        <v>2437</v>
      </c>
    </row>
    <row r="1708" spans="3:4">
      <c r="C1708" s="1322" t="s">
        <v>1281</v>
      </c>
      <c r="D1708" s="1326" t="s">
        <v>283</v>
      </c>
    </row>
    <row r="1709" spans="3:4">
      <c r="C1709" s="1322" t="s">
        <v>747</v>
      </c>
      <c r="D1709" s="1326" t="s">
        <v>2325</v>
      </c>
    </row>
    <row r="1710" spans="3:4">
      <c r="C1710" s="1322" t="s">
        <v>747</v>
      </c>
      <c r="D1710" s="1326" t="s">
        <v>1704</v>
      </c>
    </row>
    <row r="1711" spans="3:4">
      <c r="C1711" s="1322" t="s">
        <v>747</v>
      </c>
      <c r="D1711" s="1326" t="s">
        <v>2438</v>
      </c>
    </row>
    <row r="1712" spans="3:4">
      <c r="C1712" s="1322" t="s">
        <v>747</v>
      </c>
      <c r="D1712" s="1326" t="s">
        <v>2439</v>
      </c>
    </row>
    <row r="1713" spans="3:4">
      <c r="C1713" s="1322" t="s">
        <v>747</v>
      </c>
      <c r="D1713" s="1326" t="s">
        <v>2440</v>
      </c>
    </row>
    <row r="1714" spans="3:4">
      <c r="C1714" s="1322" t="s">
        <v>747</v>
      </c>
      <c r="D1714" s="1326" t="s">
        <v>1812</v>
      </c>
    </row>
    <row r="1715" spans="3:4">
      <c r="C1715" s="1322" t="s">
        <v>747</v>
      </c>
      <c r="D1715" s="1326" t="s">
        <v>1411</v>
      </c>
    </row>
    <row r="1716" spans="3:4">
      <c r="C1716" s="1322" t="s">
        <v>747</v>
      </c>
      <c r="D1716" s="1326" t="s">
        <v>2353</v>
      </c>
    </row>
    <row r="1717" spans="3:4">
      <c r="C1717" s="1322" t="s">
        <v>747</v>
      </c>
      <c r="D1717" s="1326" t="s">
        <v>2441</v>
      </c>
    </row>
    <row r="1718" spans="3:4">
      <c r="C1718" s="1322" t="s">
        <v>747</v>
      </c>
      <c r="D1718" s="1326" t="s">
        <v>2442</v>
      </c>
    </row>
    <row r="1719" spans="3:4">
      <c r="C1719" s="1322" t="s">
        <v>747</v>
      </c>
      <c r="D1719" s="1326" t="s">
        <v>2443</v>
      </c>
    </row>
    <row r="1720" spans="3:4">
      <c r="C1720" s="1322" t="s">
        <v>747</v>
      </c>
      <c r="D1720" s="1326" t="s">
        <v>2444</v>
      </c>
    </row>
    <row r="1721" spans="3:4">
      <c r="C1721" s="1322" t="s">
        <v>747</v>
      </c>
      <c r="D1721" s="1326" t="s">
        <v>2445</v>
      </c>
    </row>
    <row r="1722" spans="3:4">
      <c r="C1722" s="1322" t="s">
        <v>747</v>
      </c>
      <c r="D1722" s="1326" t="s">
        <v>1679</v>
      </c>
    </row>
    <row r="1723" spans="3:4">
      <c r="C1723" s="1322" t="s">
        <v>747</v>
      </c>
      <c r="D1723" s="1326" t="s">
        <v>2447</v>
      </c>
    </row>
    <row r="1724" spans="3:4">
      <c r="C1724" s="1322" t="s">
        <v>747</v>
      </c>
      <c r="D1724" s="1326" t="s">
        <v>2005</v>
      </c>
    </row>
    <row r="1725" spans="3:4">
      <c r="C1725" s="1322" t="s">
        <v>747</v>
      </c>
      <c r="D1725" s="1326" t="s">
        <v>2448</v>
      </c>
    </row>
    <row r="1726" spans="3:4">
      <c r="C1726" s="1322" t="s">
        <v>747</v>
      </c>
      <c r="D1726" s="1326" t="s">
        <v>937</v>
      </c>
    </row>
    <row r="1727" spans="3:4">
      <c r="C1727" s="1322" t="s">
        <v>747</v>
      </c>
      <c r="D1727" s="1326" t="s">
        <v>1167</v>
      </c>
    </row>
    <row r="1728" spans="3:4">
      <c r="C1728" s="1322" t="s">
        <v>747</v>
      </c>
      <c r="D1728" s="1326" t="s">
        <v>1629</v>
      </c>
    </row>
    <row r="1729" spans="3:4">
      <c r="C1729" s="1322" t="s">
        <v>747</v>
      </c>
      <c r="D1729" s="1326" t="s">
        <v>2450</v>
      </c>
    </row>
    <row r="1730" spans="3:4">
      <c r="C1730" s="1322" t="s">
        <v>747</v>
      </c>
      <c r="D1730" s="1326" t="s">
        <v>2378</v>
      </c>
    </row>
    <row r="1731" spans="3:4">
      <c r="C1731" s="1322" t="s">
        <v>747</v>
      </c>
      <c r="D1731" s="1326" t="s">
        <v>1937</v>
      </c>
    </row>
    <row r="1732" spans="3:4">
      <c r="C1732" s="1322" t="s">
        <v>747</v>
      </c>
      <c r="D1732" s="1326" t="s">
        <v>2451</v>
      </c>
    </row>
    <row r="1733" spans="3:4">
      <c r="C1733" s="1322" t="s">
        <v>747</v>
      </c>
      <c r="D1733" s="1326" t="s">
        <v>2452</v>
      </c>
    </row>
    <row r="1734" spans="3:4">
      <c r="C1734" s="1322" t="s">
        <v>747</v>
      </c>
      <c r="D1734" s="1326" t="s">
        <v>2453</v>
      </c>
    </row>
    <row r="1735" spans="3:4">
      <c r="C1735" s="1322" t="s">
        <v>747</v>
      </c>
      <c r="D1735" s="1326" t="s">
        <v>2454</v>
      </c>
    </row>
    <row r="1736" spans="3:4">
      <c r="C1736" s="1322" t="s">
        <v>747</v>
      </c>
      <c r="D1736" s="1326" t="s">
        <v>2455</v>
      </c>
    </row>
    <row r="1737" spans="3:4">
      <c r="C1737" s="1322" t="s">
        <v>747</v>
      </c>
      <c r="D1737" s="1326" t="s">
        <v>698</v>
      </c>
    </row>
    <row r="1738" spans="3:4">
      <c r="C1738" s="1322" t="s">
        <v>747</v>
      </c>
      <c r="D1738" s="1326" t="s">
        <v>456</v>
      </c>
    </row>
    <row r="1739" spans="3:4">
      <c r="C1739" s="1322" t="s">
        <v>747</v>
      </c>
      <c r="D1739" s="1326" t="s">
        <v>778</v>
      </c>
    </row>
    <row r="1740" spans="3:4">
      <c r="C1740" s="1322" t="s">
        <v>747</v>
      </c>
      <c r="D1740" s="1326" t="s">
        <v>1147</v>
      </c>
    </row>
    <row r="1741" spans="3:4">
      <c r="C1741" s="1322" t="s">
        <v>747</v>
      </c>
      <c r="D1741" s="1326" t="s">
        <v>951</v>
      </c>
    </row>
    <row r="1742" spans="3:4">
      <c r="C1742" s="1322" t="s">
        <v>747</v>
      </c>
      <c r="D1742" s="1326" t="s">
        <v>1902</v>
      </c>
    </row>
    <row r="1743" spans="3:4">
      <c r="C1743" s="1322" t="s">
        <v>747</v>
      </c>
      <c r="D1743" s="1326" t="s">
        <v>2456</v>
      </c>
    </row>
    <row r="1744" spans="3:4">
      <c r="C1744" s="1322" t="s">
        <v>747</v>
      </c>
      <c r="D1744" s="1326" t="s">
        <v>2457</v>
      </c>
    </row>
    <row r="1745" spans="3:4">
      <c r="C1745" s="1322" t="s">
        <v>747</v>
      </c>
      <c r="D1745" s="1326" t="s">
        <v>2458</v>
      </c>
    </row>
    <row r="1746" spans="3:4">
      <c r="C1746" s="1322" t="s">
        <v>747</v>
      </c>
      <c r="D1746" s="1326" t="s">
        <v>1670</v>
      </c>
    </row>
    <row r="1747" spans="3:4">
      <c r="C1747" s="1322" t="s">
        <v>747</v>
      </c>
      <c r="D1747" s="1326" t="s">
        <v>2459</v>
      </c>
    </row>
    <row r="1748" spans="3:4">
      <c r="C1748" s="1322" t="s">
        <v>747</v>
      </c>
      <c r="D1748" s="1326" t="s">
        <v>2460</v>
      </c>
    </row>
    <row r="1749" spans="3:4" ht="13.8">
      <c r="C1749" s="1323" t="s">
        <v>747</v>
      </c>
      <c r="D1749" s="1327" t="s">
        <v>1888</v>
      </c>
    </row>
  </sheetData>
  <sheetProtection algorithmName="SHA-512" hashValue="+dVKHZeRrE5/J/2BZ6c8PinfheTwImchqKfPTfeXWNGoGZtAVUp51QKlqwe4nzapW4vVvk5rVXxQVaYOk8mhQw==" saltValue="y0b7ydPBsW9UQeY1Sg4AiQ==" spinCount="100000" sheet="1" objects="1" scenarios="1"/>
  <phoneticPr fontId="21"/>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474" customWidth="1"/>
    <col min="2" max="2" width="9" style="474"/>
    <col min="3" max="5" width="9.109375" style="474" bestFit="1" customWidth="1"/>
    <col min="6" max="6" width="10.44140625" style="474" bestFit="1" customWidth="1"/>
    <col min="7" max="8" width="9" style="474"/>
    <col min="9" max="9" width="12.44140625" style="474" customWidth="1"/>
    <col min="10" max="10" width="11.88671875" style="474" customWidth="1"/>
    <col min="11" max="11" width="11" style="474" customWidth="1"/>
    <col min="12" max="15" width="9.109375" style="474" bestFit="1" customWidth="1"/>
    <col min="16" max="24" width="10.5546875" style="474" bestFit="1" customWidth="1"/>
    <col min="25" max="29" width="11.109375" style="474" bestFit="1" customWidth="1"/>
    <col min="30" max="30" width="9.109375" style="474" bestFit="1" customWidth="1"/>
    <col min="31" max="31" width="13.88671875" style="474" customWidth="1"/>
    <col min="32" max="32" width="8" style="474" customWidth="1"/>
    <col min="33" max="33" width="43.88671875" style="474" customWidth="1"/>
    <col min="34" max="34" width="7.44140625" style="474" customWidth="1"/>
    <col min="35" max="35" width="27.88671875" style="474" customWidth="1"/>
    <col min="36" max="36" width="26.33203125" style="474" customWidth="1"/>
    <col min="37" max="37" width="28" style="474" customWidth="1"/>
    <col min="38" max="38" width="9" style="474"/>
    <col min="39" max="39" width="19.5546875" style="474" customWidth="1"/>
    <col min="40" max="40" width="9" style="474"/>
    <col min="41" max="41" width="19.44140625" style="474" bestFit="1" customWidth="1"/>
    <col min="42" max="42" width="13.44140625" style="474" bestFit="1" customWidth="1"/>
    <col min="43" max="43" width="37.6640625" style="474" bestFit="1" customWidth="1"/>
    <col min="44" max="44" width="27.6640625" style="474" bestFit="1" customWidth="1"/>
    <col min="45" max="45" width="32.33203125" style="474" bestFit="1" customWidth="1"/>
    <col min="46" max="46" width="41.6640625" style="474" bestFit="1" customWidth="1"/>
    <col min="47" max="47" width="16.5546875" style="474" bestFit="1" customWidth="1"/>
    <col min="48" max="51" width="15.33203125" style="474" bestFit="1" customWidth="1"/>
    <col min="52" max="52" width="18.6640625" style="474" customWidth="1"/>
    <col min="53" max="53" width="9" style="474"/>
    <col min="54" max="54" width="45.44140625" style="474" customWidth="1"/>
    <col min="55" max="56" width="9" style="474"/>
    <col min="57" max="57" width="20.33203125" style="474" customWidth="1"/>
    <col min="58" max="16384" width="9" style="474"/>
  </cols>
  <sheetData>
    <row r="1" spans="1:57" ht="12.6">
      <c r="A1" s="474" t="s">
        <v>2521</v>
      </c>
      <c r="AF1" s="1400"/>
      <c r="AG1" s="474" t="s">
        <v>2522</v>
      </c>
      <c r="AM1" s="474" t="s">
        <v>2523</v>
      </c>
      <c r="AO1" s="474" t="s">
        <v>1310</v>
      </c>
      <c r="AQ1" s="1423" t="s">
        <v>1979</v>
      </c>
      <c r="BA1" s="1428"/>
      <c r="BB1" s="474" t="s">
        <v>2524</v>
      </c>
      <c r="BE1" s="474" t="s">
        <v>2525</v>
      </c>
    </row>
    <row r="2" spans="1:57">
      <c r="A2" s="1346" t="s">
        <v>2526</v>
      </c>
      <c r="B2" s="1349" t="s">
        <v>1031</v>
      </c>
      <c r="C2" s="1355" t="s">
        <v>2527</v>
      </c>
      <c r="D2" s="1361"/>
      <c r="E2" s="1361"/>
      <c r="F2" s="1367"/>
      <c r="G2" s="1373" t="s">
        <v>2528</v>
      </c>
      <c r="H2" s="1374"/>
      <c r="I2" s="1375"/>
      <c r="J2" s="1373" t="s">
        <v>921</v>
      </c>
      <c r="K2" s="1375"/>
      <c r="L2" s="1376" t="s">
        <v>2529</v>
      </c>
      <c r="M2" s="1381"/>
      <c r="N2" s="1381"/>
      <c r="O2" s="1381"/>
      <c r="P2" s="1381"/>
      <c r="Q2" s="1381"/>
      <c r="R2" s="1381"/>
      <c r="S2" s="1381"/>
      <c r="T2" s="1381"/>
      <c r="U2" s="1381"/>
      <c r="V2" s="1381"/>
      <c r="W2" s="1381"/>
      <c r="X2" s="1381"/>
      <c r="Y2" s="1381"/>
      <c r="Z2" s="1381"/>
      <c r="AA2" s="1381"/>
      <c r="AB2" s="1381"/>
      <c r="AC2" s="1381"/>
      <c r="AD2" s="1390"/>
      <c r="AE2" s="1394" t="s">
        <v>2220</v>
      </c>
      <c r="AF2" s="1400"/>
      <c r="AG2" s="1394" t="s">
        <v>2530</v>
      </c>
      <c r="AH2" s="1406" t="s">
        <v>44</v>
      </c>
      <c r="AI2" s="1411" t="s">
        <v>2531</v>
      </c>
      <c r="AJ2" s="1374"/>
      <c r="AK2" s="1375"/>
      <c r="AM2" s="1420" t="s">
        <v>2532</v>
      </c>
      <c r="AO2" s="1242" t="s">
        <v>2533</v>
      </c>
      <c r="AQ2" s="1373" t="s">
        <v>2527</v>
      </c>
      <c r="AR2" s="1374" t="s">
        <v>2528</v>
      </c>
      <c r="AS2" s="1374" t="s">
        <v>921</v>
      </c>
      <c r="AT2" s="1374" t="s">
        <v>2534</v>
      </c>
      <c r="AU2" s="1374" t="s">
        <v>2535</v>
      </c>
      <c r="AV2" s="1374"/>
      <c r="AW2" s="1374"/>
      <c r="AX2" s="1374"/>
      <c r="AY2" s="1374"/>
      <c r="AZ2" s="1367"/>
      <c r="BB2" s="1376" t="s">
        <v>2530</v>
      </c>
      <c r="BC2" s="1367" t="s">
        <v>1140</v>
      </c>
      <c r="BE2" s="1394" t="s">
        <v>2446</v>
      </c>
    </row>
    <row r="3" spans="1:57" ht="12.6">
      <c r="A3" s="1347"/>
      <c r="B3" s="1350"/>
      <c r="C3" s="1356" t="s">
        <v>2536</v>
      </c>
      <c r="D3" s="1362"/>
      <c r="E3" s="1362"/>
      <c r="F3" s="1368"/>
      <c r="G3" s="1356" t="s">
        <v>302</v>
      </c>
      <c r="H3" s="1362"/>
      <c r="I3" s="1368"/>
      <c r="J3" s="1356"/>
      <c r="K3" s="1368"/>
      <c r="L3" s="1377" t="s">
        <v>1084</v>
      </c>
      <c r="M3" s="1382"/>
      <c r="N3" s="1382"/>
      <c r="O3" s="1382"/>
      <c r="P3" s="1382"/>
      <c r="Q3" s="1382"/>
      <c r="R3" s="1382"/>
      <c r="S3" s="1382"/>
      <c r="T3" s="1382"/>
      <c r="U3" s="1382"/>
      <c r="V3" s="1382"/>
      <c r="W3" s="1382"/>
      <c r="X3" s="1382"/>
      <c r="Y3" s="1382"/>
      <c r="Z3" s="1382"/>
      <c r="AA3" s="1382"/>
      <c r="AB3" s="1382"/>
      <c r="AC3" s="1382"/>
      <c r="AD3" s="1391"/>
      <c r="AE3" s="1395"/>
      <c r="AF3" s="1400"/>
      <c r="AG3" s="1395"/>
      <c r="AH3" s="1407"/>
      <c r="AI3" s="1412"/>
      <c r="AJ3" s="1362"/>
      <c r="AK3" s="1368"/>
      <c r="AM3" s="1421"/>
      <c r="AO3" s="1243" t="s">
        <v>2537</v>
      </c>
      <c r="AQ3" s="1356"/>
      <c r="AR3" s="1362"/>
      <c r="AS3" s="1362"/>
      <c r="AT3" s="1362"/>
      <c r="AU3" s="1362"/>
      <c r="AV3" s="1362"/>
      <c r="AW3" s="1362"/>
      <c r="AX3" s="1362"/>
      <c r="AY3" s="1362"/>
      <c r="AZ3" s="1426"/>
      <c r="BB3" s="1377"/>
      <c r="BC3" s="1426"/>
      <c r="BE3" s="1395"/>
    </row>
    <row r="4" spans="1:57" ht="24.6">
      <c r="A4" s="1348"/>
      <c r="B4" s="1351"/>
      <c r="C4" s="1357" t="s">
        <v>759</v>
      </c>
      <c r="D4" s="1363" t="s">
        <v>2538</v>
      </c>
      <c r="E4" s="1363" t="s">
        <v>2268</v>
      </c>
      <c r="F4" s="1369" t="s">
        <v>2539</v>
      </c>
      <c r="G4" s="1357" t="s">
        <v>2474</v>
      </c>
      <c r="H4" s="1363" t="s">
        <v>899</v>
      </c>
      <c r="I4" s="1369" t="s">
        <v>2503</v>
      </c>
      <c r="J4" s="1357" t="s">
        <v>2171</v>
      </c>
      <c r="K4" s="1369" t="s">
        <v>2540</v>
      </c>
      <c r="L4" s="1357" t="s">
        <v>2533</v>
      </c>
      <c r="M4" s="1363" t="s">
        <v>2537</v>
      </c>
      <c r="N4" s="1363" t="s">
        <v>2433</v>
      </c>
      <c r="O4" s="1363" t="s">
        <v>2449</v>
      </c>
      <c r="P4" s="1363" t="s">
        <v>2541</v>
      </c>
      <c r="Q4" s="1363" t="s">
        <v>2542</v>
      </c>
      <c r="R4" s="1363" t="s">
        <v>2543</v>
      </c>
      <c r="S4" s="1363" t="s">
        <v>2544</v>
      </c>
      <c r="T4" s="1363" t="s">
        <v>2545</v>
      </c>
      <c r="U4" s="1363" t="s">
        <v>2546</v>
      </c>
      <c r="V4" s="1363" t="s">
        <v>1018</v>
      </c>
      <c r="W4" s="1363" t="s">
        <v>1006</v>
      </c>
      <c r="X4" s="1363" t="s">
        <v>1381</v>
      </c>
      <c r="Y4" s="1363" t="s">
        <v>2547</v>
      </c>
      <c r="Z4" s="1363" t="s">
        <v>2548</v>
      </c>
      <c r="AA4" s="1363" t="s">
        <v>2549</v>
      </c>
      <c r="AB4" s="1363" t="s">
        <v>2550</v>
      </c>
      <c r="AC4" s="1386" t="s">
        <v>2551</v>
      </c>
      <c r="AD4" s="1369" t="s">
        <v>2552</v>
      </c>
      <c r="AE4" s="1396"/>
      <c r="AF4" s="1400"/>
      <c r="AG4" s="1396"/>
      <c r="AH4" s="1408"/>
      <c r="AI4" s="1413"/>
      <c r="AJ4" s="1363"/>
      <c r="AK4" s="1369"/>
      <c r="AO4" s="1243" t="s">
        <v>2433</v>
      </c>
      <c r="AQ4" s="1357"/>
      <c r="AR4" s="1363"/>
      <c r="AS4" s="1363"/>
      <c r="AT4" s="1363"/>
      <c r="AU4" s="1363"/>
      <c r="AV4" s="1363"/>
      <c r="AW4" s="1363"/>
      <c r="AX4" s="1363"/>
      <c r="AY4" s="1363"/>
      <c r="AZ4" s="1427" t="s">
        <v>2035</v>
      </c>
      <c r="BB4" s="1429"/>
      <c r="BC4" s="1434"/>
      <c r="BE4" s="1396"/>
    </row>
    <row r="5" spans="1:57">
      <c r="A5" s="1227" t="s">
        <v>823</v>
      </c>
      <c r="B5" s="1352" t="s">
        <v>1050</v>
      </c>
      <c r="C5" s="1358">
        <v>0.13700000000000001</v>
      </c>
      <c r="D5" s="1364">
        <v>0.1</v>
      </c>
      <c r="E5" s="1364">
        <v>5.5e-002</v>
      </c>
      <c r="F5" s="1370">
        <v>0</v>
      </c>
      <c r="G5" s="1358">
        <v>6.3e-002</v>
      </c>
      <c r="H5" s="1364">
        <v>4.2000000000000003e-002</v>
      </c>
      <c r="I5" s="1370">
        <v>0</v>
      </c>
      <c r="J5" s="1358">
        <v>2.4e-002</v>
      </c>
      <c r="K5" s="1370">
        <v>0</v>
      </c>
      <c r="L5" s="1378">
        <v>0.245</v>
      </c>
      <c r="M5" s="1383">
        <v>0.224</v>
      </c>
      <c r="N5" s="1383">
        <v>0.182</v>
      </c>
      <c r="O5" s="1383">
        <v>0.14499999999999999</v>
      </c>
      <c r="P5" s="1383">
        <v>0.221</v>
      </c>
      <c r="Q5" s="1383">
        <v>0.20799999999999999</v>
      </c>
      <c r="R5" s="1383">
        <v>0.2</v>
      </c>
      <c r="S5" s="1383">
        <v>0.187</v>
      </c>
      <c r="T5" s="1383">
        <v>0.184</v>
      </c>
      <c r="U5" s="1383">
        <v>0.16300000000000001</v>
      </c>
      <c r="V5" s="1383">
        <v>0.16299999999999998</v>
      </c>
      <c r="W5" s="1383">
        <v>0.158</v>
      </c>
      <c r="X5" s="1383">
        <v>0.14199999999999999</v>
      </c>
      <c r="Y5" s="1383">
        <v>0.13899999999999998</v>
      </c>
      <c r="Z5" s="1383">
        <v>0.12100000000000001</v>
      </c>
      <c r="AA5" s="1383">
        <v>0.11800000000000001</v>
      </c>
      <c r="AB5" s="1383">
        <v>0.1</v>
      </c>
      <c r="AC5" s="1387">
        <v>7.5999999999999998e-002</v>
      </c>
      <c r="AD5" s="1392">
        <v>0</v>
      </c>
      <c r="AE5" s="1397">
        <v>2.1000000000000001e-002</v>
      </c>
      <c r="AF5" s="1400"/>
      <c r="AG5" s="1401" t="s">
        <v>1058</v>
      </c>
      <c r="AH5" s="1271">
        <v>11</v>
      </c>
      <c r="AI5" s="1414" t="s">
        <v>2302</v>
      </c>
      <c r="AJ5" s="1364" t="s">
        <v>693</v>
      </c>
      <c r="AK5" s="1418"/>
      <c r="AM5" s="1420" t="s">
        <v>2532</v>
      </c>
      <c r="AO5" s="1243" t="s">
        <v>2449</v>
      </c>
      <c r="AQ5" s="1373" t="s">
        <v>759</v>
      </c>
      <c r="AR5" s="1374" t="s">
        <v>2474</v>
      </c>
      <c r="AS5" s="1361" t="s">
        <v>2540</v>
      </c>
      <c r="AT5" s="1361" t="str">
        <f t="shared" ref="AT5:AT23" si="0">AQ5&amp;AR5&amp;AS5</f>
        <v>旧処遇改善加算Ⅰ特定加算Ⅰベア加算なし</v>
      </c>
      <c r="AU5" s="1361" t="s">
        <v>2552</v>
      </c>
      <c r="AV5" s="1374" t="s">
        <v>2533</v>
      </c>
      <c r="AW5" s="1374" t="s">
        <v>2537</v>
      </c>
      <c r="AX5" s="1374" t="s">
        <v>2433</v>
      </c>
      <c r="AY5" s="1374" t="s">
        <v>2449</v>
      </c>
      <c r="AZ5" s="1375" t="s">
        <v>2541</v>
      </c>
      <c r="BB5" s="1430" t="s">
        <v>1058</v>
      </c>
      <c r="BC5" s="1375" t="s">
        <v>1140</v>
      </c>
      <c r="BE5" s="1435" t="s">
        <v>2541</v>
      </c>
    </row>
    <row r="6" spans="1:57" ht="12.6">
      <c r="A6" s="1228" t="s">
        <v>1067</v>
      </c>
      <c r="B6" s="1353" t="s">
        <v>16</v>
      </c>
      <c r="C6" s="1359">
        <v>0.13700000000000001</v>
      </c>
      <c r="D6" s="1365">
        <v>0.1</v>
      </c>
      <c r="E6" s="1365">
        <v>5.5e-002</v>
      </c>
      <c r="F6" s="1371">
        <v>0</v>
      </c>
      <c r="G6" s="1359">
        <v>6.3e-002</v>
      </c>
      <c r="H6" s="1365">
        <v>4.2000000000000003e-002</v>
      </c>
      <c r="I6" s="1371">
        <v>0</v>
      </c>
      <c r="J6" s="1359">
        <v>2.4e-002</v>
      </c>
      <c r="K6" s="1371">
        <v>0</v>
      </c>
      <c r="L6" s="1379">
        <v>0.245</v>
      </c>
      <c r="M6" s="1384">
        <v>0.224</v>
      </c>
      <c r="N6" s="1384">
        <v>0.182</v>
      </c>
      <c r="O6" s="1384">
        <v>0.14499999999999999</v>
      </c>
      <c r="P6" s="1384">
        <v>0.221</v>
      </c>
      <c r="Q6" s="1384">
        <v>0.20799999999999999</v>
      </c>
      <c r="R6" s="1384">
        <v>0.2</v>
      </c>
      <c r="S6" s="1384">
        <v>0.187</v>
      </c>
      <c r="T6" s="1384">
        <v>0.184</v>
      </c>
      <c r="U6" s="1384">
        <v>0.16300000000000001</v>
      </c>
      <c r="V6" s="1384">
        <v>0.16299999999999998</v>
      </c>
      <c r="W6" s="1384">
        <v>0.158</v>
      </c>
      <c r="X6" s="1384">
        <v>0.14199999999999999</v>
      </c>
      <c r="Y6" s="1384">
        <v>0.13899999999999998</v>
      </c>
      <c r="Z6" s="1384">
        <v>0.12100000000000001</v>
      </c>
      <c r="AA6" s="1384">
        <v>0.11800000000000001</v>
      </c>
      <c r="AB6" s="1384">
        <v>0.1</v>
      </c>
      <c r="AC6" s="1388">
        <v>7.5999999999999998e-002</v>
      </c>
      <c r="AD6" s="1393">
        <v>0</v>
      </c>
      <c r="AE6" s="1398">
        <v>2.1000000000000001e-002</v>
      </c>
      <c r="AF6" s="1400"/>
      <c r="AG6" s="1402" t="s">
        <v>1069</v>
      </c>
      <c r="AH6" s="1269">
        <v>71</v>
      </c>
      <c r="AI6" s="1415" t="s">
        <v>1248</v>
      </c>
      <c r="AJ6" s="1365" t="s">
        <v>2553</v>
      </c>
      <c r="AK6" s="1419"/>
      <c r="AM6" s="1422" t="s">
        <v>1900</v>
      </c>
      <c r="AO6" s="1244"/>
      <c r="AQ6" s="1356" t="s">
        <v>2538</v>
      </c>
      <c r="AR6" s="1362" t="s">
        <v>2474</v>
      </c>
      <c r="AS6" s="1424" t="s">
        <v>2171</v>
      </c>
      <c r="AT6" s="1424" t="str">
        <f t="shared" si="0"/>
        <v>旧処遇改善加算Ⅱ特定加算Ⅰベア加算あり</v>
      </c>
      <c r="AU6" s="1424" t="s">
        <v>2552</v>
      </c>
      <c r="AV6" s="1362" t="s">
        <v>2533</v>
      </c>
      <c r="AW6" s="1362" t="s">
        <v>2537</v>
      </c>
      <c r="AX6" s="1362" t="s">
        <v>2433</v>
      </c>
      <c r="AY6" s="1362" t="s">
        <v>2449</v>
      </c>
      <c r="AZ6" s="1368" t="s">
        <v>2542</v>
      </c>
      <c r="BB6" s="1431" t="s">
        <v>1069</v>
      </c>
      <c r="BC6" s="1368" t="s">
        <v>1140</v>
      </c>
      <c r="BE6" s="1395" t="s">
        <v>2543</v>
      </c>
    </row>
    <row r="7" spans="1:57" ht="12.6">
      <c r="A7" s="1228" t="s">
        <v>1073</v>
      </c>
      <c r="B7" s="1353" t="s">
        <v>1074</v>
      </c>
      <c r="C7" s="1359">
        <v>0.13700000000000001</v>
      </c>
      <c r="D7" s="1365">
        <v>0.1</v>
      </c>
      <c r="E7" s="1365">
        <v>5.5e-002</v>
      </c>
      <c r="F7" s="1371">
        <v>0</v>
      </c>
      <c r="G7" s="1359">
        <v>6.3e-002</v>
      </c>
      <c r="H7" s="1365">
        <v>4.2000000000000003e-002</v>
      </c>
      <c r="I7" s="1371">
        <v>0</v>
      </c>
      <c r="J7" s="1359">
        <v>2.4e-002</v>
      </c>
      <c r="K7" s="1371">
        <v>0</v>
      </c>
      <c r="L7" s="1379">
        <v>0.245</v>
      </c>
      <c r="M7" s="1384">
        <v>0.224</v>
      </c>
      <c r="N7" s="1384">
        <v>0.182</v>
      </c>
      <c r="O7" s="1384">
        <v>0.14499999999999999</v>
      </c>
      <c r="P7" s="1384">
        <v>0.221</v>
      </c>
      <c r="Q7" s="1384">
        <v>0.20799999999999999</v>
      </c>
      <c r="R7" s="1384">
        <v>0.2</v>
      </c>
      <c r="S7" s="1384">
        <v>0.187</v>
      </c>
      <c r="T7" s="1384">
        <v>0.184</v>
      </c>
      <c r="U7" s="1384">
        <v>0.16300000000000001</v>
      </c>
      <c r="V7" s="1384">
        <v>0.16299999999999998</v>
      </c>
      <c r="W7" s="1384">
        <v>0.158</v>
      </c>
      <c r="X7" s="1384">
        <v>0.14199999999999999</v>
      </c>
      <c r="Y7" s="1384">
        <v>0.13899999999999998</v>
      </c>
      <c r="Z7" s="1384">
        <v>0.12100000000000001</v>
      </c>
      <c r="AA7" s="1384">
        <v>0.11800000000000001</v>
      </c>
      <c r="AB7" s="1384">
        <v>0.1</v>
      </c>
      <c r="AC7" s="1388">
        <v>7.5999999999999998e-002</v>
      </c>
      <c r="AD7" s="1393">
        <v>0</v>
      </c>
      <c r="AE7" s="1398">
        <v>2.1000000000000001e-002</v>
      </c>
      <c r="AF7" s="1400"/>
      <c r="AG7" s="1402" t="s">
        <v>1081</v>
      </c>
      <c r="AH7" s="1269">
        <v>76</v>
      </c>
      <c r="AI7" s="1415" t="s">
        <v>1248</v>
      </c>
      <c r="AJ7" s="1365" t="s">
        <v>2553</v>
      </c>
      <c r="AK7" s="1419"/>
      <c r="AM7" s="1421"/>
      <c r="AQ7" s="1356" t="s">
        <v>759</v>
      </c>
      <c r="AR7" s="1362" t="s">
        <v>899</v>
      </c>
      <c r="AS7" s="1424" t="s">
        <v>2540</v>
      </c>
      <c r="AT7" s="1424" t="str">
        <f t="shared" si="0"/>
        <v>旧処遇改善加算Ⅰ特定加算Ⅱベア加算なし</v>
      </c>
      <c r="AU7" s="1424" t="s">
        <v>2552</v>
      </c>
      <c r="AV7" s="1362" t="s">
        <v>2533</v>
      </c>
      <c r="AW7" s="1362" t="s">
        <v>2537</v>
      </c>
      <c r="AX7" s="1362" t="s">
        <v>2433</v>
      </c>
      <c r="AY7" s="1362" t="s">
        <v>2449</v>
      </c>
      <c r="AZ7" s="1368" t="s">
        <v>2543</v>
      </c>
      <c r="BB7" s="1431" t="s">
        <v>2239</v>
      </c>
      <c r="BC7" s="1368" t="s">
        <v>1140</v>
      </c>
      <c r="BE7" s="1395" t="s">
        <v>2545</v>
      </c>
    </row>
    <row r="8" spans="1:57">
      <c r="A8" s="1229" t="s">
        <v>193</v>
      </c>
      <c r="B8" s="1353" t="s">
        <v>190</v>
      </c>
      <c r="C8" s="1359">
        <v>5.8000000000000003e-002</v>
      </c>
      <c r="D8" s="1365">
        <v>4.2000000000000003e-002</v>
      </c>
      <c r="E8" s="1365">
        <v>2.3e-002</v>
      </c>
      <c r="F8" s="1371">
        <v>0</v>
      </c>
      <c r="G8" s="1359">
        <v>2.1000000000000001e-002</v>
      </c>
      <c r="H8" s="1365">
        <v>1.4999999999999999e-002</v>
      </c>
      <c r="I8" s="1371">
        <v>0</v>
      </c>
      <c r="J8" s="1359">
        <v>1.0999999999999999e-002</v>
      </c>
      <c r="K8" s="1371">
        <v>0</v>
      </c>
      <c r="L8" s="1379">
        <v>0.1</v>
      </c>
      <c r="M8" s="1384">
        <v>9.4e-002</v>
      </c>
      <c r="N8" s="1384">
        <v>7.9000000000000001e-002</v>
      </c>
      <c r="O8" s="1384">
        <v>6.3e-002</v>
      </c>
      <c r="P8" s="1384">
        <v>8.8999999999999996e-002</v>
      </c>
      <c r="Q8" s="1384">
        <v>8.3999999999999991e-002</v>
      </c>
      <c r="R8" s="1384">
        <v>8.3000000000000004e-002</v>
      </c>
      <c r="S8" s="1384">
        <v>7.8e-002</v>
      </c>
      <c r="T8" s="1384">
        <v>7.2999999999999995e-002</v>
      </c>
      <c r="U8" s="1384">
        <v>6.7000000000000004e-002</v>
      </c>
      <c r="V8" s="1384">
        <v>6.4999999999999988e-002</v>
      </c>
      <c r="W8" s="1384">
        <v>6.8000000000000005e-002</v>
      </c>
      <c r="X8" s="1384">
        <v>5.9000000000000004e-002</v>
      </c>
      <c r="Y8" s="1384">
        <v>5.3999999999999999e-002</v>
      </c>
      <c r="Z8" s="1384">
        <v>5.2000000000000005e-002</v>
      </c>
      <c r="AA8" s="1384">
        <v>4.8000000000000001e-002</v>
      </c>
      <c r="AB8" s="1384">
        <v>4.4000000000000004e-002</v>
      </c>
      <c r="AC8" s="1388">
        <v>3.3000000000000002e-002</v>
      </c>
      <c r="AD8" s="1393">
        <v>0</v>
      </c>
      <c r="AE8" s="1398">
        <v>1.e-002</v>
      </c>
      <c r="AF8" s="1400"/>
      <c r="AG8" s="1402" t="s">
        <v>925</v>
      </c>
      <c r="AH8" s="1269">
        <v>12</v>
      </c>
      <c r="AI8" s="1415" t="s">
        <v>1248</v>
      </c>
      <c r="AJ8" s="1365" t="s">
        <v>2553</v>
      </c>
      <c r="AK8" s="1419"/>
      <c r="AQ8" s="1356" t="s">
        <v>2538</v>
      </c>
      <c r="AR8" s="1362" t="s">
        <v>899</v>
      </c>
      <c r="AS8" s="1424" t="s">
        <v>2171</v>
      </c>
      <c r="AT8" s="1424" t="str">
        <f t="shared" si="0"/>
        <v>旧処遇改善加算Ⅱ特定加算Ⅱベア加算あり</v>
      </c>
      <c r="AU8" s="1424" t="s">
        <v>2552</v>
      </c>
      <c r="AV8" s="1362" t="s">
        <v>2533</v>
      </c>
      <c r="AW8" s="1362" t="s">
        <v>2537</v>
      </c>
      <c r="AX8" s="1362" t="s">
        <v>2433</v>
      </c>
      <c r="AY8" s="1362" t="s">
        <v>2449</v>
      </c>
      <c r="AZ8" s="1368" t="s">
        <v>2544</v>
      </c>
      <c r="BB8" s="1431" t="s">
        <v>925</v>
      </c>
      <c r="BC8" s="1368" t="s">
        <v>1140</v>
      </c>
      <c r="BE8" s="1395" t="s">
        <v>2546</v>
      </c>
    </row>
    <row r="9" spans="1:57">
      <c r="A9" s="1228" t="s">
        <v>1059</v>
      </c>
      <c r="B9" s="1353" t="s">
        <v>7</v>
      </c>
      <c r="C9" s="1359">
        <v>5.8000000000000003e-002</v>
      </c>
      <c r="D9" s="1365">
        <v>4.2000000000000003e-002</v>
      </c>
      <c r="E9" s="1365">
        <v>2.3e-002</v>
      </c>
      <c r="F9" s="1371">
        <v>0</v>
      </c>
      <c r="G9" s="1359">
        <v>2.1000000000000001e-002</v>
      </c>
      <c r="H9" s="1365">
        <v>1.4999999999999999e-002</v>
      </c>
      <c r="I9" s="1371">
        <v>0</v>
      </c>
      <c r="J9" s="1359">
        <v>1.0999999999999999e-002</v>
      </c>
      <c r="K9" s="1371">
        <v>0</v>
      </c>
      <c r="L9" s="1379">
        <v>0.1</v>
      </c>
      <c r="M9" s="1384">
        <v>9.4e-002</v>
      </c>
      <c r="N9" s="1384">
        <v>7.9000000000000001e-002</v>
      </c>
      <c r="O9" s="1384">
        <v>6.3e-002</v>
      </c>
      <c r="P9" s="1384">
        <v>8.8999999999999996e-002</v>
      </c>
      <c r="Q9" s="1384">
        <v>8.3999999999999991e-002</v>
      </c>
      <c r="R9" s="1384">
        <v>8.3000000000000004e-002</v>
      </c>
      <c r="S9" s="1384">
        <v>7.8e-002</v>
      </c>
      <c r="T9" s="1384">
        <v>7.2999999999999995e-002</v>
      </c>
      <c r="U9" s="1384">
        <v>6.7000000000000004e-002</v>
      </c>
      <c r="V9" s="1384">
        <v>6.4999999999999988e-002</v>
      </c>
      <c r="W9" s="1384">
        <v>6.8000000000000005e-002</v>
      </c>
      <c r="X9" s="1384">
        <v>5.9000000000000004e-002</v>
      </c>
      <c r="Y9" s="1384">
        <v>5.3999999999999999e-002</v>
      </c>
      <c r="Z9" s="1384">
        <v>5.2000000000000005e-002</v>
      </c>
      <c r="AA9" s="1384">
        <v>4.8000000000000001e-002</v>
      </c>
      <c r="AB9" s="1384">
        <v>4.4000000000000004e-002</v>
      </c>
      <c r="AC9" s="1388">
        <v>3.3000000000000002e-002</v>
      </c>
      <c r="AD9" s="1393">
        <v>0</v>
      </c>
      <c r="AE9" s="1398">
        <v>1.e-002</v>
      </c>
      <c r="AF9" s="1400"/>
      <c r="AG9" s="1402" t="s">
        <v>970</v>
      </c>
      <c r="AH9" s="1409" t="s">
        <v>7</v>
      </c>
      <c r="AI9" s="1415" t="s">
        <v>1248</v>
      </c>
      <c r="AJ9" s="1365" t="s">
        <v>2553</v>
      </c>
      <c r="AK9" s="1419"/>
      <c r="AQ9" s="1356" t="s">
        <v>2538</v>
      </c>
      <c r="AR9" s="1362" t="s">
        <v>2474</v>
      </c>
      <c r="AS9" s="1424" t="s">
        <v>2540</v>
      </c>
      <c r="AT9" s="1424" t="str">
        <f t="shared" si="0"/>
        <v>旧処遇改善加算Ⅱ特定加算Ⅰベア加算なし</v>
      </c>
      <c r="AU9" s="1424" t="s">
        <v>2552</v>
      </c>
      <c r="AV9" s="1362" t="s">
        <v>2533</v>
      </c>
      <c r="AW9" s="1362" t="s">
        <v>2537</v>
      </c>
      <c r="AX9" s="1362" t="s">
        <v>2433</v>
      </c>
      <c r="AY9" s="1362" t="s">
        <v>2449</v>
      </c>
      <c r="AZ9" s="1368" t="s">
        <v>2545</v>
      </c>
      <c r="BB9" s="1431" t="s">
        <v>970</v>
      </c>
      <c r="BC9" s="1368" t="s">
        <v>45</v>
      </c>
      <c r="BE9" s="1395" t="s">
        <v>1006</v>
      </c>
    </row>
    <row r="10" spans="1:57">
      <c r="A10" s="1228" t="s">
        <v>855</v>
      </c>
      <c r="B10" s="1353" t="s">
        <v>969</v>
      </c>
      <c r="C10" s="1359">
        <v>5.8999999999999997e-002</v>
      </c>
      <c r="D10" s="1365">
        <v>4.2999999999999997e-002</v>
      </c>
      <c r="E10" s="1365">
        <v>2.3e-002</v>
      </c>
      <c r="F10" s="1371">
        <v>0</v>
      </c>
      <c r="G10" s="1359">
        <v>1.2e-002</v>
      </c>
      <c r="H10" s="1365">
        <v>1.e-002</v>
      </c>
      <c r="I10" s="1371">
        <v>0</v>
      </c>
      <c r="J10" s="1359">
        <v>1.0999999999999999e-002</v>
      </c>
      <c r="K10" s="1371">
        <v>0</v>
      </c>
      <c r="L10" s="1379">
        <v>9.1999999999999985e-002</v>
      </c>
      <c r="M10" s="1384">
        <v>8.9999999999999983e-002</v>
      </c>
      <c r="N10" s="1384">
        <v>7.9999999999999988e-002</v>
      </c>
      <c r="O10" s="1384">
        <v>6.3999999999999987e-002</v>
      </c>
      <c r="P10" s="1384">
        <v>8.0999999999999989e-002</v>
      </c>
      <c r="Q10" s="1384">
        <v>7.5999999999999984e-002</v>
      </c>
      <c r="R10" s="1384">
        <v>7.8999999999999987e-002</v>
      </c>
      <c r="S10" s="1384">
        <v>7.3999999999999996e-002</v>
      </c>
      <c r="T10" s="1384">
        <v>6.4999999999999988e-002</v>
      </c>
      <c r="U10" s="1384">
        <v>6.3e-002</v>
      </c>
      <c r="V10" s="1384">
        <v>5.6000000000000001e-002</v>
      </c>
      <c r="W10" s="1384">
        <v>6.8999999999999992e-002</v>
      </c>
      <c r="X10" s="1384">
        <v>5.3999999999999999e-002</v>
      </c>
      <c r="Y10" s="1384">
        <v>4.5000000000000005e-002</v>
      </c>
      <c r="Z10" s="1384">
        <v>5.2999999999999999e-002</v>
      </c>
      <c r="AA10" s="1384">
        <v>4.3000000000000003e-002</v>
      </c>
      <c r="AB10" s="1384">
        <v>4.4000000000000004e-002</v>
      </c>
      <c r="AC10" s="1388">
        <v>3.3000000000000002e-002</v>
      </c>
      <c r="AD10" s="1393">
        <v>0</v>
      </c>
      <c r="AE10" s="1398">
        <v>1.e-002</v>
      </c>
      <c r="AF10" s="1400"/>
      <c r="AG10" s="1402" t="s">
        <v>1090</v>
      </c>
      <c r="AH10" s="1409" t="s">
        <v>969</v>
      </c>
      <c r="AI10" s="1415" t="s">
        <v>1248</v>
      </c>
      <c r="AJ10" s="1365" t="s">
        <v>2553</v>
      </c>
      <c r="AK10" s="1419"/>
      <c r="AQ10" s="1356" t="s">
        <v>2538</v>
      </c>
      <c r="AR10" s="1362" t="s">
        <v>899</v>
      </c>
      <c r="AS10" s="1424" t="s">
        <v>2540</v>
      </c>
      <c r="AT10" s="1424" t="str">
        <f t="shared" si="0"/>
        <v>旧処遇改善加算Ⅱ特定加算Ⅱベア加算なし</v>
      </c>
      <c r="AU10" s="1424" t="s">
        <v>2552</v>
      </c>
      <c r="AV10" s="1362" t="s">
        <v>2533</v>
      </c>
      <c r="AW10" s="1362" t="s">
        <v>2537</v>
      </c>
      <c r="AX10" s="1362" t="s">
        <v>2433</v>
      </c>
      <c r="AY10" s="1362" t="s">
        <v>2449</v>
      </c>
      <c r="AZ10" s="1368" t="s">
        <v>2546</v>
      </c>
      <c r="BB10" s="1431" t="s">
        <v>1090</v>
      </c>
      <c r="BC10" s="1368" t="s">
        <v>1140</v>
      </c>
      <c r="BE10" s="1395" t="s">
        <v>2547</v>
      </c>
    </row>
    <row r="11" spans="1:57" ht="24">
      <c r="A11" s="1228" t="s">
        <v>9</v>
      </c>
      <c r="B11" s="1353" t="s">
        <v>729</v>
      </c>
      <c r="C11" s="1359">
        <v>5.8999999999999997e-002</v>
      </c>
      <c r="D11" s="1365">
        <v>4.2999999999999997e-002</v>
      </c>
      <c r="E11" s="1365">
        <v>2.3e-002</v>
      </c>
      <c r="F11" s="1371">
        <v>0</v>
      </c>
      <c r="G11" s="1359">
        <v>1.2e-002</v>
      </c>
      <c r="H11" s="1365">
        <v>1.e-002</v>
      </c>
      <c r="I11" s="1371">
        <v>0</v>
      </c>
      <c r="J11" s="1359">
        <v>1.0999999999999999e-002</v>
      </c>
      <c r="K11" s="1371">
        <v>0</v>
      </c>
      <c r="L11" s="1379">
        <v>9.1999999999999985e-002</v>
      </c>
      <c r="M11" s="1384">
        <v>8.9999999999999983e-002</v>
      </c>
      <c r="N11" s="1384">
        <v>7.9999999999999988e-002</v>
      </c>
      <c r="O11" s="1384">
        <v>6.3999999999999987e-002</v>
      </c>
      <c r="P11" s="1384">
        <v>8.0999999999999989e-002</v>
      </c>
      <c r="Q11" s="1384">
        <v>7.5999999999999984e-002</v>
      </c>
      <c r="R11" s="1384">
        <v>7.8999999999999987e-002</v>
      </c>
      <c r="S11" s="1384">
        <v>7.3999999999999996e-002</v>
      </c>
      <c r="T11" s="1384">
        <v>6.4999999999999988e-002</v>
      </c>
      <c r="U11" s="1384">
        <v>6.3e-002</v>
      </c>
      <c r="V11" s="1384">
        <v>5.6000000000000001e-002</v>
      </c>
      <c r="W11" s="1384">
        <v>6.8999999999999992e-002</v>
      </c>
      <c r="X11" s="1384">
        <v>5.3999999999999999e-002</v>
      </c>
      <c r="Y11" s="1384">
        <v>4.5000000000000005e-002</v>
      </c>
      <c r="Z11" s="1384">
        <v>5.2999999999999999e-002</v>
      </c>
      <c r="AA11" s="1384">
        <v>4.3000000000000003e-002</v>
      </c>
      <c r="AB11" s="1384">
        <v>4.4000000000000004e-002</v>
      </c>
      <c r="AC11" s="1388">
        <v>3.3000000000000002e-002</v>
      </c>
      <c r="AD11" s="1393">
        <v>0</v>
      </c>
      <c r="AE11" s="1398">
        <v>1.e-002</v>
      </c>
      <c r="AF11" s="1400"/>
      <c r="AG11" s="1402" t="s">
        <v>1099</v>
      </c>
      <c r="AH11" s="1409" t="s">
        <v>729</v>
      </c>
      <c r="AI11" s="1415" t="s">
        <v>1248</v>
      </c>
      <c r="AJ11" s="1365" t="s">
        <v>2553</v>
      </c>
      <c r="AK11" s="1371" t="s">
        <v>704</v>
      </c>
      <c r="AQ11" s="1356" t="s">
        <v>2268</v>
      </c>
      <c r="AR11" s="1362" t="s">
        <v>2474</v>
      </c>
      <c r="AS11" s="1424" t="s">
        <v>2171</v>
      </c>
      <c r="AT11" s="1424" t="str">
        <f t="shared" si="0"/>
        <v>旧処遇改善加算Ⅲ特定加算Ⅰベア加算あり</v>
      </c>
      <c r="AU11" s="1424" t="s">
        <v>2552</v>
      </c>
      <c r="AV11" s="1362" t="s">
        <v>2533</v>
      </c>
      <c r="AW11" s="1362" t="s">
        <v>2537</v>
      </c>
      <c r="AX11" s="1362" t="s">
        <v>2433</v>
      </c>
      <c r="AY11" s="1362" t="s">
        <v>2449</v>
      </c>
      <c r="AZ11" s="1368" t="s">
        <v>1018</v>
      </c>
      <c r="BB11" s="1431" t="s">
        <v>1099</v>
      </c>
      <c r="BC11" s="1368" t="s">
        <v>1140</v>
      </c>
      <c r="BE11" s="1395" t="s">
        <v>2548</v>
      </c>
    </row>
    <row r="12" spans="1:57">
      <c r="A12" s="1228" t="s">
        <v>221</v>
      </c>
      <c r="B12" s="1353" t="s">
        <v>56</v>
      </c>
      <c r="C12" s="1359">
        <v>4.7e-002</v>
      </c>
      <c r="D12" s="1365">
        <v>3.4000000000000002e-002</v>
      </c>
      <c r="E12" s="1365">
        <v>1.9e-002</v>
      </c>
      <c r="F12" s="1371">
        <v>0</v>
      </c>
      <c r="G12" s="1359">
        <v>2.e-002</v>
      </c>
      <c r="H12" s="1365">
        <v>1.7000000000000001e-002</v>
      </c>
      <c r="I12" s="1371">
        <v>0</v>
      </c>
      <c r="J12" s="1359">
        <v>1.e-002</v>
      </c>
      <c r="K12" s="1371">
        <v>0</v>
      </c>
      <c r="L12" s="1379">
        <v>8.5999999999999993e-002</v>
      </c>
      <c r="M12" s="1384">
        <v>8.299999999999999e-002</v>
      </c>
      <c r="N12" s="1384">
        <v>6.6000000000000003e-002</v>
      </c>
      <c r="O12" s="1384">
        <v>5.3000000000000005e-002</v>
      </c>
      <c r="P12" s="1384">
        <v>7.5999999999999998e-002</v>
      </c>
      <c r="Q12" s="1384">
        <v>7.2999999999999995e-002</v>
      </c>
      <c r="R12" s="1384">
        <v>7.2999999999999995e-002</v>
      </c>
      <c r="S12" s="1384">
        <v>7.0000000000000007e-002</v>
      </c>
      <c r="T12" s="1384">
        <v>6.3e-002</v>
      </c>
      <c r="U12" s="1384">
        <v>6.0000000000000005e-002</v>
      </c>
      <c r="V12" s="1384">
        <v>5.8000000000000003e-002</v>
      </c>
      <c r="W12" s="1384">
        <v>5.6000000000000001e-002</v>
      </c>
      <c r="X12" s="1384">
        <v>5.5000000000000007e-002</v>
      </c>
      <c r="Y12" s="1384">
        <v>4.8000000000000001e-002</v>
      </c>
      <c r="Z12" s="1384">
        <v>4.3000000000000003e-002</v>
      </c>
      <c r="AA12" s="1384">
        <v>4.5000000000000005e-002</v>
      </c>
      <c r="AB12" s="1384">
        <v>3.7999999999999999e-002</v>
      </c>
      <c r="AC12" s="1388">
        <v>2.7999999999999997e-002</v>
      </c>
      <c r="AD12" s="1393">
        <v>0</v>
      </c>
      <c r="AE12" s="1398">
        <v>8.9999999999999993e-003</v>
      </c>
      <c r="AF12" s="1400"/>
      <c r="AG12" s="1402" t="s">
        <v>1105</v>
      </c>
      <c r="AH12" s="1409" t="s">
        <v>56</v>
      </c>
      <c r="AI12" s="1415" t="s">
        <v>1248</v>
      </c>
      <c r="AJ12" s="1365" t="s">
        <v>2553</v>
      </c>
      <c r="AK12" s="1419"/>
      <c r="AQ12" s="1356" t="s">
        <v>759</v>
      </c>
      <c r="AR12" s="1362" t="s">
        <v>2503</v>
      </c>
      <c r="AS12" s="1424" t="s">
        <v>2540</v>
      </c>
      <c r="AT12" s="1424" t="str">
        <f t="shared" si="0"/>
        <v>旧処遇改善加算Ⅰ特定加算なしベア加算なし</v>
      </c>
      <c r="AU12" s="1424" t="s">
        <v>2552</v>
      </c>
      <c r="AV12" s="1362" t="s">
        <v>2533</v>
      </c>
      <c r="AW12" s="1362" t="s">
        <v>2537</v>
      </c>
      <c r="AX12" s="1362" t="s">
        <v>2433</v>
      </c>
      <c r="AY12" s="1362" t="s">
        <v>2449</v>
      </c>
      <c r="AZ12" s="1368" t="s">
        <v>1006</v>
      </c>
      <c r="BB12" s="1431" t="s">
        <v>1105</v>
      </c>
      <c r="BC12" s="1368" t="s">
        <v>1140</v>
      </c>
      <c r="BE12" s="1395" t="s">
        <v>2549</v>
      </c>
    </row>
    <row r="13" spans="1:57" ht="12.6">
      <c r="A13" s="1228" t="s">
        <v>1106</v>
      </c>
      <c r="B13" s="1353" t="s">
        <v>105</v>
      </c>
      <c r="C13" s="1359">
        <v>4.7e-002</v>
      </c>
      <c r="D13" s="1365">
        <v>3.4000000000000002e-002</v>
      </c>
      <c r="E13" s="1365">
        <v>1.9e-002</v>
      </c>
      <c r="F13" s="1371">
        <v>0</v>
      </c>
      <c r="G13" s="1359">
        <v>2.e-002</v>
      </c>
      <c r="H13" s="1365">
        <v>1.7000000000000001e-002</v>
      </c>
      <c r="I13" s="1371">
        <v>0</v>
      </c>
      <c r="J13" s="1359">
        <v>1.e-002</v>
      </c>
      <c r="K13" s="1371">
        <v>0</v>
      </c>
      <c r="L13" s="1379">
        <v>8.5999999999999993e-002</v>
      </c>
      <c r="M13" s="1384">
        <v>8.299999999999999e-002</v>
      </c>
      <c r="N13" s="1384">
        <v>6.6000000000000003e-002</v>
      </c>
      <c r="O13" s="1384">
        <v>5.3000000000000005e-002</v>
      </c>
      <c r="P13" s="1384">
        <v>7.5999999999999998e-002</v>
      </c>
      <c r="Q13" s="1384">
        <v>7.2999999999999995e-002</v>
      </c>
      <c r="R13" s="1384">
        <v>7.2999999999999995e-002</v>
      </c>
      <c r="S13" s="1384">
        <v>7.0000000000000007e-002</v>
      </c>
      <c r="T13" s="1384">
        <v>6.3e-002</v>
      </c>
      <c r="U13" s="1384">
        <v>6.0000000000000005e-002</v>
      </c>
      <c r="V13" s="1384">
        <v>5.8000000000000003e-002</v>
      </c>
      <c r="W13" s="1384">
        <v>5.6000000000000001e-002</v>
      </c>
      <c r="X13" s="1384">
        <v>5.5000000000000007e-002</v>
      </c>
      <c r="Y13" s="1384">
        <v>4.8000000000000001e-002</v>
      </c>
      <c r="Z13" s="1384">
        <v>4.3000000000000003e-002</v>
      </c>
      <c r="AA13" s="1384">
        <v>4.5000000000000005e-002</v>
      </c>
      <c r="AB13" s="1384">
        <v>3.7999999999999999e-002</v>
      </c>
      <c r="AC13" s="1388">
        <v>2.7999999999999997e-002</v>
      </c>
      <c r="AD13" s="1393">
        <v>0</v>
      </c>
      <c r="AE13" s="1398">
        <v>8.9999999999999993e-003</v>
      </c>
      <c r="AF13" s="1400"/>
      <c r="AG13" s="1402" t="s">
        <v>520</v>
      </c>
      <c r="AH13" s="1409" t="s">
        <v>105</v>
      </c>
      <c r="AI13" s="1415" t="s">
        <v>1248</v>
      </c>
      <c r="AJ13" s="1365" t="s">
        <v>2553</v>
      </c>
      <c r="AK13" s="1419"/>
      <c r="AQ13" s="1356" t="s">
        <v>2268</v>
      </c>
      <c r="AR13" s="1362" t="s">
        <v>899</v>
      </c>
      <c r="AS13" s="1424" t="s">
        <v>2171</v>
      </c>
      <c r="AT13" s="1424" t="str">
        <f t="shared" si="0"/>
        <v>旧処遇改善加算Ⅲ特定加算Ⅱベア加算あり</v>
      </c>
      <c r="AU13" s="1424" t="s">
        <v>2552</v>
      </c>
      <c r="AV13" s="1362" t="s">
        <v>2533</v>
      </c>
      <c r="AW13" s="1362" t="s">
        <v>2537</v>
      </c>
      <c r="AX13" s="1362" t="s">
        <v>2433</v>
      </c>
      <c r="AY13" s="1362" t="s">
        <v>2449</v>
      </c>
      <c r="AZ13" s="1368" t="s">
        <v>1381</v>
      </c>
      <c r="BB13" s="1431" t="s">
        <v>520</v>
      </c>
      <c r="BC13" s="1368" t="s">
        <v>45</v>
      </c>
      <c r="BE13" s="1396" t="s">
        <v>2551</v>
      </c>
    </row>
    <row r="14" spans="1:57">
      <c r="A14" s="1228" t="s">
        <v>319</v>
      </c>
      <c r="B14" s="1353" t="s">
        <v>29</v>
      </c>
      <c r="C14" s="1359">
        <v>8.2000000000000003e-002</v>
      </c>
      <c r="D14" s="1365">
        <v>6.e-002</v>
      </c>
      <c r="E14" s="1365">
        <v>3.3000000000000002e-002</v>
      </c>
      <c r="F14" s="1371">
        <v>0</v>
      </c>
      <c r="G14" s="1359">
        <v>1.7999999999999999e-002</v>
      </c>
      <c r="H14" s="1365">
        <v>1.2e-002</v>
      </c>
      <c r="I14" s="1371">
        <v>0</v>
      </c>
      <c r="J14" s="1359">
        <v>1.4999999999999999e-002</v>
      </c>
      <c r="K14" s="1371">
        <v>0</v>
      </c>
      <c r="L14" s="1379">
        <v>0.128</v>
      </c>
      <c r="M14" s="1384">
        <v>0.122</v>
      </c>
      <c r="N14" s="1384">
        <v>0.11</v>
      </c>
      <c r="O14" s="1384">
        <v>8.7999999999999995e-002</v>
      </c>
      <c r="P14" s="1384">
        <v>0.113</v>
      </c>
      <c r="Q14" s="1384">
        <v>0.106</v>
      </c>
      <c r="R14" s="1384">
        <v>0.107</v>
      </c>
      <c r="S14" s="1384">
        <v>0.1</v>
      </c>
      <c r="T14" s="1384">
        <v>9.0999999999999998e-002</v>
      </c>
      <c r="U14" s="1384">
        <v>8.4999999999999992e-002</v>
      </c>
      <c r="V14" s="1384">
        <v>7.9000000000000001e-002</v>
      </c>
      <c r="W14" s="1384">
        <v>9.5000000000000001e-002</v>
      </c>
      <c r="X14" s="1384">
        <v>7.2999999999999995e-002</v>
      </c>
      <c r="Y14" s="1384">
        <v>6.4000000000000001e-002</v>
      </c>
      <c r="Z14" s="1384">
        <v>7.2999999999999995e-002</v>
      </c>
      <c r="AA14" s="1384">
        <v>5.7999999999999996e-002</v>
      </c>
      <c r="AB14" s="1384">
        <v>6.0999999999999999e-002</v>
      </c>
      <c r="AC14" s="1388">
        <v>4.5999999999999999e-002</v>
      </c>
      <c r="AD14" s="1393">
        <v>0</v>
      </c>
      <c r="AE14" s="1398">
        <v>1.2999999999999999e-002</v>
      </c>
      <c r="AF14" s="1400"/>
      <c r="AG14" s="1402" t="s">
        <v>1118</v>
      </c>
      <c r="AH14" s="1409" t="s">
        <v>29</v>
      </c>
      <c r="AI14" s="1415" t="s">
        <v>1248</v>
      </c>
      <c r="AJ14" s="1365" t="s">
        <v>2553</v>
      </c>
      <c r="AK14" s="1371" t="s">
        <v>1138</v>
      </c>
      <c r="AQ14" s="1356" t="s">
        <v>2268</v>
      </c>
      <c r="AR14" s="1362" t="s">
        <v>2474</v>
      </c>
      <c r="AS14" s="1424" t="s">
        <v>2540</v>
      </c>
      <c r="AT14" s="1424" t="str">
        <f t="shared" si="0"/>
        <v>旧処遇改善加算Ⅲ特定加算Ⅰベア加算なし</v>
      </c>
      <c r="AU14" s="1424" t="s">
        <v>2552</v>
      </c>
      <c r="AV14" s="1362" t="s">
        <v>2533</v>
      </c>
      <c r="AW14" s="1362" t="s">
        <v>2537</v>
      </c>
      <c r="AX14" s="1362" t="s">
        <v>2433</v>
      </c>
      <c r="AY14" s="1362" t="s">
        <v>2449</v>
      </c>
      <c r="AZ14" s="1368" t="s">
        <v>2547</v>
      </c>
      <c r="BB14" s="1431" t="s">
        <v>1118</v>
      </c>
      <c r="BC14" s="1368" t="s">
        <v>1140</v>
      </c>
    </row>
    <row r="15" spans="1:57">
      <c r="A15" s="1228" t="s">
        <v>194</v>
      </c>
      <c r="B15" s="1353" t="s">
        <v>208</v>
      </c>
      <c r="C15" s="1359">
        <v>8.2000000000000003e-002</v>
      </c>
      <c r="D15" s="1365">
        <v>6.e-002</v>
      </c>
      <c r="E15" s="1365">
        <v>3.3000000000000002e-002</v>
      </c>
      <c r="F15" s="1371">
        <v>0</v>
      </c>
      <c r="G15" s="1359">
        <v>1.7999999999999999e-002</v>
      </c>
      <c r="H15" s="1365">
        <v>1.2e-002</v>
      </c>
      <c r="I15" s="1371">
        <v>0</v>
      </c>
      <c r="J15" s="1359">
        <v>1.4999999999999999e-002</v>
      </c>
      <c r="K15" s="1371">
        <v>0</v>
      </c>
      <c r="L15" s="1379">
        <v>0.128</v>
      </c>
      <c r="M15" s="1384">
        <v>0.122</v>
      </c>
      <c r="N15" s="1384">
        <v>0.11</v>
      </c>
      <c r="O15" s="1384">
        <v>8.7999999999999995e-002</v>
      </c>
      <c r="P15" s="1384">
        <v>0.113</v>
      </c>
      <c r="Q15" s="1384">
        <v>0.106</v>
      </c>
      <c r="R15" s="1384">
        <v>0.107</v>
      </c>
      <c r="S15" s="1384">
        <v>0.1</v>
      </c>
      <c r="T15" s="1384">
        <v>9.0999999999999998e-002</v>
      </c>
      <c r="U15" s="1384">
        <v>8.4999999999999992e-002</v>
      </c>
      <c r="V15" s="1384">
        <v>7.9000000000000001e-002</v>
      </c>
      <c r="W15" s="1384">
        <v>9.5000000000000001e-002</v>
      </c>
      <c r="X15" s="1384">
        <v>7.2999999999999995e-002</v>
      </c>
      <c r="Y15" s="1384">
        <v>6.4000000000000001e-002</v>
      </c>
      <c r="Z15" s="1384">
        <v>7.2999999999999995e-002</v>
      </c>
      <c r="AA15" s="1384">
        <v>5.7999999999999996e-002</v>
      </c>
      <c r="AB15" s="1384">
        <v>6.0999999999999999e-002</v>
      </c>
      <c r="AC15" s="1388">
        <v>4.5999999999999999e-002</v>
      </c>
      <c r="AD15" s="1393">
        <v>0</v>
      </c>
      <c r="AE15" s="1398">
        <v>1.2999999999999999e-002</v>
      </c>
      <c r="AF15" s="1400"/>
      <c r="AG15" s="1402" t="s">
        <v>1332</v>
      </c>
      <c r="AH15" s="1409" t="s">
        <v>208</v>
      </c>
      <c r="AI15" s="1415" t="s">
        <v>1248</v>
      </c>
      <c r="AJ15" s="1365" t="s">
        <v>2553</v>
      </c>
      <c r="AK15" s="1371" t="s">
        <v>1138</v>
      </c>
      <c r="AQ15" s="1356" t="s">
        <v>2538</v>
      </c>
      <c r="AR15" s="1362" t="s">
        <v>2503</v>
      </c>
      <c r="AS15" s="1424" t="s">
        <v>2540</v>
      </c>
      <c r="AT15" s="1424" t="str">
        <f t="shared" si="0"/>
        <v>旧処遇改善加算Ⅱ特定加算なしベア加算なし</v>
      </c>
      <c r="AU15" s="1424" t="s">
        <v>2552</v>
      </c>
      <c r="AV15" s="1362" t="s">
        <v>2533</v>
      </c>
      <c r="AW15" s="1362" t="s">
        <v>2537</v>
      </c>
      <c r="AX15" s="1362" t="s">
        <v>2433</v>
      </c>
      <c r="AY15" s="1362" t="s">
        <v>2449</v>
      </c>
      <c r="AZ15" s="1368" t="s">
        <v>2548</v>
      </c>
      <c r="BB15" s="1431" t="s">
        <v>1332</v>
      </c>
      <c r="BC15" s="1368" t="s">
        <v>45</v>
      </c>
    </row>
    <row r="16" spans="1:57">
      <c r="A16" s="1228" t="s">
        <v>1119</v>
      </c>
      <c r="B16" s="1353" t="s">
        <v>211</v>
      </c>
      <c r="C16" s="1359">
        <v>8.2000000000000003e-002</v>
      </c>
      <c r="D16" s="1365">
        <v>6.e-002</v>
      </c>
      <c r="E16" s="1365">
        <v>3.3000000000000002e-002</v>
      </c>
      <c r="F16" s="1371">
        <v>0</v>
      </c>
      <c r="G16" s="1359">
        <v>1.7999999999999999e-002</v>
      </c>
      <c r="H16" s="1365">
        <v>1.2e-002</v>
      </c>
      <c r="I16" s="1371">
        <v>0</v>
      </c>
      <c r="J16" s="1359">
        <v>1.4999999999999999e-002</v>
      </c>
      <c r="K16" s="1371">
        <v>0</v>
      </c>
      <c r="L16" s="1379">
        <v>0.128</v>
      </c>
      <c r="M16" s="1384">
        <v>0.122</v>
      </c>
      <c r="N16" s="1384">
        <v>0.11</v>
      </c>
      <c r="O16" s="1384">
        <v>8.7999999999999995e-002</v>
      </c>
      <c r="P16" s="1384">
        <v>0.113</v>
      </c>
      <c r="Q16" s="1384">
        <v>0.106</v>
      </c>
      <c r="R16" s="1384">
        <v>0.107</v>
      </c>
      <c r="S16" s="1384">
        <v>0.1</v>
      </c>
      <c r="T16" s="1384">
        <v>9.0999999999999998e-002</v>
      </c>
      <c r="U16" s="1384">
        <v>8.4999999999999992e-002</v>
      </c>
      <c r="V16" s="1384">
        <v>7.9000000000000001e-002</v>
      </c>
      <c r="W16" s="1384">
        <v>9.5000000000000001e-002</v>
      </c>
      <c r="X16" s="1384">
        <v>7.2999999999999995e-002</v>
      </c>
      <c r="Y16" s="1384">
        <v>6.4000000000000001e-002</v>
      </c>
      <c r="Z16" s="1384">
        <v>7.2999999999999995e-002</v>
      </c>
      <c r="AA16" s="1384">
        <v>5.7999999999999996e-002</v>
      </c>
      <c r="AB16" s="1384">
        <v>6.0999999999999999e-002</v>
      </c>
      <c r="AC16" s="1388">
        <v>4.5999999999999999e-002</v>
      </c>
      <c r="AD16" s="1393">
        <v>0</v>
      </c>
      <c r="AE16" s="1398">
        <v>1.2999999999999999e-002</v>
      </c>
      <c r="AF16" s="1400"/>
      <c r="AG16" s="1402" t="s">
        <v>410</v>
      </c>
      <c r="AH16" s="1409" t="s">
        <v>211</v>
      </c>
      <c r="AI16" s="1415" t="s">
        <v>1248</v>
      </c>
      <c r="AJ16" s="1365" t="s">
        <v>2553</v>
      </c>
      <c r="AK16" s="1371" t="s">
        <v>1138</v>
      </c>
      <c r="AQ16" s="1356" t="s">
        <v>2268</v>
      </c>
      <c r="AR16" s="1362" t="s">
        <v>899</v>
      </c>
      <c r="AS16" s="1424" t="s">
        <v>2540</v>
      </c>
      <c r="AT16" s="1424" t="str">
        <f t="shared" si="0"/>
        <v>旧処遇改善加算Ⅲ特定加算Ⅱベア加算なし</v>
      </c>
      <c r="AU16" s="1424" t="s">
        <v>2552</v>
      </c>
      <c r="AV16" s="1362" t="s">
        <v>2533</v>
      </c>
      <c r="AW16" s="1362" t="s">
        <v>2537</v>
      </c>
      <c r="AX16" s="1362" t="s">
        <v>2433</v>
      </c>
      <c r="AY16" s="1362" t="s">
        <v>2449</v>
      </c>
      <c r="AZ16" s="1368" t="s">
        <v>2549</v>
      </c>
      <c r="BB16" s="1431" t="s">
        <v>410</v>
      </c>
      <c r="BC16" s="1368" t="s">
        <v>45</v>
      </c>
    </row>
    <row r="17" spans="1:55">
      <c r="A17" s="1228" t="s">
        <v>1122</v>
      </c>
      <c r="B17" s="1353" t="s">
        <v>216</v>
      </c>
      <c r="C17" s="1359">
        <v>8.2000000000000003e-002</v>
      </c>
      <c r="D17" s="1365">
        <v>6.e-002</v>
      </c>
      <c r="E17" s="1365">
        <v>3.3000000000000002e-002</v>
      </c>
      <c r="F17" s="1371">
        <v>0</v>
      </c>
      <c r="G17" s="1359">
        <v>1.7999999999999999e-002</v>
      </c>
      <c r="H17" s="1365">
        <v>1.2e-002</v>
      </c>
      <c r="I17" s="1371">
        <v>0</v>
      </c>
      <c r="J17" s="1359">
        <v>1.4999999999999999e-002</v>
      </c>
      <c r="K17" s="1371">
        <v>0</v>
      </c>
      <c r="L17" s="1379">
        <v>0.128</v>
      </c>
      <c r="M17" s="1384">
        <v>0.122</v>
      </c>
      <c r="N17" s="1384">
        <v>0.11</v>
      </c>
      <c r="O17" s="1384">
        <v>8.7999999999999995e-002</v>
      </c>
      <c r="P17" s="1384">
        <v>0.113</v>
      </c>
      <c r="Q17" s="1384">
        <v>0.106</v>
      </c>
      <c r="R17" s="1384">
        <v>0.107</v>
      </c>
      <c r="S17" s="1384">
        <v>0.1</v>
      </c>
      <c r="T17" s="1384">
        <v>9.0999999999999998e-002</v>
      </c>
      <c r="U17" s="1384">
        <v>8.4999999999999992e-002</v>
      </c>
      <c r="V17" s="1384">
        <v>7.9000000000000001e-002</v>
      </c>
      <c r="W17" s="1384">
        <v>9.5000000000000001e-002</v>
      </c>
      <c r="X17" s="1384">
        <v>7.2999999999999995e-002</v>
      </c>
      <c r="Y17" s="1384">
        <v>6.4000000000000001e-002</v>
      </c>
      <c r="Z17" s="1384">
        <v>7.2999999999999995e-002</v>
      </c>
      <c r="AA17" s="1384">
        <v>5.7999999999999996e-002</v>
      </c>
      <c r="AB17" s="1384">
        <v>6.0999999999999999e-002</v>
      </c>
      <c r="AC17" s="1388">
        <v>4.5999999999999999e-002</v>
      </c>
      <c r="AD17" s="1393">
        <v>0</v>
      </c>
      <c r="AE17" s="1398">
        <v>1.2999999999999999e-002</v>
      </c>
      <c r="AF17" s="1400"/>
      <c r="AG17" s="1402" t="s">
        <v>1129</v>
      </c>
      <c r="AH17" s="1409" t="s">
        <v>216</v>
      </c>
      <c r="AI17" s="1415" t="s">
        <v>1248</v>
      </c>
      <c r="AJ17" s="1365" t="s">
        <v>2553</v>
      </c>
      <c r="AK17" s="1371" t="s">
        <v>1138</v>
      </c>
      <c r="AQ17" s="1356" t="s">
        <v>2268</v>
      </c>
      <c r="AR17" s="1362" t="s">
        <v>2503</v>
      </c>
      <c r="AS17" s="1424" t="s">
        <v>2171</v>
      </c>
      <c r="AT17" s="1424" t="str">
        <f t="shared" si="0"/>
        <v>旧処遇改善加算Ⅲ特定加算なしベア加算あり</v>
      </c>
      <c r="AU17" s="1424" t="s">
        <v>2552</v>
      </c>
      <c r="AV17" s="1362" t="s">
        <v>2533</v>
      </c>
      <c r="AW17" s="1362" t="s">
        <v>2537</v>
      </c>
      <c r="AX17" s="1362" t="s">
        <v>2433</v>
      </c>
      <c r="AY17" s="1362" t="s">
        <v>2449</v>
      </c>
      <c r="AZ17" s="1368" t="s">
        <v>2550</v>
      </c>
      <c r="BB17" s="1431" t="s">
        <v>1129</v>
      </c>
      <c r="BC17" s="1368" t="s">
        <v>1140</v>
      </c>
    </row>
    <row r="18" spans="1:55">
      <c r="A18" s="1228" t="s">
        <v>983</v>
      </c>
      <c r="B18" s="1353" t="s">
        <v>222</v>
      </c>
      <c r="C18" s="1359">
        <v>8.2000000000000003e-002</v>
      </c>
      <c r="D18" s="1365">
        <v>6.e-002</v>
      </c>
      <c r="E18" s="1365">
        <v>3.3000000000000002e-002</v>
      </c>
      <c r="F18" s="1371">
        <v>0</v>
      </c>
      <c r="G18" s="1359">
        <v>1.7999999999999999e-002</v>
      </c>
      <c r="H18" s="1365">
        <v>1.2e-002</v>
      </c>
      <c r="I18" s="1371">
        <v>0</v>
      </c>
      <c r="J18" s="1359">
        <v>1.4999999999999999e-002</v>
      </c>
      <c r="K18" s="1371">
        <v>0</v>
      </c>
      <c r="L18" s="1379">
        <v>0.128</v>
      </c>
      <c r="M18" s="1384">
        <v>0.122</v>
      </c>
      <c r="N18" s="1384">
        <v>0.11</v>
      </c>
      <c r="O18" s="1384">
        <v>8.7999999999999995e-002</v>
      </c>
      <c r="P18" s="1384">
        <v>0.113</v>
      </c>
      <c r="Q18" s="1384">
        <v>0.106</v>
      </c>
      <c r="R18" s="1384">
        <v>0.107</v>
      </c>
      <c r="S18" s="1384">
        <v>0.1</v>
      </c>
      <c r="T18" s="1384">
        <v>9.0999999999999998e-002</v>
      </c>
      <c r="U18" s="1384">
        <v>8.4999999999999992e-002</v>
      </c>
      <c r="V18" s="1384">
        <v>7.9000000000000001e-002</v>
      </c>
      <c r="W18" s="1384">
        <v>9.5000000000000001e-002</v>
      </c>
      <c r="X18" s="1384">
        <v>7.2999999999999995e-002</v>
      </c>
      <c r="Y18" s="1384">
        <v>6.4000000000000001e-002</v>
      </c>
      <c r="Z18" s="1384">
        <v>7.2999999999999995e-002</v>
      </c>
      <c r="AA18" s="1384">
        <v>5.7999999999999996e-002</v>
      </c>
      <c r="AB18" s="1384">
        <v>6.0999999999999999e-002</v>
      </c>
      <c r="AC18" s="1388">
        <v>4.5999999999999999e-002</v>
      </c>
      <c r="AD18" s="1393">
        <v>0</v>
      </c>
      <c r="AE18" s="1398">
        <v>1.2999999999999999e-002</v>
      </c>
      <c r="AF18" s="1400"/>
      <c r="AG18" s="1402" t="s">
        <v>1131</v>
      </c>
      <c r="AH18" s="1409" t="s">
        <v>222</v>
      </c>
      <c r="AI18" s="1415" t="s">
        <v>1248</v>
      </c>
      <c r="AJ18" s="1365" t="s">
        <v>2553</v>
      </c>
      <c r="AK18" s="1371" t="s">
        <v>1138</v>
      </c>
      <c r="AQ18" s="1356" t="s">
        <v>2268</v>
      </c>
      <c r="AR18" s="1362" t="s">
        <v>2503</v>
      </c>
      <c r="AS18" s="1424" t="s">
        <v>2540</v>
      </c>
      <c r="AT18" s="1424" t="str">
        <f t="shared" si="0"/>
        <v>旧処遇改善加算Ⅲ特定加算なしベア加算なし</v>
      </c>
      <c r="AU18" s="1424" t="s">
        <v>2552</v>
      </c>
      <c r="AV18" s="1362" t="s">
        <v>2533</v>
      </c>
      <c r="AW18" s="1362" t="s">
        <v>2537</v>
      </c>
      <c r="AX18" s="1362" t="s">
        <v>2433</v>
      </c>
      <c r="AY18" s="1362" t="s">
        <v>2449</v>
      </c>
      <c r="AZ18" s="1368" t="s">
        <v>2551</v>
      </c>
      <c r="BB18" s="1431" t="s">
        <v>1131</v>
      </c>
      <c r="BC18" s="1368" t="s">
        <v>45</v>
      </c>
    </row>
    <row r="19" spans="1:55">
      <c r="A19" s="1228" t="s">
        <v>409</v>
      </c>
      <c r="B19" s="1353" t="s">
        <v>92</v>
      </c>
      <c r="C19" s="1359">
        <v>0.104</v>
      </c>
      <c r="D19" s="1365">
        <v>7.5999999999999998e-002</v>
      </c>
      <c r="E19" s="1365">
        <v>4.2000000000000003e-002</v>
      </c>
      <c r="F19" s="1371">
        <v>0</v>
      </c>
      <c r="G19" s="1359">
        <v>3.1e-002</v>
      </c>
      <c r="H19" s="1365">
        <v>2.4e-002</v>
      </c>
      <c r="I19" s="1371">
        <v>0</v>
      </c>
      <c r="J19" s="1359">
        <v>2.3e-002</v>
      </c>
      <c r="K19" s="1371">
        <v>0</v>
      </c>
      <c r="L19" s="1379">
        <v>0.18099999999999999</v>
      </c>
      <c r="M19" s="1384">
        <v>0.17399999999999999</v>
      </c>
      <c r="N19" s="1384">
        <v>0.15</v>
      </c>
      <c r="O19" s="1384">
        <v>0.122</v>
      </c>
      <c r="P19" s="1384">
        <v>0.158</v>
      </c>
      <c r="Q19" s="1384">
        <v>0.153</v>
      </c>
      <c r="R19" s="1384">
        <v>0.151</v>
      </c>
      <c r="S19" s="1384">
        <v>0.14599999999999999</v>
      </c>
      <c r="T19" s="1384">
        <v>0.13</v>
      </c>
      <c r="U19" s="1384">
        <v>0.123</v>
      </c>
      <c r="V19" s="1384">
        <v>0.11899999999999999</v>
      </c>
      <c r="W19" s="1384">
        <v>0.127</v>
      </c>
      <c r="X19" s="1384">
        <v>0.11199999999999999</v>
      </c>
      <c r="Y19" s="1384">
        <v>9.6000000000000002e-002</v>
      </c>
      <c r="Z19" s="1384">
        <v>9.9000000000000005e-002</v>
      </c>
      <c r="AA19" s="1384">
        <v>8.8999999999999996e-002</v>
      </c>
      <c r="AB19" s="1384">
        <v>8.7999999999999995e-002</v>
      </c>
      <c r="AC19" s="1388">
        <v>6.5000000000000002e-002</v>
      </c>
      <c r="AD19" s="1393">
        <v>0</v>
      </c>
      <c r="AE19" s="1398">
        <v>2.3e-002</v>
      </c>
      <c r="AF19" s="1400"/>
      <c r="AG19" s="1402" t="s">
        <v>1143</v>
      </c>
      <c r="AH19" s="1409" t="s">
        <v>92</v>
      </c>
      <c r="AI19" s="1415" t="s">
        <v>1248</v>
      </c>
      <c r="AJ19" s="1365" t="s">
        <v>2553</v>
      </c>
      <c r="AK19" s="1419"/>
      <c r="AQ19" s="1356" t="s">
        <v>759</v>
      </c>
      <c r="AR19" s="1362" t="s">
        <v>2474</v>
      </c>
      <c r="AS19" s="1424" t="s">
        <v>2171</v>
      </c>
      <c r="AT19" s="1424" t="str">
        <f t="shared" si="0"/>
        <v>旧処遇改善加算Ⅰ特定加算Ⅰベア加算あり</v>
      </c>
      <c r="AU19" s="1424" t="s">
        <v>2552</v>
      </c>
      <c r="AV19" s="1362" t="s">
        <v>2533</v>
      </c>
      <c r="AW19" s="1362" t="s">
        <v>2537</v>
      </c>
      <c r="AX19" s="1362" t="s">
        <v>2433</v>
      </c>
      <c r="AY19" s="1362" t="s">
        <v>2449</v>
      </c>
      <c r="AZ19" s="1279"/>
      <c r="BB19" s="1431" t="s">
        <v>1143</v>
      </c>
      <c r="BC19" s="1368" t="s">
        <v>1140</v>
      </c>
    </row>
    <row r="20" spans="1:55">
      <c r="A20" s="1228" t="s">
        <v>54</v>
      </c>
      <c r="B20" s="1353" t="s">
        <v>235</v>
      </c>
      <c r="C20" s="1359">
        <v>0.104</v>
      </c>
      <c r="D20" s="1365">
        <v>7.5999999999999998e-002</v>
      </c>
      <c r="E20" s="1365">
        <v>4.2000000000000003e-002</v>
      </c>
      <c r="F20" s="1371">
        <v>0</v>
      </c>
      <c r="G20" s="1359">
        <v>3.1e-002</v>
      </c>
      <c r="H20" s="1365">
        <v>2.4e-002</v>
      </c>
      <c r="I20" s="1371">
        <v>0</v>
      </c>
      <c r="J20" s="1359">
        <v>2.3e-002</v>
      </c>
      <c r="K20" s="1371">
        <v>0</v>
      </c>
      <c r="L20" s="1379">
        <v>0.18099999999999999</v>
      </c>
      <c r="M20" s="1384">
        <v>0.17399999999999999</v>
      </c>
      <c r="N20" s="1384">
        <v>0.15</v>
      </c>
      <c r="O20" s="1384">
        <v>0.122</v>
      </c>
      <c r="P20" s="1384">
        <v>0.158</v>
      </c>
      <c r="Q20" s="1384">
        <v>0.153</v>
      </c>
      <c r="R20" s="1384">
        <v>0.151</v>
      </c>
      <c r="S20" s="1384">
        <v>0.14599999999999999</v>
      </c>
      <c r="T20" s="1384">
        <v>0.13</v>
      </c>
      <c r="U20" s="1384">
        <v>0.123</v>
      </c>
      <c r="V20" s="1384">
        <v>0.11899999999999999</v>
      </c>
      <c r="W20" s="1384">
        <v>0.127</v>
      </c>
      <c r="X20" s="1384">
        <v>0.11199999999999999</v>
      </c>
      <c r="Y20" s="1384">
        <v>9.6000000000000002e-002</v>
      </c>
      <c r="Z20" s="1384">
        <v>9.9000000000000005e-002</v>
      </c>
      <c r="AA20" s="1384">
        <v>8.8999999999999996e-002</v>
      </c>
      <c r="AB20" s="1384">
        <v>8.7999999999999995e-002</v>
      </c>
      <c r="AC20" s="1388">
        <v>6.5000000000000002e-002</v>
      </c>
      <c r="AD20" s="1393">
        <v>0</v>
      </c>
      <c r="AE20" s="1398">
        <v>2.3e-002</v>
      </c>
      <c r="AF20" s="1400"/>
      <c r="AG20" s="1402" t="s">
        <v>1148</v>
      </c>
      <c r="AH20" s="1409" t="s">
        <v>235</v>
      </c>
      <c r="AI20" s="1415" t="s">
        <v>1248</v>
      </c>
      <c r="AJ20" s="1365" t="s">
        <v>2553</v>
      </c>
      <c r="AK20" s="1419"/>
      <c r="AQ20" s="1356" t="s">
        <v>759</v>
      </c>
      <c r="AR20" s="1362" t="s">
        <v>899</v>
      </c>
      <c r="AS20" s="1424" t="s">
        <v>2171</v>
      </c>
      <c r="AT20" s="1424" t="str">
        <f t="shared" si="0"/>
        <v>旧処遇改善加算Ⅰ特定加算Ⅱベア加算あり</v>
      </c>
      <c r="AU20" s="1424" t="s">
        <v>2552</v>
      </c>
      <c r="AV20" s="1362" t="s">
        <v>2533</v>
      </c>
      <c r="AW20" s="1362" t="s">
        <v>2537</v>
      </c>
      <c r="AX20" s="1362" t="s">
        <v>2433</v>
      </c>
      <c r="AY20" s="1362" t="s">
        <v>2449</v>
      </c>
      <c r="AZ20" s="1279"/>
      <c r="BB20" s="1431" t="s">
        <v>1148</v>
      </c>
      <c r="BC20" s="1368" t="s">
        <v>45</v>
      </c>
    </row>
    <row r="21" spans="1:55">
      <c r="A21" s="1228" t="s">
        <v>1149</v>
      </c>
      <c r="B21" s="1353" t="s">
        <v>248</v>
      </c>
      <c r="C21" s="1359">
        <v>0.10199999999999999</v>
      </c>
      <c r="D21" s="1365">
        <v>7.3999999999999996e-002</v>
      </c>
      <c r="E21" s="1365">
        <v>4.1000000000000002e-002</v>
      </c>
      <c r="F21" s="1371">
        <v>0</v>
      </c>
      <c r="G21" s="1359">
        <v>1.4999999999999999e-002</v>
      </c>
      <c r="H21" s="1365">
        <v>1.2e-002</v>
      </c>
      <c r="I21" s="1371">
        <v>0</v>
      </c>
      <c r="J21" s="1359">
        <v>1.7000000000000001e-002</v>
      </c>
      <c r="K21" s="1371">
        <v>0</v>
      </c>
      <c r="L21" s="1379">
        <v>0.14900000000000002</v>
      </c>
      <c r="M21" s="1384">
        <v>0.14600000000000002</v>
      </c>
      <c r="N21" s="1384">
        <v>0.13400000000000001</v>
      </c>
      <c r="O21" s="1384">
        <v>0.106</v>
      </c>
      <c r="P21" s="1384">
        <v>0.13200000000000001</v>
      </c>
      <c r="Q21" s="1384">
        <v>0.121</v>
      </c>
      <c r="R21" s="1384">
        <v>0.129</v>
      </c>
      <c r="S21" s="1384">
        <v>0.11799999999999999</v>
      </c>
      <c r="T21" s="1384">
        <v>0.104</v>
      </c>
      <c r="U21" s="1384">
        <v>0.10099999999999999</v>
      </c>
      <c r="V21" s="1384">
        <v>8.8000000000000009e-002</v>
      </c>
      <c r="W21" s="1384">
        <v>0.11699999999999999</v>
      </c>
      <c r="X21" s="1384">
        <v>8.5000000000000006e-002</v>
      </c>
      <c r="Y21" s="1384">
        <v>7.1000000000000008e-002</v>
      </c>
      <c r="Z21" s="1384">
        <v>8.8999999999999996e-002</v>
      </c>
      <c r="AA21" s="1384">
        <v>6.8000000000000005e-002</v>
      </c>
      <c r="AB21" s="1384">
        <v>7.3000000000000009e-002</v>
      </c>
      <c r="AC21" s="1388">
        <v>5.6000000000000001e-002</v>
      </c>
      <c r="AD21" s="1393">
        <v>0</v>
      </c>
      <c r="AE21" s="1398">
        <v>1.4999999999999999e-002</v>
      </c>
      <c r="AF21" s="1400"/>
      <c r="AG21" s="1402" t="s">
        <v>1153</v>
      </c>
      <c r="AH21" s="1409" t="s">
        <v>248</v>
      </c>
      <c r="AI21" s="1415" t="s">
        <v>1248</v>
      </c>
      <c r="AJ21" s="1365" t="s">
        <v>2553</v>
      </c>
      <c r="AK21" s="1419"/>
      <c r="AQ21" s="1356" t="s">
        <v>759</v>
      </c>
      <c r="AR21" s="1362" t="s">
        <v>2503</v>
      </c>
      <c r="AS21" s="1424" t="s">
        <v>2171</v>
      </c>
      <c r="AT21" s="1424" t="str">
        <f t="shared" si="0"/>
        <v>旧処遇改善加算Ⅰ特定加算なしベア加算あり</v>
      </c>
      <c r="AU21" s="1424" t="s">
        <v>2552</v>
      </c>
      <c r="AV21" s="1362" t="s">
        <v>2533</v>
      </c>
      <c r="AW21" s="1362" t="s">
        <v>2537</v>
      </c>
      <c r="AX21" s="1362" t="s">
        <v>2433</v>
      </c>
      <c r="AY21" s="1362" t="s">
        <v>2449</v>
      </c>
      <c r="AZ21" s="1279"/>
      <c r="BB21" s="1431" t="s">
        <v>1153</v>
      </c>
      <c r="BC21" s="1368" t="s">
        <v>1140</v>
      </c>
    </row>
    <row r="22" spans="1:55">
      <c r="A22" s="1228" t="s">
        <v>914</v>
      </c>
      <c r="B22" s="1353" t="s">
        <v>251</v>
      </c>
      <c r="C22" s="1359">
        <v>0.10199999999999999</v>
      </c>
      <c r="D22" s="1365">
        <v>7.3999999999999996e-002</v>
      </c>
      <c r="E22" s="1365">
        <v>4.1000000000000002e-002</v>
      </c>
      <c r="F22" s="1371">
        <v>0</v>
      </c>
      <c r="G22" s="1359">
        <v>1.4999999999999999e-002</v>
      </c>
      <c r="H22" s="1365">
        <v>1.2e-002</v>
      </c>
      <c r="I22" s="1371">
        <v>0</v>
      </c>
      <c r="J22" s="1359">
        <v>1.7000000000000001e-002</v>
      </c>
      <c r="K22" s="1371">
        <v>0</v>
      </c>
      <c r="L22" s="1379">
        <v>0.14900000000000002</v>
      </c>
      <c r="M22" s="1384">
        <v>0.14600000000000002</v>
      </c>
      <c r="N22" s="1384">
        <v>0.13400000000000001</v>
      </c>
      <c r="O22" s="1384">
        <v>0.106</v>
      </c>
      <c r="P22" s="1384">
        <v>0.13200000000000001</v>
      </c>
      <c r="Q22" s="1384">
        <v>0.121</v>
      </c>
      <c r="R22" s="1384">
        <v>0.129</v>
      </c>
      <c r="S22" s="1384">
        <v>0.11799999999999999</v>
      </c>
      <c r="T22" s="1384">
        <v>0.104</v>
      </c>
      <c r="U22" s="1384">
        <v>0.10099999999999999</v>
      </c>
      <c r="V22" s="1384">
        <v>8.8000000000000009e-002</v>
      </c>
      <c r="W22" s="1384">
        <v>0.11699999999999999</v>
      </c>
      <c r="X22" s="1384">
        <v>8.5000000000000006e-002</v>
      </c>
      <c r="Y22" s="1384">
        <v>7.1000000000000008e-002</v>
      </c>
      <c r="Z22" s="1384">
        <v>8.8999999999999996e-002</v>
      </c>
      <c r="AA22" s="1384">
        <v>6.8000000000000005e-002</v>
      </c>
      <c r="AB22" s="1384">
        <v>7.3000000000000009e-002</v>
      </c>
      <c r="AC22" s="1388">
        <v>5.6000000000000001e-002</v>
      </c>
      <c r="AD22" s="1393">
        <v>0</v>
      </c>
      <c r="AE22" s="1398">
        <v>1.4999999999999999e-002</v>
      </c>
      <c r="AF22" s="1400"/>
      <c r="AG22" s="1402" t="s">
        <v>137</v>
      </c>
      <c r="AH22" s="1409" t="s">
        <v>251</v>
      </c>
      <c r="AI22" s="1415" t="s">
        <v>1248</v>
      </c>
      <c r="AJ22" s="1365" t="s">
        <v>2553</v>
      </c>
      <c r="AK22" s="1419"/>
      <c r="AQ22" s="1356" t="s">
        <v>2538</v>
      </c>
      <c r="AR22" s="1362" t="s">
        <v>2503</v>
      </c>
      <c r="AS22" s="1424" t="s">
        <v>2171</v>
      </c>
      <c r="AT22" s="1424" t="str">
        <f t="shared" si="0"/>
        <v>旧処遇改善加算Ⅱ特定加算なしベア加算あり</v>
      </c>
      <c r="AU22" s="1424" t="s">
        <v>2552</v>
      </c>
      <c r="AV22" s="1362" t="s">
        <v>2533</v>
      </c>
      <c r="AW22" s="1362" t="s">
        <v>2537</v>
      </c>
      <c r="AX22" s="1362" t="s">
        <v>2433</v>
      </c>
      <c r="AY22" s="1362" t="s">
        <v>2449</v>
      </c>
      <c r="AZ22" s="1279"/>
      <c r="BB22" s="1431" t="s">
        <v>137</v>
      </c>
      <c r="BC22" s="1368" t="s">
        <v>45</v>
      </c>
    </row>
    <row r="23" spans="1:55" ht="12.6">
      <c r="A23" s="1228" t="s">
        <v>1162</v>
      </c>
      <c r="B23" s="1353" t="s">
        <v>255</v>
      </c>
      <c r="C23" s="1359">
        <v>0.10199999999999999</v>
      </c>
      <c r="D23" s="1365">
        <v>7.3999999999999996e-002</v>
      </c>
      <c r="E23" s="1365">
        <v>4.1000000000000002e-002</v>
      </c>
      <c r="F23" s="1371">
        <v>0</v>
      </c>
      <c r="G23" s="1359">
        <v>1.4999999999999999e-002</v>
      </c>
      <c r="H23" s="1365">
        <v>1.2e-002</v>
      </c>
      <c r="I23" s="1371">
        <v>0</v>
      </c>
      <c r="J23" s="1359">
        <v>1.7000000000000001e-002</v>
      </c>
      <c r="K23" s="1371">
        <v>0</v>
      </c>
      <c r="L23" s="1379">
        <v>0.14900000000000002</v>
      </c>
      <c r="M23" s="1384">
        <v>0.14600000000000002</v>
      </c>
      <c r="N23" s="1384">
        <v>0.13400000000000001</v>
      </c>
      <c r="O23" s="1384">
        <v>0.106</v>
      </c>
      <c r="P23" s="1384">
        <v>0.13200000000000001</v>
      </c>
      <c r="Q23" s="1384">
        <v>0.121</v>
      </c>
      <c r="R23" s="1384">
        <v>0.129</v>
      </c>
      <c r="S23" s="1384">
        <v>0.11799999999999999</v>
      </c>
      <c r="T23" s="1384">
        <v>0.104</v>
      </c>
      <c r="U23" s="1384">
        <v>0.10099999999999999</v>
      </c>
      <c r="V23" s="1384">
        <v>8.8000000000000009e-002</v>
      </c>
      <c r="W23" s="1384">
        <v>0.11699999999999999</v>
      </c>
      <c r="X23" s="1384">
        <v>8.5000000000000006e-002</v>
      </c>
      <c r="Y23" s="1384">
        <v>7.1000000000000008e-002</v>
      </c>
      <c r="Z23" s="1384">
        <v>8.8999999999999996e-002</v>
      </c>
      <c r="AA23" s="1384">
        <v>6.8000000000000005e-002</v>
      </c>
      <c r="AB23" s="1384">
        <v>7.3000000000000009e-002</v>
      </c>
      <c r="AC23" s="1388">
        <v>5.6000000000000001e-002</v>
      </c>
      <c r="AD23" s="1393">
        <v>0</v>
      </c>
      <c r="AE23" s="1398">
        <v>1.4999999999999999e-002</v>
      </c>
      <c r="AF23" s="1400"/>
      <c r="AG23" s="1402" t="s">
        <v>1168</v>
      </c>
      <c r="AH23" s="1409" t="s">
        <v>255</v>
      </c>
      <c r="AI23" s="1415" t="s">
        <v>1248</v>
      </c>
      <c r="AJ23" s="1365" t="s">
        <v>2553</v>
      </c>
      <c r="AK23" s="1419"/>
      <c r="AQ23" s="1357" t="s">
        <v>2539</v>
      </c>
      <c r="AR23" s="1363" t="s">
        <v>2503</v>
      </c>
      <c r="AS23" s="1425" t="s">
        <v>2540</v>
      </c>
      <c r="AT23" s="1425" t="str">
        <f t="shared" si="0"/>
        <v>旧処遇改善加算なし特定加算なしベア加算なし</v>
      </c>
      <c r="AU23" s="1425" t="s">
        <v>2552</v>
      </c>
      <c r="AV23" s="1363" t="s">
        <v>2533</v>
      </c>
      <c r="AW23" s="1363" t="s">
        <v>2537</v>
      </c>
      <c r="AX23" s="1363" t="s">
        <v>2433</v>
      </c>
      <c r="AY23" s="1363" t="s">
        <v>2449</v>
      </c>
      <c r="AZ23" s="1282"/>
      <c r="BB23" s="1431" t="s">
        <v>1168</v>
      </c>
      <c r="BC23" s="1368" t="s">
        <v>45</v>
      </c>
    </row>
    <row r="24" spans="1:55">
      <c r="A24" s="1228" t="s">
        <v>905</v>
      </c>
      <c r="B24" s="1353" t="s">
        <v>263</v>
      </c>
      <c r="C24" s="1359">
        <v>0.10199999999999999</v>
      </c>
      <c r="D24" s="1365">
        <v>7.3999999999999996e-002</v>
      </c>
      <c r="E24" s="1365">
        <v>4.1000000000000002e-002</v>
      </c>
      <c r="F24" s="1371">
        <v>0</v>
      </c>
      <c r="G24" s="1359">
        <v>1.4999999999999999e-002</v>
      </c>
      <c r="H24" s="1365">
        <v>1.2e-002</v>
      </c>
      <c r="I24" s="1371">
        <v>0</v>
      </c>
      <c r="J24" s="1359">
        <v>1.7000000000000001e-002</v>
      </c>
      <c r="K24" s="1371">
        <v>0</v>
      </c>
      <c r="L24" s="1379">
        <v>0.14900000000000002</v>
      </c>
      <c r="M24" s="1384">
        <v>0.14600000000000002</v>
      </c>
      <c r="N24" s="1384">
        <v>0.13400000000000001</v>
      </c>
      <c r="O24" s="1384">
        <v>0.106</v>
      </c>
      <c r="P24" s="1384">
        <v>0.13200000000000001</v>
      </c>
      <c r="Q24" s="1384">
        <v>0.121</v>
      </c>
      <c r="R24" s="1384">
        <v>0.129</v>
      </c>
      <c r="S24" s="1384">
        <v>0.11799999999999999</v>
      </c>
      <c r="T24" s="1384">
        <v>0.104</v>
      </c>
      <c r="U24" s="1384">
        <v>0.10099999999999999</v>
      </c>
      <c r="V24" s="1384">
        <v>8.8000000000000009e-002</v>
      </c>
      <c r="W24" s="1384">
        <v>0.11699999999999999</v>
      </c>
      <c r="X24" s="1384">
        <v>8.5000000000000006e-002</v>
      </c>
      <c r="Y24" s="1384">
        <v>7.1000000000000008e-002</v>
      </c>
      <c r="Z24" s="1384">
        <v>8.8999999999999996e-002</v>
      </c>
      <c r="AA24" s="1384">
        <v>6.8000000000000005e-002</v>
      </c>
      <c r="AB24" s="1384">
        <v>7.3000000000000009e-002</v>
      </c>
      <c r="AC24" s="1388">
        <v>5.6000000000000001e-002</v>
      </c>
      <c r="AD24" s="1393">
        <v>0</v>
      </c>
      <c r="AE24" s="1398">
        <v>1.4999999999999999e-002</v>
      </c>
      <c r="AF24" s="1400"/>
      <c r="AG24" s="1402" t="s">
        <v>1169</v>
      </c>
      <c r="AH24" s="1409" t="s">
        <v>263</v>
      </c>
      <c r="AI24" s="1415" t="s">
        <v>1248</v>
      </c>
      <c r="AJ24" s="1365" t="s">
        <v>2553</v>
      </c>
      <c r="AK24" s="1419"/>
      <c r="BB24" s="1431" t="s">
        <v>1169</v>
      </c>
      <c r="BC24" s="1368" t="s">
        <v>45</v>
      </c>
    </row>
    <row r="25" spans="1:55">
      <c r="A25" s="1228" t="s">
        <v>348</v>
      </c>
      <c r="B25" s="1353" t="s">
        <v>271</v>
      </c>
      <c r="C25" s="1359">
        <v>0.10199999999999999</v>
      </c>
      <c r="D25" s="1365">
        <v>7.3999999999999996e-002</v>
      </c>
      <c r="E25" s="1365">
        <v>4.1000000000000002e-002</v>
      </c>
      <c r="F25" s="1371">
        <v>0</v>
      </c>
      <c r="G25" s="1359">
        <v>1.4999999999999999e-002</v>
      </c>
      <c r="H25" s="1365">
        <v>1.2e-002</v>
      </c>
      <c r="I25" s="1371">
        <v>0</v>
      </c>
      <c r="J25" s="1359">
        <v>1.7000000000000001e-002</v>
      </c>
      <c r="K25" s="1371">
        <v>0</v>
      </c>
      <c r="L25" s="1379">
        <v>0.14900000000000002</v>
      </c>
      <c r="M25" s="1384">
        <v>0.14600000000000002</v>
      </c>
      <c r="N25" s="1384">
        <v>0.13400000000000001</v>
      </c>
      <c r="O25" s="1384">
        <v>0.106</v>
      </c>
      <c r="P25" s="1384">
        <v>0.13200000000000001</v>
      </c>
      <c r="Q25" s="1384">
        <v>0.121</v>
      </c>
      <c r="R25" s="1384">
        <v>0.129</v>
      </c>
      <c r="S25" s="1384">
        <v>0.11799999999999999</v>
      </c>
      <c r="T25" s="1384">
        <v>0.104</v>
      </c>
      <c r="U25" s="1384">
        <v>0.10099999999999999</v>
      </c>
      <c r="V25" s="1384">
        <v>8.8000000000000009e-002</v>
      </c>
      <c r="W25" s="1384">
        <v>0.11699999999999999</v>
      </c>
      <c r="X25" s="1384">
        <v>8.5000000000000006e-002</v>
      </c>
      <c r="Y25" s="1384">
        <v>7.1000000000000008e-002</v>
      </c>
      <c r="Z25" s="1384">
        <v>8.8999999999999996e-002</v>
      </c>
      <c r="AA25" s="1384">
        <v>6.8000000000000005e-002</v>
      </c>
      <c r="AB25" s="1384">
        <v>7.3000000000000009e-002</v>
      </c>
      <c r="AC25" s="1388">
        <v>5.6000000000000001e-002</v>
      </c>
      <c r="AD25" s="1393">
        <v>0</v>
      </c>
      <c r="AE25" s="1398">
        <v>1.4999999999999999e-002</v>
      </c>
      <c r="AF25" s="1400"/>
      <c r="AG25" s="1402" t="s">
        <v>1181</v>
      </c>
      <c r="AH25" s="1409" t="s">
        <v>271</v>
      </c>
      <c r="AI25" s="1415" t="s">
        <v>1248</v>
      </c>
      <c r="AJ25" s="1365" t="s">
        <v>2553</v>
      </c>
      <c r="AK25" s="1419"/>
      <c r="BB25" s="1431" t="s">
        <v>1181</v>
      </c>
      <c r="BC25" s="1368" t="s">
        <v>1140</v>
      </c>
    </row>
    <row r="26" spans="1:55" ht="24">
      <c r="A26" s="1228" t="s">
        <v>763</v>
      </c>
      <c r="B26" s="1353" t="s">
        <v>277</v>
      </c>
      <c r="C26" s="1359">
        <v>0.10199999999999999</v>
      </c>
      <c r="D26" s="1365">
        <v>7.3999999999999996e-002</v>
      </c>
      <c r="E26" s="1365">
        <v>4.1000000000000002e-002</v>
      </c>
      <c r="F26" s="1371">
        <v>0</v>
      </c>
      <c r="G26" s="1359">
        <v>1.4999999999999999e-002</v>
      </c>
      <c r="H26" s="1365">
        <v>1.2e-002</v>
      </c>
      <c r="I26" s="1371">
        <v>0</v>
      </c>
      <c r="J26" s="1359">
        <v>1.7000000000000001e-002</v>
      </c>
      <c r="K26" s="1371">
        <v>0</v>
      </c>
      <c r="L26" s="1379">
        <v>0.14900000000000002</v>
      </c>
      <c r="M26" s="1384">
        <v>0.14600000000000002</v>
      </c>
      <c r="N26" s="1384">
        <v>0.13400000000000001</v>
      </c>
      <c r="O26" s="1384">
        <v>0.106</v>
      </c>
      <c r="P26" s="1384">
        <v>0.13200000000000001</v>
      </c>
      <c r="Q26" s="1384">
        <v>0.121</v>
      </c>
      <c r="R26" s="1384">
        <v>0.129</v>
      </c>
      <c r="S26" s="1384">
        <v>0.11799999999999999</v>
      </c>
      <c r="T26" s="1384">
        <v>0.104</v>
      </c>
      <c r="U26" s="1384">
        <v>0.10099999999999999</v>
      </c>
      <c r="V26" s="1384">
        <v>8.8000000000000009e-002</v>
      </c>
      <c r="W26" s="1384">
        <v>0.11699999999999999</v>
      </c>
      <c r="X26" s="1384">
        <v>8.5000000000000006e-002</v>
      </c>
      <c r="Y26" s="1384">
        <v>7.1000000000000008e-002</v>
      </c>
      <c r="Z26" s="1384">
        <v>8.8999999999999996e-002</v>
      </c>
      <c r="AA26" s="1384">
        <v>6.8000000000000005e-002</v>
      </c>
      <c r="AB26" s="1384">
        <v>7.3000000000000009e-002</v>
      </c>
      <c r="AC26" s="1388">
        <v>5.6000000000000001e-002</v>
      </c>
      <c r="AD26" s="1393">
        <v>0</v>
      </c>
      <c r="AE26" s="1398">
        <v>1.4999999999999999e-002</v>
      </c>
      <c r="AF26" s="1400"/>
      <c r="AG26" s="1402" t="s">
        <v>1100</v>
      </c>
      <c r="AH26" s="1409" t="s">
        <v>277</v>
      </c>
      <c r="AI26" s="1415" t="s">
        <v>1248</v>
      </c>
      <c r="AJ26" s="1365" t="s">
        <v>2553</v>
      </c>
      <c r="AK26" s="1419"/>
      <c r="BB26" s="1431" t="s">
        <v>1100</v>
      </c>
      <c r="BC26" s="1368" t="s">
        <v>45</v>
      </c>
    </row>
    <row r="27" spans="1:55">
      <c r="A27" s="1228" t="s">
        <v>1128</v>
      </c>
      <c r="B27" s="1353" t="s">
        <v>179</v>
      </c>
      <c r="C27" s="1359">
        <v>0.111</v>
      </c>
      <c r="D27" s="1365">
        <v>8.1000000000000003e-002</v>
      </c>
      <c r="E27" s="1365">
        <v>4.4999999999999998e-002</v>
      </c>
      <c r="F27" s="1371">
        <v>0</v>
      </c>
      <c r="G27" s="1359">
        <v>3.1e-002</v>
      </c>
      <c r="H27" s="1365">
        <v>2.3e-002</v>
      </c>
      <c r="I27" s="1371">
        <v>0</v>
      </c>
      <c r="J27" s="1359">
        <v>2.3e-002</v>
      </c>
      <c r="K27" s="1371">
        <v>0</v>
      </c>
      <c r="L27" s="1379">
        <v>0.186</v>
      </c>
      <c r="M27" s="1384">
        <v>0.17799999999999999</v>
      </c>
      <c r="N27" s="1384">
        <v>0.155</v>
      </c>
      <c r="O27" s="1384">
        <v>0.125</v>
      </c>
      <c r="P27" s="1384">
        <v>0.16300000000000001</v>
      </c>
      <c r="Q27" s="1384">
        <v>0.156</v>
      </c>
      <c r="R27" s="1384">
        <v>0.155</v>
      </c>
      <c r="S27" s="1384">
        <v>0.14799999999999999</v>
      </c>
      <c r="T27" s="1384">
        <v>0.13300000000000001</v>
      </c>
      <c r="U27" s="1384">
        <v>0.125</v>
      </c>
      <c r="V27" s="1384">
        <v>0.12000000000000001</v>
      </c>
      <c r="W27" s="1384">
        <v>0.13200000000000001</v>
      </c>
      <c r="X27" s="1384">
        <v>0.112</v>
      </c>
      <c r="Y27" s="1384">
        <v>9.7000000000000003e-002</v>
      </c>
      <c r="Z27" s="1384">
        <v>0.10200000000000001</v>
      </c>
      <c r="AA27" s="1384">
        <v>8.900000000000001e-002</v>
      </c>
      <c r="AB27" s="1384">
        <v>8.900000000000001e-002</v>
      </c>
      <c r="AC27" s="1388">
        <v>6.6000000000000003e-002</v>
      </c>
      <c r="AD27" s="1393">
        <v>0</v>
      </c>
      <c r="AE27" s="1398">
        <v>2.1000000000000001e-002</v>
      </c>
      <c r="AF27" s="1400"/>
      <c r="AG27" s="1402" t="s">
        <v>467</v>
      </c>
      <c r="AH27" s="1409" t="s">
        <v>179</v>
      </c>
      <c r="AI27" s="1415" t="s">
        <v>1248</v>
      </c>
      <c r="AJ27" s="1365" t="s">
        <v>2553</v>
      </c>
      <c r="AK27" s="1419"/>
      <c r="BB27" s="1431" t="s">
        <v>467</v>
      </c>
      <c r="BC27" s="1368" t="s">
        <v>1140</v>
      </c>
    </row>
    <row r="28" spans="1:55">
      <c r="A28" s="1228" t="s">
        <v>1109</v>
      </c>
      <c r="B28" s="1353" t="s">
        <v>289</v>
      </c>
      <c r="C28" s="1359">
        <v>0.111</v>
      </c>
      <c r="D28" s="1365">
        <v>8.1000000000000003e-002</v>
      </c>
      <c r="E28" s="1365">
        <v>4.4999999999999998e-002</v>
      </c>
      <c r="F28" s="1371">
        <v>0</v>
      </c>
      <c r="G28" s="1359">
        <v>3.1e-002</v>
      </c>
      <c r="H28" s="1365">
        <v>2.3e-002</v>
      </c>
      <c r="I28" s="1371">
        <v>0</v>
      </c>
      <c r="J28" s="1359">
        <v>2.3e-002</v>
      </c>
      <c r="K28" s="1371">
        <v>0</v>
      </c>
      <c r="L28" s="1379">
        <v>0.186</v>
      </c>
      <c r="M28" s="1384">
        <v>0.17799999999999999</v>
      </c>
      <c r="N28" s="1384">
        <v>0.155</v>
      </c>
      <c r="O28" s="1384">
        <v>0.125</v>
      </c>
      <c r="P28" s="1384">
        <v>0.16300000000000001</v>
      </c>
      <c r="Q28" s="1384">
        <v>0.156</v>
      </c>
      <c r="R28" s="1384">
        <v>0.155</v>
      </c>
      <c r="S28" s="1384">
        <v>0.14799999999999999</v>
      </c>
      <c r="T28" s="1384">
        <v>0.13300000000000001</v>
      </c>
      <c r="U28" s="1384">
        <v>0.125</v>
      </c>
      <c r="V28" s="1384">
        <v>0.12000000000000001</v>
      </c>
      <c r="W28" s="1384">
        <v>0.13200000000000001</v>
      </c>
      <c r="X28" s="1384">
        <v>0.112</v>
      </c>
      <c r="Y28" s="1384">
        <v>9.7000000000000003e-002</v>
      </c>
      <c r="Z28" s="1384">
        <v>0.10200000000000001</v>
      </c>
      <c r="AA28" s="1384">
        <v>8.900000000000001e-002</v>
      </c>
      <c r="AB28" s="1384">
        <v>8.900000000000001e-002</v>
      </c>
      <c r="AC28" s="1388">
        <v>6.6000000000000003e-002</v>
      </c>
      <c r="AD28" s="1393">
        <v>0</v>
      </c>
      <c r="AE28" s="1398">
        <v>2.1000000000000001e-002</v>
      </c>
      <c r="AF28" s="1400"/>
      <c r="AG28" s="1402" t="s">
        <v>651</v>
      </c>
      <c r="AH28" s="1409" t="s">
        <v>289</v>
      </c>
      <c r="AI28" s="1415" t="s">
        <v>1248</v>
      </c>
      <c r="AJ28" s="1365" t="s">
        <v>2553</v>
      </c>
      <c r="AK28" s="1419"/>
      <c r="BB28" s="1431" t="s">
        <v>651</v>
      </c>
      <c r="BC28" s="1368" t="s">
        <v>45</v>
      </c>
    </row>
    <row r="29" spans="1:55">
      <c r="A29" s="1228" t="s">
        <v>1186</v>
      </c>
      <c r="B29" s="1353" t="s">
        <v>297</v>
      </c>
      <c r="C29" s="1359">
        <v>0.111</v>
      </c>
      <c r="D29" s="1365">
        <v>8.1000000000000003e-002</v>
      </c>
      <c r="E29" s="1365">
        <v>4.4999999999999998e-002</v>
      </c>
      <c r="F29" s="1371">
        <v>0</v>
      </c>
      <c r="G29" s="1359">
        <v>3.1e-002</v>
      </c>
      <c r="H29" s="1365">
        <v>2.3e-002</v>
      </c>
      <c r="I29" s="1371">
        <v>0</v>
      </c>
      <c r="J29" s="1359">
        <v>2.3e-002</v>
      </c>
      <c r="K29" s="1371">
        <v>0</v>
      </c>
      <c r="L29" s="1379">
        <v>0.186</v>
      </c>
      <c r="M29" s="1384">
        <v>0.17799999999999999</v>
      </c>
      <c r="N29" s="1384">
        <v>0.155</v>
      </c>
      <c r="O29" s="1384">
        <v>0.125</v>
      </c>
      <c r="P29" s="1384">
        <v>0.16300000000000001</v>
      </c>
      <c r="Q29" s="1384">
        <v>0.156</v>
      </c>
      <c r="R29" s="1384">
        <v>0.155</v>
      </c>
      <c r="S29" s="1384">
        <v>0.14799999999999999</v>
      </c>
      <c r="T29" s="1384">
        <v>0.13300000000000001</v>
      </c>
      <c r="U29" s="1384">
        <v>0.125</v>
      </c>
      <c r="V29" s="1384">
        <v>0.12000000000000001</v>
      </c>
      <c r="W29" s="1384">
        <v>0.13200000000000001</v>
      </c>
      <c r="X29" s="1384">
        <v>0.112</v>
      </c>
      <c r="Y29" s="1384">
        <v>9.7000000000000003e-002</v>
      </c>
      <c r="Z29" s="1384">
        <v>0.10200000000000001</v>
      </c>
      <c r="AA29" s="1384">
        <v>8.900000000000001e-002</v>
      </c>
      <c r="AB29" s="1384">
        <v>8.900000000000001e-002</v>
      </c>
      <c r="AC29" s="1388">
        <v>6.6000000000000003e-002</v>
      </c>
      <c r="AD29" s="1393">
        <v>0</v>
      </c>
      <c r="AE29" s="1398">
        <v>2.1000000000000001e-002</v>
      </c>
      <c r="AF29" s="1400"/>
      <c r="AG29" s="1402" t="s">
        <v>153</v>
      </c>
      <c r="AH29" s="1409" t="s">
        <v>297</v>
      </c>
      <c r="AI29" s="1415" t="s">
        <v>1248</v>
      </c>
      <c r="AJ29" s="1365" t="s">
        <v>2553</v>
      </c>
      <c r="AK29" s="1419"/>
      <c r="BB29" s="1431" t="s">
        <v>153</v>
      </c>
      <c r="BC29" s="1368" t="s">
        <v>45</v>
      </c>
    </row>
    <row r="30" spans="1:55">
      <c r="A30" s="1228" t="s">
        <v>1192</v>
      </c>
      <c r="B30" s="1353" t="s">
        <v>308</v>
      </c>
      <c r="C30" s="1359">
        <v>0.111</v>
      </c>
      <c r="D30" s="1365">
        <v>8.1000000000000003e-002</v>
      </c>
      <c r="E30" s="1365">
        <v>4.4999999999999998e-002</v>
      </c>
      <c r="F30" s="1371">
        <v>0</v>
      </c>
      <c r="G30" s="1359">
        <v>3.1e-002</v>
      </c>
      <c r="H30" s="1365">
        <v>2.3e-002</v>
      </c>
      <c r="I30" s="1371">
        <v>0</v>
      </c>
      <c r="J30" s="1359">
        <v>2.3e-002</v>
      </c>
      <c r="K30" s="1371">
        <v>0</v>
      </c>
      <c r="L30" s="1379">
        <v>0.186</v>
      </c>
      <c r="M30" s="1384">
        <v>0.17799999999999999</v>
      </c>
      <c r="N30" s="1384">
        <v>0.155</v>
      </c>
      <c r="O30" s="1384">
        <v>0.125</v>
      </c>
      <c r="P30" s="1384">
        <v>0.16300000000000001</v>
      </c>
      <c r="Q30" s="1384">
        <v>0.156</v>
      </c>
      <c r="R30" s="1384">
        <v>0.155</v>
      </c>
      <c r="S30" s="1384">
        <v>0.14799999999999999</v>
      </c>
      <c r="T30" s="1384">
        <v>0.13300000000000001</v>
      </c>
      <c r="U30" s="1384">
        <v>0.125</v>
      </c>
      <c r="V30" s="1384">
        <v>0.12000000000000001</v>
      </c>
      <c r="W30" s="1384">
        <v>0.13200000000000001</v>
      </c>
      <c r="X30" s="1384">
        <v>0.112</v>
      </c>
      <c r="Y30" s="1384">
        <v>9.7000000000000003e-002</v>
      </c>
      <c r="Z30" s="1384">
        <v>0.10200000000000001</v>
      </c>
      <c r="AA30" s="1384">
        <v>8.900000000000001e-002</v>
      </c>
      <c r="AB30" s="1384">
        <v>8.900000000000001e-002</v>
      </c>
      <c r="AC30" s="1388">
        <v>6.6000000000000003e-002</v>
      </c>
      <c r="AD30" s="1393">
        <v>0</v>
      </c>
      <c r="AE30" s="1398">
        <v>2.1000000000000001e-002</v>
      </c>
      <c r="AF30" s="1400"/>
      <c r="AG30" s="1402" t="s">
        <v>2554</v>
      </c>
      <c r="AH30" s="1409" t="s">
        <v>308</v>
      </c>
      <c r="AI30" s="1415" t="s">
        <v>1248</v>
      </c>
      <c r="AJ30" s="1365" t="s">
        <v>2553</v>
      </c>
      <c r="AK30" s="1419"/>
      <c r="BB30" s="1431" t="s">
        <v>2554</v>
      </c>
      <c r="BC30" s="1368" t="s">
        <v>2555</v>
      </c>
    </row>
    <row r="31" spans="1:55">
      <c r="A31" s="1228" t="s">
        <v>1202</v>
      </c>
      <c r="B31" s="1353" t="s">
        <v>1203</v>
      </c>
      <c r="C31" s="1359">
        <v>8.3000000000000004e-002</v>
      </c>
      <c r="D31" s="1365">
        <v>6.e-002</v>
      </c>
      <c r="E31" s="1365">
        <v>3.3000000000000002e-002</v>
      </c>
      <c r="F31" s="1371">
        <v>0</v>
      </c>
      <c r="G31" s="1359">
        <v>2.7e-002</v>
      </c>
      <c r="H31" s="1365">
        <v>2.3e-002</v>
      </c>
      <c r="I31" s="1371">
        <v>0</v>
      </c>
      <c r="J31" s="1359">
        <v>1.6e-002</v>
      </c>
      <c r="K31" s="1371">
        <v>0</v>
      </c>
      <c r="L31" s="1379">
        <v>0.14000000000000001</v>
      </c>
      <c r="M31" s="1384">
        <v>0.13600000000000001</v>
      </c>
      <c r="N31" s="1384">
        <v>0.113</v>
      </c>
      <c r="O31" s="1384">
        <v>9.e-002</v>
      </c>
      <c r="P31" s="1384">
        <v>0.124</v>
      </c>
      <c r="Q31" s="1384">
        <v>0.11699999999999999</v>
      </c>
      <c r="R31" s="1384">
        <v>0.12000000000000001</v>
      </c>
      <c r="S31" s="1384">
        <v>0.11299999999999999</v>
      </c>
      <c r="T31" s="1384">
        <v>0.10099999999999999</v>
      </c>
      <c r="U31" s="1384">
        <v>9.6999999999999989e-002</v>
      </c>
      <c r="V31" s="1384">
        <v>9.e-002</v>
      </c>
      <c r="W31" s="1384">
        <v>9.7000000000000003e-002</v>
      </c>
      <c r="X31" s="1384">
        <v>8.6000000000000007e-002</v>
      </c>
      <c r="Y31" s="1384">
        <v>7.3999999999999996e-002</v>
      </c>
      <c r="Z31" s="1384">
        <v>7.3999999999999996e-002</v>
      </c>
      <c r="AA31" s="1384">
        <v>7.0000000000000007e-002</v>
      </c>
      <c r="AB31" s="1384">
        <v>6.3e-002</v>
      </c>
      <c r="AC31" s="1388">
        <v>4.7e-002</v>
      </c>
      <c r="AD31" s="1393">
        <v>0</v>
      </c>
      <c r="AE31" s="1398">
        <v>1.4e-002</v>
      </c>
      <c r="AF31" s="1400"/>
      <c r="AG31" s="1243" t="s">
        <v>1202</v>
      </c>
      <c r="AH31" s="1409" t="s">
        <v>1203</v>
      </c>
      <c r="AI31" s="1415" t="s">
        <v>1248</v>
      </c>
      <c r="AJ31" s="1365" t="s">
        <v>2553</v>
      </c>
      <c r="AK31" s="1371" t="s">
        <v>2556</v>
      </c>
      <c r="BB31" s="1432" t="s">
        <v>1202</v>
      </c>
      <c r="BC31" s="1368" t="s">
        <v>1140</v>
      </c>
    </row>
    <row r="32" spans="1:55">
      <c r="A32" s="1228" t="s">
        <v>1212</v>
      </c>
      <c r="B32" s="1353" t="s">
        <v>1213</v>
      </c>
      <c r="C32" s="1359">
        <v>8.3000000000000004e-002</v>
      </c>
      <c r="D32" s="1365">
        <v>6.e-002</v>
      </c>
      <c r="E32" s="1365">
        <v>3.3000000000000002e-002</v>
      </c>
      <c r="F32" s="1371">
        <v>0</v>
      </c>
      <c r="G32" s="1359">
        <v>2.7e-002</v>
      </c>
      <c r="H32" s="1365">
        <v>2.3e-002</v>
      </c>
      <c r="I32" s="1371">
        <v>0</v>
      </c>
      <c r="J32" s="1359">
        <v>1.6e-002</v>
      </c>
      <c r="K32" s="1371">
        <v>0</v>
      </c>
      <c r="L32" s="1379">
        <v>0.14000000000000001</v>
      </c>
      <c r="M32" s="1384">
        <v>0.13600000000000001</v>
      </c>
      <c r="N32" s="1384">
        <v>0.113</v>
      </c>
      <c r="O32" s="1384">
        <v>9.e-002</v>
      </c>
      <c r="P32" s="1384">
        <v>0.124</v>
      </c>
      <c r="Q32" s="1384">
        <v>0.11699999999999999</v>
      </c>
      <c r="R32" s="1384">
        <v>0.12000000000000001</v>
      </c>
      <c r="S32" s="1384">
        <v>0.11299999999999999</v>
      </c>
      <c r="T32" s="1384">
        <v>0.10099999999999999</v>
      </c>
      <c r="U32" s="1384">
        <v>9.6999999999999989e-002</v>
      </c>
      <c r="V32" s="1384">
        <v>9.e-002</v>
      </c>
      <c r="W32" s="1384">
        <v>9.7000000000000003e-002</v>
      </c>
      <c r="X32" s="1384">
        <v>8.6000000000000007e-002</v>
      </c>
      <c r="Y32" s="1384">
        <v>7.3999999999999996e-002</v>
      </c>
      <c r="Z32" s="1384">
        <v>7.3999999999999996e-002</v>
      </c>
      <c r="AA32" s="1384">
        <v>7.0000000000000007e-002</v>
      </c>
      <c r="AB32" s="1384">
        <v>6.3e-002</v>
      </c>
      <c r="AC32" s="1388">
        <v>4.7e-002</v>
      </c>
      <c r="AD32" s="1393">
        <v>0</v>
      </c>
      <c r="AE32" s="1398">
        <v>1.4e-002</v>
      </c>
      <c r="AF32" s="1400"/>
      <c r="AG32" s="1402" t="s">
        <v>1218</v>
      </c>
      <c r="AH32" s="1409" t="s">
        <v>1213</v>
      </c>
      <c r="AI32" s="1415" t="s">
        <v>1248</v>
      </c>
      <c r="AJ32" s="1365" t="s">
        <v>2553</v>
      </c>
      <c r="AK32" s="1371" t="s">
        <v>2556</v>
      </c>
      <c r="BB32" s="1431" t="s">
        <v>1218</v>
      </c>
      <c r="BC32" s="1368" t="s">
        <v>1140</v>
      </c>
    </row>
    <row r="33" spans="1:55" ht="24">
      <c r="A33" s="1228" t="s">
        <v>316</v>
      </c>
      <c r="B33" s="1353" t="s">
        <v>83</v>
      </c>
      <c r="C33" s="1359">
        <v>8.3000000000000004e-002</v>
      </c>
      <c r="D33" s="1365">
        <v>6.e-002</v>
      </c>
      <c r="E33" s="1365">
        <v>3.3000000000000002e-002</v>
      </c>
      <c r="F33" s="1371">
        <v>0</v>
      </c>
      <c r="G33" s="1359">
        <v>2.7e-002</v>
      </c>
      <c r="H33" s="1365">
        <v>2.3e-002</v>
      </c>
      <c r="I33" s="1371">
        <v>0</v>
      </c>
      <c r="J33" s="1359">
        <v>1.6e-002</v>
      </c>
      <c r="K33" s="1371">
        <v>0</v>
      </c>
      <c r="L33" s="1379">
        <v>0.14000000000000001</v>
      </c>
      <c r="M33" s="1384">
        <v>0.13600000000000001</v>
      </c>
      <c r="N33" s="1384">
        <v>0.113</v>
      </c>
      <c r="O33" s="1384">
        <v>9.e-002</v>
      </c>
      <c r="P33" s="1384">
        <v>0.124</v>
      </c>
      <c r="Q33" s="1384">
        <v>0.11699999999999999</v>
      </c>
      <c r="R33" s="1384">
        <v>0.12000000000000001</v>
      </c>
      <c r="S33" s="1384">
        <v>0.11299999999999999</v>
      </c>
      <c r="T33" s="1384">
        <v>0.10099999999999999</v>
      </c>
      <c r="U33" s="1384">
        <v>9.6999999999999989e-002</v>
      </c>
      <c r="V33" s="1384">
        <v>9.e-002</v>
      </c>
      <c r="W33" s="1384">
        <v>9.7000000000000003e-002</v>
      </c>
      <c r="X33" s="1384">
        <v>8.6000000000000007e-002</v>
      </c>
      <c r="Y33" s="1384">
        <v>7.3999999999999996e-002</v>
      </c>
      <c r="Z33" s="1384">
        <v>7.3999999999999996e-002</v>
      </c>
      <c r="AA33" s="1384">
        <v>7.0000000000000007e-002</v>
      </c>
      <c r="AB33" s="1384">
        <v>6.3e-002</v>
      </c>
      <c r="AC33" s="1388">
        <v>4.7e-002</v>
      </c>
      <c r="AD33" s="1393">
        <v>0</v>
      </c>
      <c r="AE33" s="1398">
        <v>1.4e-002</v>
      </c>
      <c r="AF33" s="1400"/>
      <c r="AG33" s="1402" t="s">
        <v>971</v>
      </c>
      <c r="AH33" s="1409" t="s">
        <v>83</v>
      </c>
      <c r="AI33" s="1415" t="s">
        <v>1248</v>
      </c>
      <c r="AJ33" s="1365" t="s">
        <v>2553</v>
      </c>
      <c r="AK33" s="1371" t="s">
        <v>2557</v>
      </c>
      <c r="BB33" s="1431" t="s">
        <v>971</v>
      </c>
      <c r="BC33" s="1368" t="s">
        <v>45</v>
      </c>
    </row>
    <row r="34" spans="1:55" ht="24">
      <c r="A34" s="1228" t="s">
        <v>145</v>
      </c>
      <c r="B34" s="1353" t="s">
        <v>324</v>
      </c>
      <c r="C34" s="1359">
        <v>8.3000000000000004e-002</v>
      </c>
      <c r="D34" s="1365">
        <v>6.e-002</v>
      </c>
      <c r="E34" s="1365">
        <v>3.3000000000000002e-002</v>
      </c>
      <c r="F34" s="1371">
        <v>0</v>
      </c>
      <c r="G34" s="1359">
        <v>2.7e-002</v>
      </c>
      <c r="H34" s="1365">
        <v>2.3e-002</v>
      </c>
      <c r="I34" s="1371">
        <v>0</v>
      </c>
      <c r="J34" s="1359">
        <v>1.6e-002</v>
      </c>
      <c r="K34" s="1371">
        <v>0</v>
      </c>
      <c r="L34" s="1379">
        <v>0.14000000000000001</v>
      </c>
      <c r="M34" s="1384">
        <v>0.13600000000000001</v>
      </c>
      <c r="N34" s="1384">
        <v>0.113</v>
      </c>
      <c r="O34" s="1384">
        <v>9.e-002</v>
      </c>
      <c r="P34" s="1384">
        <v>0.124</v>
      </c>
      <c r="Q34" s="1384">
        <v>0.11699999999999999</v>
      </c>
      <c r="R34" s="1384">
        <v>0.12000000000000001</v>
      </c>
      <c r="S34" s="1384">
        <v>0.11299999999999999</v>
      </c>
      <c r="T34" s="1384">
        <v>0.10099999999999999</v>
      </c>
      <c r="U34" s="1384">
        <v>9.6999999999999989e-002</v>
      </c>
      <c r="V34" s="1384">
        <v>9.e-002</v>
      </c>
      <c r="W34" s="1384">
        <v>9.7000000000000003e-002</v>
      </c>
      <c r="X34" s="1384">
        <v>8.6000000000000007e-002</v>
      </c>
      <c r="Y34" s="1384">
        <v>7.3999999999999996e-002</v>
      </c>
      <c r="Z34" s="1384">
        <v>7.3999999999999996e-002</v>
      </c>
      <c r="AA34" s="1384">
        <v>7.0000000000000007e-002</v>
      </c>
      <c r="AB34" s="1384">
        <v>6.3e-002</v>
      </c>
      <c r="AC34" s="1388">
        <v>4.7e-002</v>
      </c>
      <c r="AD34" s="1393">
        <v>0</v>
      </c>
      <c r="AE34" s="1398">
        <v>1.4e-002</v>
      </c>
      <c r="AF34" s="1400"/>
      <c r="AG34" s="1402" t="s">
        <v>1232</v>
      </c>
      <c r="AH34" s="1409" t="s">
        <v>324</v>
      </c>
      <c r="AI34" s="1415" t="s">
        <v>1248</v>
      </c>
      <c r="AJ34" s="1365" t="s">
        <v>2553</v>
      </c>
      <c r="AK34" s="1371" t="s">
        <v>2557</v>
      </c>
      <c r="BB34" s="1431" t="s">
        <v>1232</v>
      </c>
      <c r="BC34" s="1368" t="s">
        <v>45</v>
      </c>
    </row>
    <row r="35" spans="1:55">
      <c r="A35" s="1228" t="s">
        <v>227</v>
      </c>
      <c r="B35" s="1353" t="s">
        <v>691</v>
      </c>
      <c r="C35" s="1359">
        <v>3.9e-002</v>
      </c>
      <c r="D35" s="1365">
        <v>2.9000000000000001e-002</v>
      </c>
      <c r="E35" s="1365">
        <v>1.6e-002</v>
      </c>
      <c r="F35" s="1371">
        <v>0</v>
      </c>
      <c r="G35" s="1359">
        <v>2.1000000000000001e-002</v>
      </c>
      <c r="H35" s="1365">
        <v>1.7000000000000001e-002</v>
      </c>
      <c r="I35" s="1371">
        <v>0</v>
      </c>
      <c r="J35" s="1359">
        <v>8.0000000000000002e-003</v>
      </c>
      <c r="K35" s="1371">
        <v>0</v>
      </c>
      <c r="L35" s="1379">
        <v>7.5000000000000011e-002</v>
      </c>
      <c r="M35" s="1384">
        <v>7.1000000000000008e-002</v>
      </c>
      <c r="N35" s="1384">
        <v>5.3999999999999999e-002</v>
      </c>
      <c r="O35" s="1384">
        <v>4.4000000000000004e-002</v>
      </c>
      <c r="P35" s="1384">
        <v>6.7000000000000004e-002</v>
      </c>
      <c r="Q35" s="1384">
        <v>6.5000000000000002e-002</v>
      </c>
      <c r="R35" s="1384">
        <v>6.3e-002</v>
      </c>
      <c r="S35" s="1384">
        <v>6.0999999999999999e-002</v>
      </c>
      <c r="T35" s="1384">
        <v>5.7000000000000002e-002</v>
      </c>
      <c r="U35" s="1384">
        <v>5.2999999999999999e-002</v>
      </c>
      <c r="V35" s="1384">
        <v>5.2000000000000005e-002</v>
      </c>
      <c r="W35" s="1384">
        <v>4.5999999999999999e-002</v>
      </c>
      <c r="X35" s="1384">
        <v>4.8000000000000001e-002</v>
      </c>
      <c r="Y35" s="1384">
        <v>4.4000000000000004e-002</v>
      </c>
      <c r="Z35" s="1384">
        <v>3.6000000000000004e-002</v>
      </c>
      <c r="AA35" s="1384">
        <v>4.e-002</v>
      </c>
      <c r="AB35" s="1384">
        <v>3.1e-002</v>
      </c>
      <c r="AC35" s="1388">
        <v>2.3e-002</v>
      </c>
      <c r="AD35" s="1393">
        <v>0</v>
      </c>
      <c r="AE35" s="1398">
        <v>7.0000000000000001e-003</v>
      </c>
      <c r="AF35" s="1400"/>
      <c r="AG35" s="1243" t="s">
        <v>227</v>
      </c>
      <c r="AH35" s="1409" t="s">
        <v>691</v>
      </c>
      <c r="AI35" s="1415" t="s">
        <v>1248</v>
      </c>
      <c r="AJ35" s="1365" t="s">
        <v>2553</v>
      </c>
      <c r="AK35" s="1419"/>
      <c r="BB35" s="1432" t="s">
        <v>227</v>
      </c>
      <c r="BC35" s="1368" t="s">
        <v>1140</v>
      </c>
    </row>
    <row r="36" spans="1:55" ht="24">
      <c r="A36" s="1228" t="s">
        <v>1240</v>
      </c>
      <c r="B36" s="1353" t="s">
        <v>116</v>
      </c>
      <c r="C36" s="1359">
        <v>3.9e-002</v>
      </c>
      <c r="D36" s="1365">
        <v>2.9000000000000001e-002</v>
      </c>
      <c r="E36" s="1365">
        <v>1.6e-002</v>
      </c>
      <c r="F36" s="1371">
        <v>0</v>
      </c>
      <c r="G36" s="1359">
        <v>2.1000000000000001e-002</v>
      </c>
      <c r="H36" s="1365">
        <v>1.7000000000000001e-002</v>
      </c>
      <c r="I36" s="1371">
        <v>0</v>
      </c>
      <c r="J36" s="1359">
        <v>8.0000000000000002e-003</v>
      </c>
      <c r="K36" s="1371">
        <v>0</v>
      </c>
      <c r="L36" s="1379">
        <v>7.5000000000000011e-002</v>
      </c>
      <c r="M36" s="1384">
        <v>7.1000000000000008e-002</v>
      </c>
      <c r="N36" s="1384">
        <v>5.3999999999999999e-002</v>
      </c>
      <c r="O36" s="1384">
        <v>4.4000000000000004e-002</v>
      </c>
      <c r="P36" s="1384">
        <v>6.7000000000000004e-002</v>
      </c>
      <c r="Q36" s="1384">
        <v>6.5000000000000002e-002</v>
      </c>
      <c r="R36" s="1384">
        <v>6.3e-002</v>
      </c>
      <c r="S36" s="1384">
        <v>6.0999999999999999e-002</v>
      </c>
      <c r="T36" s="1384">
        <v>5.7000000000000002e-002</v>
      </c>
      <c r="U36" s="1384">
        <v>5.2999999999999999e-002</v>
      </c>
      <c r="V36" s="1384">
        <v>5.2000000000000005e-002</v>
      </c>
      <c r="W36" s="1384">
        <v>4.5999999999999999e-002</v>
      </c>
      <c r="X36" s="1384">
        <v>4.8000000000000001e-002</v>
      </c>
      <c r="Y36" s="1384">
        <v>4.4000000000000004e-002</v>
      </c>
      <c r="Z36" s="1384">
        <v>3.6000000000000004e-002</v>
      </c>
      <c r="AA36" s="1384">
        <v>4.e-002</v>
      </c>
      <c r="AB36" s="1384">
        <v>3.1e-002</v>
      </c>
      <c r="AC36" s="1388">
        <v>2.3e-002</v>
      </c>
      <c r="AD36" s="1393">
        <v>0</v>
      </c>
      <c r="AE36" s="1398">
        <v>7.0000000000000001e-003</v>
      </c>
      <c r="AF36" s="1400"/>
      <c r="AG36" s="1402" t="s">
        <v>726</v>
      </c>
      <c r="AH36" s="1409" t="s">
        <v>116</v>
      </c>
      <c r="AI36" s="1415" t="s">
        <v>1248</v>
      </c>
      <c r="AJ36" s="1365" t="s">
        <v>2553</v>
      </c>
      <c r="AK36" s="1371" t="s">
        <v>1339</v>
      </c>
      <c r="BB36" s="1431" t="s">
        <v>726</v>
      </c>
      <c r="BC36" s="1368" t="s">
        <v>45</v>
      </c>
    </row>
    <row r="37" spans="1:55" ht="24">
      <c r="A37" s="1228" t="s">
        <v>344</v>
      </c>
      <c r="B37" s="1353" t="s">
        <v>342</v>
      </c>
      <c r="C37" s="1359">
        <v>3.9e-002</v>
      </c>
      <c r="D37" s="1365">
        <v>2.9000000000000001e-002</v>
      </c>
      <c r="E37" s="1365">
        <v>1.6e-002</v>
      </c>
      <c r="F37" s="1371">
        <v>0</v>
      </c>
      <c r="G37" s="1359">
        <v>2.1000000000000001e-002</v>
      </c>
      <c r="H37" s="1365">
        <v>1.7000000000000001e-002</v>
      </c>
      <c r="I37" s="1371">
        <v>0</v>
      </c>
      <c r="J37" s="1359">
        <v>8.0000000000000002e-003</v>
      </c>
      <c r="K37" s="1371">
        <v>0</v>
      </c>
      <c r="L37" s="1379">
        <v>7.5000000000000011e-002</v>
      </c>
      <c r="M37" s="1384">
        <v>7.1000000000000008e-002</v>
      </c>
      <c r="N37" s="1384">
        <v>5.3999999999999999e-002</v>
      </c>
      <c r="O37" s="1384">
        <v>4.4000000000000004e-002</v>
      </c>
      <c r="P37" s="1384">
        <v>6.7000000000000004e-002</v>
      </c>
      <c r="Q37" s="1384">
        <v>6.5000000000000002e-002</v>
      </c>
      <c r="R37" s="1384">
        <v>6.3e-002</v>
      </c>
      <c r="S37" s="1384">
        <v>6.0999999999999999e-002</v>
      </c>
      <c r="T37" s="1384">
        <v>5.7000000000000002e-002</v>
      </c>
      <c r="U37" s="1384">
        <v>5.2999999999999999e-002</v>
      </c>
      <c r="V37" s="1384">
        <v>5.2000000000000005e-002</v>
      </c>
      <c r="W37" s="1384">
        <v>4.5999999999999999e-002</v>
      </c>
      <c r="X37" s="1384">
        <v>4.8000000000000001e-002</v>
      </c>
      <c r="Y37" s="1384">
        <v>4.4000000000000004e-002</v>
      </c>
      <c r="Z37" s="1384">
        <v>3.6000000000000004e-002</v>
      </c>
      <c r="AA37" s="1384">
        <v>4.e-002</v>
      </c>
      <c r="AB37" s="1384">
        <v>3.1e-002</v>
      </c>
      <c r="AC37" s="1388">
        <v>2.3e-002</v>
      </c>
      <c r="AD37" s="1393">
        <v>0</v>
      </c>
      <c r="AE37" s="1398">
        <v>7.0000000000000001e-003</v>
      </c>
      <c r="AF37" s="1400"/>
      <c r="AG37" s="1402" t="s">
        <v>892</v>
      </c>
      <c r="AH37" s="1409" t="s">
        <v>342</v>
      </c>
      <c r="AI37" s="1415" t="s">
        <v>1248</v>
      </c>
      <c r="AJ37" s="1365" t="s">
        <v>2553</v>
      </c>
      <c r="AK37" s="1371" t="s">
        <v>1339</v>
      </c>
      <c r="BB37" s="1431" t="s">
        <v>892</v>
      </c>
      <c r="BC37" s="1368" t="s">
        <v>2555</v>
      </c>
    </row>
    <row r="38" spans="1:55">
      <c r="A38" s="1228" t="s">
        <v>351</v>
      </c>
      <c r="B38" s="1353" t="s">
        <v>355</v>
      </c>
      <c r="C38" s="1359">
        <v>2.5999999999999999e-002</v>
      </c>
      <c r="D38" s="1365">
        <v>1.9e-002</v>
      </c>
      <c r="E38" s="1365">
        <v>1.e-002</v>
      </c>
      <c r="F38" s="1371">
        <v>0</v>
      </c>
      <c r="G38" s="1359">
        <v>1.4999999999999999e-002</v>
      </c>
      <c r="H38" s="1365">
        <v>1.0999999999999999e-002</v>
      </c>
      <c r="I38" s="1371">
        <v>0</v>
      </c>
      <c r="J38" s="1359">
        <v>5.0000000000000001e-003</v>
      </c>
      <c r="K38" s="1371">
        <v>0</v>
      </c>
      <c r="L38" s="1379">
        <v>5.099999999999999e-002</v>
      </c>
      <c r="M38" s="1384">
        <v>4.6999999999999993e-002</v>
      </c>
      <c r="N38" s="1384">
        <v>3.5999999999999997e-002</v>
      </c>
      <c r="O38" s="1384">
        <v>2.9000000000000001e-002</v>
      </c>
      <c r="P38" s="1384">
        <v>4.5999999999999992e-002</v>
      </c>
      <c r="Q38" s="1384">
        <v>4.3999999999999997e-002</v>
      </c>
      <c r="R38" s="1384">
        <v>4.1999999999999996e-002</v>
      </c>
      <c r="S38" s="1384">
        <v>3.9999999999999994e-002</v>
      </c>
      <c r="T38" s="1384">
        <v>3.9e-002</v>
      </c>
      <c r="U38" s="1384">
        <v>3.4999999999999996e-002</v>
      </c>
      <c r="V38" s="1384">
        <v>3.5000000000000003e-002</v>
      </c>
      <c r="W38" s="1384">
        <v>3.1e-002</v>
      </c>
      <c r="X38" s="1384">
        <v>3.1e-002</v>
      </c>
      <c r="Y38" s="1384">
        <v>3.0000000000000002e-002</v>
      </c>
      <c r="Z38" s="1384">
        <v>2.4e-002</v>
      </c>
      <c r="AA38" s="1384">
        <v>2.5999999999999999e-002</v>
      </c>
      <c r="AB38" s="1384">
        <v>2.e-002</v>
      </c>
      <c r="AC38" s="1388">
        <v>1.4999999999999999e-002</v>
      </c>
      <c r="AD38" s="1393">
        <v>0</v>
      </c>
      <c r="AE38" s="1398">
        <v>5.0000000000000001e-003</v>
      </c>
      <c r="AF38" s="1400"/>
      <c r="AG38" s="1402" t="s">
        <v>1227</v>
      </c>
      <c r="AH38" s="1409" t="s">
        <v>355</v>
      </c>
      <c r="AI38" s="1415" t="s">
        <v>1248</v>
      </c>
      <c r="AJ38" s="1365" t="s">
        <v>2553</v>
      </c>
      <c r="AK38" s="1371"/>
      <c r="BB38" s="1431" t="s">
        <v>1227</v>
      </c>
      <c r="BC38" s="1368" t="s">
        <v>45</v>
      </c>
    </row>
    <row r="39" spans="1:55">
      <c r="A39" s="1228" t="s">
        <v>103</v>
      </c>
      <c r="B39" s="1353" t="s">
        <v>363</v>
      </c>
      <c r="C39" s="1359">
        <v>2.5999999999999999e-002</v>
      </c>
      <c r="D39" s="1365">
        <v>1.9e-002</v>
      </c>
      <c r="E39" s="1365">
        <v>1.e-002</v>
      </c>
      <c r="F39" s="1371">
        <v>0</v>
      </c>
      <c r="G39" s="1359">
        <v>1.4999999999999999e-002</v>
      </c>
      <c r="H39" s="1365">
        <v>1.0999999999999999e-002</v>
      </c>
      <c r="I39" s="1371">
        <v>0</v>
      </c>
      <c r="J39" s="1359">
        <v>5.0000000000000001e-003</v>
      </c>
      <c r="K39" s="1371">
        <v>0</v>
      </c>
      <c r="L39" s="1379">
        <v>5.099999999999999e-002</v>
      </c>
      <c r="M39" s="1384">
        <v>4.6999999999999993e-002</v>
      </c>
      <c r="N39" s="1384">
        <v>3.5999999999999997e-002</v>
      </c>
      <c r="O39" s="1384">
        <v>2.9000000000000001e-002</v>
      </c>
      <c r="P39" s="1384">
        <v>4.5999999999999992e-002</v>
      </c>
      <c r="Q39" s="1384">
        <v>4.3999999999999997e-002</v>
      </c>
      <c r="R39" s="1384">
        <v>4.1999999999999996e-002</v>
      </c>
      <c r="S39" s="1384">
        <v>3.9999999999999994e-002</v>
      </c>
      <c r="T39" s="1384">
        <v>3.9e-002</v>
      </c>
      <c r="U39" s="1384">
        <v>3.4999999999999996e-002</v>
      </c>
      <c r="V39" s="1384">
        <v>3.5000000000000003e-002</v>
      </c>
      <c r="W39" s="1384">
        <v>3.1e-002</v>
      </c>
      <c r="X39" s="1384">
        <v>3.1e-002</v>
      </c>
      <c r="Y39" s="1384">
        <v>3.0000000000000002e-002</v>
      </c>
      <c r="Z39" s="1384">
        <v>2.4e-002</v>
      </c>
      <c r="AA39" s="1384">
        <v>2.5999999999999999e-002</v>
      </c>
      <c r="AB39" s="1384">
        <v>2.e-002</v>
      </c>
      <c r="AC39" s="1388">
        <v>1.4999999999999999e-002</v>
      </c>
      <c r="AD39" s="1393">
        <v>0</v>
      </c>
      <c r="AE39" s="1398">
        <v>5.0000000000000001e-003</v>
      </c>
      <c r="AF39" s="1400"/>
      <c r="AG39" s="1402" t="s">
        <v>1000</v>
      </c>
      <c r="AH39" s="1409" t="s">
        <v>363</v>
      </c>
      <c r="AI39" s="1415" t="s">
        <v>1248</v>
      </c>
      <c r="AJ39" s="1365" t="s">
        <v>2553</v>
      </c>
      <c r="AK39" s="1371"/>
      <c r="BB39" s="1431" t="s">
        <v>1000</v>
      </c>
      <c r="BC39" s="1368" t="s">
        <v>2555</v>
      </c>
    </row>
    <row r="40" spans="1:55">
      <c r="A40" s="1228" t="s">
        <v>1253</v>
      </c>
      <c r="B40" s="1353" t="s">
        <v>752</v>
      </c>
      <c r="C40" s="1359">
        <v>2.5999999999999999e-002</v>
      </c>
      <c r="D40" s="1365">
        <v>1.9e-002</v>
      </c>
      <c r="E40" s="1365">
        <v>1.e-002</v>
      </c>
      <c r="F40" s="1371">
        <v>0</v>
      </c>
      <c r="G40" s="1359">
        <v>1.4999999999999999e-002</v>
      </c>
      <c r="H40" s="1365">
        <v>1.0999999999999999e-002</v>
      </c>
      <c r="I40" s="1371">
        <v>0</v>
      </c>
      <c r="J40" s="1359">
        <v>5.0000000000000001e-003</v>
      </c>
      <c r="K40" s="1371">
        <v>0</v>
      </c>
      <c r="L40" s="1379">
        <v>5.099999999999999e-002</v>
      </c>
      <c r="M40" s="1384">
        <v>4.6999999999999993e-002</v>
      </c>
      <c r="N40" s="1384">
        <v>3.5999999999999997e-002</v>
      </c>
      <c r="O40" s="1384">
        <v>2.9000000000000001e-002</v>
      </c>
      <c r="P40" s="1384">
        <v>4.5999999999999992e-002</v>
      </c>
      <c r="Q40" s="1384">
        <v>4.3999999999999997e-002</v>
      </c>
      <c r="R40" s="1384">
        <v>4.1999999999999996e-002</v>
      </c>
      <c r="S40" s="1384">
        <v>3.9999999999999994e-002</v>
      </c>
      <c r="T40" s="1384">
        <v>3.9e-002</v>
      </c>
      <c r="U40" s="1384">
        <v>3.4999999999999996e-002</v>
      </c>
      <c r="V40" s="1384">
        <v>3.5000000000000003e-002</v>
      </c>
      <c r="W40" s="1384">
        <v>3.1e-002</v>
      </c>
      <c r="X40" s="1384">
        <v>3.1e-002</v>
      </c>
      <c r="Y40" s="1384">
        <v>3.0000000000000002e-002</v>
      </c>
      <c r="Z40" s="1384">
        <v>2.4e-002</v>
      </c>
      <c r="AA40" s="1384">
        <v>2.5999999999999999e-002</v>
      </c>
      <c r="AB40" s="1384">
        <v>2.e-002</v>
      </c>
      <c r="AC40" s="1388">
        <v>1.4999999999999999e-002</v>
      </c>
      <c r="AD40" s="1393">
        <v>0</v>
      </c>
      <c r="AE40" s="1398">
        <v>5.0000000000000001e-003</v>
      </c>
      <c r="AF40" s="1400"/>
      <c r="AG40" s="1243" t="s">
        <v>1253</v>
      </c>
      <c r="AH40" s="1409" t="s">
        <v>752</v>
      </c>
      <c r="AI40" s="1415" t="s">
        <v>1248</v>
      </c>
      <c r="AJ40" s="1365" t="s">
        <v>2553</v>
      </c>
      <c r="AK40" s="1419"/>
      <c r="BB40" s="1432" t="s">
        <v>1253</v>
      </c>
      <c r="BC40" s="1368" t="s">
        <v>1140</v>
      </c>
    </row>
    <row r="41" spans="1:55" ht="24">
      <c r="A41" s="1228" t="s">
        <v>479</v>
      </c>
      <c r="B41" s="1353" t="s">
        <v>373</v>
      </c>
      <c r="C41" s="1359">
        <v>2.5999999999999999e-002</v>
      </c>
      <c r="D41" s="1365">
        <v>1.9e-002</v>
      </c>
      <c r="E41" s="1365">
        <v>1.e-002</v>
      </c>
      <c r="F41" s="1371">
        <v>0</v>
      </c>
      <c r="G41" s="1359">
        <v>1.4999999999999999e-002</v>
      </c>
      <c r="H41" s="1365">
        <v>1.0999999999999999e-002</v>
      </c>
      <c r="I41" s="1371">
        <v>0</v>
      </c>
      <c r="J41" s="1359">
        <v>5.0000000000000001e-003</v>
      </c>
      <c r="K41" s="1371">
        <v>0</v>
      </c>
      <c r="L41" s="1379">
        <v>5.099999999999999e-002</v>
      </c>
      <c r="M41" s="1384">
        <v>4.6999999999999993e-002</v>
      </c>
      <c r="N41" s="1384">
        <v>3.5999999999999997e-002</v>
      </c>
      <c r="O41" s="1384">
        <v>2.9000000000000001e-002</v>
      </c>
      <c r="P41" s="1384">
        <v>4.5999999999999992e-002</v>
      </c>
      <c r="Q41" s="1384">
        <v>4.3999999999999997e-002</v>
      </c>
      <c r="R41" s="1384">
        <v>4.1999999999999996e-002</v>
      </c>
      <c r="S41" s="1384">
        <v>3.9999999999999994e-002</v>
      </c>
      <c r="T41" s="1384">
        <v>3.9e-002</v>
      </c>
      <c r="U41" s="1384">
        <v>3.4999999999999996e-002</v>
      </c>
      <c r="V41" s="1384">
        <v>3.5000000000000003e-002</v>
      </c>
      <c r="W41" s="1384">
        <v>3.1e-002</v>
      </c>
      <c r="X41" s="1384">
        <v>3.1e-002</v>
      </c>
      <c r="Y41" s="1384">
        <v>3.0000000000000002e-002</v>
      </c>
      <c r="Z41" s="1384">
        <v>2.4e-002</v>
      </c>
      <c r="AA41" s="1384">
        <v>2.5999999999999999e-002</v>
      </c>
      <c r="AB41" s="1384">
        <v>2.e-002</v>
      </c>
      <c r="AC41" s="1388">
        <v>1.4999999999999999e-002</v>
      </c>
      <c r="AD41" s="1393">
        <v>0</v>
      </c>
      <c r="AE41" s="1398">
        <v>5.0000000000000001e-003</v>
      </c>
      <c r="AF41" s="1400"/>
      <c r="AG41" s="1402" t="s">
        <v>479</v>
      </c>
      <c r="AH41" s="1409" t="s">
        <v>373</v>
      </c>
      <c r="AI41" s="1415" t="s">
        <v>1248</v>
      </c>
      <c r="AJ41" s="1365" t="s">
        <v>2553</v>
      </c>
      <c r="AK41" s="1371" t="s">
        <v>2557</v>
      </c>
      <c r="BB41" s="1431" t="s">
        <v>479</v>
      </c>
      <c r="BC41" s="1368" t="s">
        <v>45</v>
      </c>
    </row>
    <row r="42" spans="1:55" ht="24">
      <c r="A42" s="1228" t="s">
        <v>1257</v>
      </c>
      <c r="B42" s="1353" t="s">
        <v>381</v>
      </c>
      <c r="C42" s="1359">
        <v>2.5999999999999999e-002</v>
      </c>
      <c r="D42" s="1365">
        <v>1.9e-002</v>
      </c>
      <c r="E42" s="1365">
        <v>1.e-002</v>
      </c>
      <c r="F42" s="1371">
        <v>0</v>
      </c>
      <c r="G42" s="1359">
        <v>1.4999999999999999e-002</v>
      </c>
      <c r="H42" s="1365">
        <v>1.0999999999999999e-002</v>
      </c>
      <c r="I42" s="1371">
        <v>0</v>
      </c>
      <c r="J42" s="1359">
        <v>5.0000000000000001e-003</v>
      </c>
      <c r="K42" s="1371">
        <v>0</v>
      </c>
      <c r="L42" s="1379">
        <v>5.099999999999999e-002</v>
      </c>
      <c r="M42" s="1384">
        <v>4.6999999999999993e-002</v>
      </c>
      <c r="N42" s="1384">
        <v>3.5999999999999997e-002</v>
      </c>
      <c r="O42" s="1384">
        <v>2.9000000000000001e-002</v>
      </c>
      <c r="P42" s="1384">
        <v>4.5999999999999992e-002</v>
      </c>
      <c r="Q42" s="1384">
        <v>4.3999999999999997e-002</v>
      </c>
      <c r="R42" s="1384">
        <v>4.1999999999999996e-002</v>
      </c>
      <c r="S42" s="1384">
        <v>3.9999999999999994e-002</v>
      </c>
      <c r="T42" s="1384">
        <v>3.9e-002</v>
      </c>
      <c r="U42" s="1384">
        <v>3.4999999999999996e-002</v>
      </c>
      <c r="V42" s="1384">
        <v>3.5000000000000003e-002</v>
      </c>
      <c r="W42" s="1384">
        <v>3.1e-002</v>
      </c>
      <c r="X42" s="1384">
        <v>3.1e-002</v>
      </c>
      <c r="Y42" s="1384">
        <v>3.0000000000000002e-002</v>
      </c>
      <c r="Z42" s="1384">
        <v>2.4e-002</v>
      </c>
      <c r="AA42" s="1384">
        <v>2.5999999999999999e-002</v>
      </c>
      <c r="AB42" s="1384">
        <v>2.e-002</v>
      </c>
      <c r="AC42" s="1388">
        <v>1.4999999999999999e-002</v>
      </c>
      <c r="AD42" s="1393">
        <v>0</v>
      </c>
      <c r="AE42" s="1398">
        <v>5.0000000000000001e-003</v>
      </c>
      <c r="AG42" s="1402" t="s">
        <v>1257</v>
      </c>
      <c r="AH42" s="1409" t="s">
        <v>381</v>
      </c>
      <c r="AI42" s="1415" t="s">
        <v>1248</v>
      </c>
      <c r="AJ42" s="1365" t="s">
        <v>2553</v>
      </c>
      <c r="AK42" s="1371" t="s">
        <v>2557</v>
      </c>
      <c r="BB42" s="1431" t="s">
        <v>1257</v>
      </c>
      <c r="BC42" s="1368" t="s">
        <v>45</v>
      </c>
    </row>
    <row r="43" spans="1:55" ht="24">
      <c r="A43" s="1228" t="s">
        <v>1259</v>
      </c>
      <c r="B43" s="1353" t="s">
        <v>1261</v>
      </c>
      <c r="C43" s="1359">
        <v>0.13700000000000001</v>
      </c>
      <c r="D43" s="1365">
        <v>0.1</v>
      </c>
      <c r="E43" s="1365">
        <v>5.5e-002</v>
      </c>
      <c r="F43" s="1371">
        <v>0</v>
      </c>
      <c r="G43" s="1359">
        <v>6.3e-002</v>
      </c>
      <c r="H43" s="1365">
        <v>4.2000000000000003e-002</v>
      </c>
      <c r="I43" s="1371">
        <v>0</v>
      </c>
      <c r="J43" s="1359">
        <v>2.4e-002</v>
      </c>
      <c r="K43" s="1371">
        <v>0</v>
      </c>
      <c r="L43" s="1379">
        <v>0.245</v>
      </c>
      <c r="M43" s="1384">
        <v>0.224</v>
      </c>
      <c r="N43" s="1384">
        <v>0.182</v>
      </c>
      <c r="O43" s="1384">
        <v>0.14499999999999999</v>
      </c>
      <c r="P43" s="1384">
        <v>0.221</v>
      </c>
      <c r="Q43" s="1384">
        <v>0.20799999999999999</v>
      </c>
      <c r="R43" s="1384">
        <v>0.2</v>
      </c>
      <c r="S43" s="1384">
        <v>0.187</v>
      </c>
      <c r="T43" s="1384">
        <v>0.184</v>
      </c>
      <c r="U43" s="1384">
        <v>0.16300000000000001</v>
      </c>
      <c r="V43" s="1384">
        <v>0.16299999999999998</v>
      </c>
      <c r="W43" s="1384">
        <v>0.158</v>
      </c>
      <c r="X43" s="1384">
        <v>0.14199999999999999</v>
      </c>
      <c r="Y43" s="1384">
        <v>0.13899999999999998</v>
      </c>
      <c r="Z43" s="1384">
        <v>0.12100000000000001</v>
      </c>
      <c r="AA43" s="1384">
        <v>0.11800000000000001</v>
      </c>
      <c r="AB43" s="1384">
        <v>0.1</v>
      </c>
      <c r="AC43" s="1388">
        <v>7.5999999999999998e-002</v>
      </c>
      <c r="AD43" s="1393">
        <v>0</v>
      </c>
      <c r="AE43" s="1398">
        <v>2.1000000000000001e-002</v>
      </c>
      <c r="AG43" s="1402" t="s">
        <v>2558</v>
      </c>
      <c r="AH43" s="1409" t="s">
        <v>1261</v>
      </c>
      <c r="AI43" s="1416" t="s">
        <v>2559</v>
      </c>
      <c r="AJ43" s="1365" t="s">
        <v>2560</v>
      </c>
      <c r="AK43" s="1419"/>
      <c r="BB43" s="1431" t="s">
        <v>2558</v>
      </c>
      <c r="BC43" s="1368" t="s">
        <v>45</v>
      </c>
    </row>
    <row r="44" spans="1:55" ht="24">
      <c r="A44" s="1228" t="s">
        <v>723</v>
      </c>
      <c r="B44" s="1353" t="s">
        <v>354</v>
      </c>
      <c r="C44" s="1359">
        <v>0.13700000000000001</v>
      </c>
      <c r="D44" s="1365">
        <v>0.1</v>
      </c>
      <c r="E44" s="1365">
        <v>5.5e-002</v>
      </c>
      <c r="F44" s="1371">
        <v>0</v>
      </c>
      <c r="G44" s="1359">
        <v>6.3e-002</v>
      </c>
      <c r="H44" s="1365">
        <v>4.2000000000000003e-002</v>
      </c>
      <c r="I44" s="1371">
        <v>0</v>
      </c>
      <c r="J44" s="1359">
        <v>2.4e-002</v>
      </c>
      <c r="K44" s="1371">
        <v>0</v>
      </c>
      <c r="L44" s="1379">
        <v>0.245</v>
      </c>
      <c r="M44" s="1384">
        <v>0.224</v>
      </c>
      <c r="N44" s="1384">
        <v>0.182</v>
      </c>
      <c r="O44" s="1384">
        <v>0.14499999999999999</v>
      </c>
      <c r="P44" s="1384">
        <v>0.221</v>
      </c>
      <c r="Q44" s="1384">
        <v>0.20799999999999999</v>
      </c>
      <c r="R44" s="1384">
        <v>0.2</v>
      </c>
      <c r="S44" s="1384">
        <v>0.187</v>
      </c>
      <c r="T44" s="1384">
        <v>0.184</v>
      </c>
      <c r="U44" s="1384">
        <v>0.16300000000000001</v>
      </c>
      <c r="V44" s="1384">
        <v>0.16299999999999998</v>
      </c>
      <c r="W44" s="1384">
        <v>0.158</v>
      </c>
      <c r="X44" s="1384">
        <v>0.14199999999999999</v>
      </c>
      <c r="Y44" s="1384">
        <v>0.13899999999999998</v>
      </c>
      <c r="Z44" s="1384">
        <v>0.12100000000000001</v>
      </c>
      <c r="AA44" s="1384">
        <v>0.11800000000000001</v>
      </c>
      <c r="AB44" s="1384">
        <v>0.1</v>
      </c>
      <c r="AC44" s="1388">
        <v>7.5999999999999998e-002</v>
      </c>
      <c r="AD44" s="1393">
        <v>0</v>
      </c>
      <c r="AE44" s="1398">
        <v>2.1000000000000001e-002</v>
      </c>
      <c r="AG44" s="1402" t="s">
        <v>723</v>
      </c>
      <c r="AH44" s="1409" t="s">
        <v>354</v>
      </c>
      <c r="AI44" s="1416" t="s">
        <v>2559</v>
      </c>
      <c r="AJ44" s="1365" t="s">
        <v>2560</v>
      </c>
      <c r="AK44" s="1419"/>
      <c r="BB44" s="1431" t="s">
        <v>723</v>
      </c>
      <c r="BC44" s="1368" t="s">
        <v>45</v>
      </c>
    </row>
    <row r="45" spans="1:55" ht="24">
      <c r="A45" s="1228" t="s">
        <v>41</v>
      </c>
      <c r="B45" s="1353" t="s">
        <v>228</v>
      </c>
      <c r="C45" s="1359">
        <v>0.13700000000000001</v>
      </c>
      <c r="D45" s="1365">
        <v>0.1</v>
      </c>
      <c r="E45" s="1365">
        <v>5.5e-002</v>
      </c>
      <c r="F45" s="1371">
        <v>0</v>
      </c>
      <c r="G45" s="1359">
        <v>6.3e-002</v>
      </c>
      <c r="H45" s="1365">
        <v>4.2000000000000003e-002</v>
      </c>
      <c r="I45" s="1371">
        <v>0</v>
      </c>
      <c r="J45" s="1359">
        <v>2.4e-002</v>
      </c>
      <c r="K45" s="1371">
        <v>0</v>
      </c>
      <c r="L45" s="1379">
        <v>0.245</v>
      </c>
      <c r="M45" s="1384">
        <v>0.224</v>
      </c>
      <c r="N45" s="1384">
        <v>0.182</v>
      </c>
      <c r="O45" s="1384">
        <v>0.14499999999999999</v>
      </c>
      <c r="P45" s="1384">
        <v>0.221</v>
      </c>
      <c r="Q45" s="1384">
        <v>0.20799999999999999</v>
      </c>
      <c r="R45" s="1384">
        <v>0.2</v>
      </c>
      <c r="S45" s="1384">
        <v>0.187</v>
      </c>
      <c r="T45" s="1384">
        <v>0.184</v>
      </c>
      <c r="U45" s="1384">
        <v>0.16300000000000001</v>
      </c>
      <c r="V45" s="1384">
        <v>0.16299999999999998</v>
      </c>
      <c r="W45" s="1384">
        <v>0.158</v>
      </c>
      <c r="X45" s="1384">
        <v>0.14199999999999999</v>
      </c>
      <c r="Y45" s="1384">
        <v>0.13899999999999998</v>
      </c>
      <c r="Z45" s="1384">
        <v>0.12100000000000001</v>
      </c>
      <c r="AA45" s="1384">
        <v>0.11800000000000001</v>
      </c>
      <c r="AB45" s="1384">
        <v>0.1</v>
      </c>
      <c r="AC45" s="1388">
        <v>7.5999999999999998e-002</v>
      </c>
      <c r="AD45" s="1393">
        <v>0</v>
      </c>
      <c r="AE45" s="1398">
        <v>2.1000000000000001e-002</v>
      </c>
      <c r="AG45" s="1402" t="s">
        <v>41</v>
      </c>
      <c r="AH45" s="1409" t="s">
        <v>228</v>
      </c>
      <c r="AI45" s="1416" t="s">
        <v>2559</v>
      </c>
      <c r="AJ45" s="1365" t="s">
        <v>2560</v>
      </c>
      <c r="AK45" s="1419"/>
      <c r="BB45" s="1431" t="s">
        <v>41</v>
      </c>
      <c r="BC45" s="1368" t="s">
        <v>45</v>
      </c>
    </row>
    <row r="46" spans="1:55" ht="24">
      <c r="A46" s="1228" t="s">
        <v>1071</v>
      </c>
      <c r="B46" s="1353" t="s">
        <v>1097</v>
      </c>
      <c r="C46" s="1359">
        <v>5.8999999999999997e-002</v>
      </c>
      <c r="D46" s="1365">
        <v>4.2999999999999997e-002</v>
      </c>
      <c r="E46" s="1365">
        <v>2.3e-002</v>
      </c>
      <c r="F46" s="1371">
        <v>0</v>
      </c>
      <c r="G46" s="1359">
        <v>1.2e-002</v>
      </c>
      <c r="H46" s="1365">
        <v>1.e-002</v>
      </c>
      <c r="I46" s="1371">
        <v>0</v>
      </c>
      <c r="J46" s="1359">
        <v>1.0999999999999999e-002</v>
      </c>
      <c r="K46" s="1371">
        <v>0</v>
      </c>
      <c r="L46" s="1379">
        <v>9.1999999999999985e-002</v>
      </c>
      <c r="M46" s="1384">
        <v>8.9999999999999983e-002</v>
      </c>
      <c r="N46" s="1384">
        <v>7.9999999999999988e-002</v>
      </c>
      <c r="O46" s="1384">
        <v>6.3999999999999987e-002</v>
      </c>
      <c r="P46" s="1384">
        <v>8.0999999999999989e-002</v>
      </c>
      <c r="Q46" s="1384">
        <v>7.5999999999999984e-002</v>
      </c>
      <c r="R46" s="1384">
        <v>7.8999999999999987e-002</v>
      </c>
      <c r="S46" s="1384">
        <v>7.3999999999999996e-002</v>
      </c>
      <c r="T46" s="1384">
        <v>6.4999999999999988e-002</v>
      </c>
      <c r="U46" s="1384">
        <v>6.3e-002</v>
      </c>
      <c r="V46" s="1384">
        <v>5.6000000000000001e-002</v>
      </c>
      <c r="W46" s="1384">
        <v>6.8999999999999992e-002</v>
      </c>
      <c r="X46" s="1384">
        <v>5.3999999999999999e-002</v>
      </c>
      <c r="Y46" s="1384">
        <v>4.5000000000000005e-002</v>
      </c>
      <c r="Z46" s="1384">
        <v>5.2999999999999999e-002</v>
      </c>
      <c r="AA46" s="1384">
        <v>4.3000000000000003e-002</v>
      </c>
      <c r="AB46" s="1384">
        <v>4.4000000000000004e-002</v>
      </c>
      <c r="AC46" s="1388">
        <v>3.3000000000000002e-002</v>
      </c>
      <c r="AD46" s="1393">
        <v>0</v>
      </c>
      <c r="AE46" s="1398">
        <v>1.e-002</v>
      </c>
      <c r="AG46" s="1402" t="s">
        <v>2561</v>
      </c>
      <c r="AH46" s="1409" t="s">
        <v>1097</v>
      </c>
      <c r="AI46" s="1415" t="s">
        <v>2562</v>
      </c>
      <c r="AJ46" s="1365" t="s">
        <v>2563</v>
      </c>
      <c r="AK46" s="1371" t="s">
        <v>2564</v>
      </c>
      <c r="BB46" s="1431" t="s">
        <v>2561</v>
      </c>
      <c r="BC46" s="1368" t="s">
        <v>45</v>
      </c>
    </row>
    <row r="47" spans="1:55" ht="24">
      <c r="A47" s="1228" t="s">
        <v>1273</v>
      </c>
      <c r="B47" s="1353" t="s">
        <v>11</v>
      </c>
      <c r="C47" s="1359">
        <v>5.8999999999999997e-002</v>
      </c>
      <c r="D47" s="1365">
        <v>4.2999999999999997e-002</v>
      </c>
      <c r="E47" s="1365">
        <v>2.3e-002</v>
      </c>
      <c r="F47" s="1371">
        <v>0</v>
      </c>
      <c r="G47" s="1359">
        <v>1.2e-002</v>
      </c>
      <c r="H47" s="1365">
        <v>1.e-002</v>
      </c>
      <c r="I47" s="1371">
        <v>0</v>
      </c>
      <c r="J47" s="1359">
        <v>1.0999999999999999e-002</v>
      </c>
      <c r="K47" s="1371">
        <v>0</v>
      </c>
      <c r="L47" s="1379">
        <v>9.1999999999999985e-002</v>
      </c>
      <c r="M47" s="1384">
        <v>8.9999999999999983e-002</v>
      </c>
      <c r="N47" s="1384">
        <v>7.9999999999999988e-002</v>
      </c>
      <c r="O47" s="1384">
        <v>6.3999999999999987e-002</v>
      </c>
      <c r="P47" s="1384">
        <v>8.0999999999999989e-002</v>
      </c>
      <c r="Q47" s="1384">
        <v>7.5999999999999984e-002</v>
      </c>
      <c r="R47" s="1384">
        <v>7.8999999999999987e-002</v>
      </c>
      <c r="S47" s="1384">
        <v>7.3999999999999996e-002</v>
      </c>
      <c r="T47" s="1384">
        <v>6.4999999999999988e-002</v>
      </c>
      <c r="U47" s="1384">
        <v>6.3e-002</v>
      </c>
      <c r="V47" s="1384">
        <v>5.6000000000000001e-002</v>
      </c>
      <c r="W47" s="1384">
        <v>6.8999999999999992e-002</v>
      </c>
      <c r="X47" s="1384">
        <v>5.3999999999999999e-002</v>
      </c>
      <c r="Y47" s="1384">
        <v>4.5000000000000005e-002</v>
      </c>
      <c r="Z47" s="1384">
        <v>5.2999999999999999e-002</v>
      </c>
      <c r="AA47" s="1384">
        <v>4.3000000000000003e-002</v>
      </c>
      <c r="AB47" s="1384">
        <v>4.4000000000000004e-002</v>
      </c>
      <c r="AC47" s="1388">
        <v>3.3000000000000002e-002</v>
      </c>
      <c r="AD47" s="1393">
        <v>0</v>
      </c>
      <c r="AE47" s="1398">
        <v>1.e-002</v>
      </c>
      <c r="AG47" s="1402" t="s">
        <v>2565</v>
      </c>
      <c r="AH47" s="1409" t="s">
        <v>11</v>
      </c>
      <c r="AI47" s="1415" t="s">
        <v>2562</v>
      </c>
      <c r="AJ47" s="1365" t="s">
        <v>2563</v>
      </c>
      <c r="AK47" s="1371" t="s">
        <v>2564</v>
      </c>
      <c r="BB47" s="1431" t="s">
        <v>2565</v>
      </c>
      <c r="BC47" s="1368" t="s">
        <v>45</v>
      </c>
    </row>
    <row r="48" spans="1:55" ht="24.6">
      <c r="A48" s="1230" t="s">
        <v>1057</v>
      </c>
      <c r="B48" s="1354" t="s">
        <v>398</v>
      </c>
      <c r="C48" s="1360">
        <v>5.8999999999999997e-002</v>
      </c>
      <c r="D48" s="1366">
        <v>4.2999999999999997e-002</v>
      </c>
      <c r="E48" s="1366">
        <v>2.3e-002</v>
      </c>
      <c r="F48" s="1372">
        <v>0</v>
      </c>
      <c r="G48" s="1360">
        <v>1.2e-002</v>
      </c>
      <c r="H48" s="1366">
        <v>1.e-002</v>
      </c>
      <c r="I48" s="1372">
        <v>0</v>
      </c>
      <c r="J48" s="1360">
        <v>1.0999999999999999e-002</v>
      </c>
      <c r="K48" s="1372">
        <v>0</v>
      </c>
      <c r="L48" s="1380">
        <v>9.1999999999999985e-002</v>
      </c>
      <c r="M48" s="1385">
        <v>8.9999999999999983e-002</v>
      </c>
      <c r="N48" s="1385">
        <v>7.9999999999999988e-002</v>
      </c>
      <c r="O48" s="1385">
        <v>6.3999999999999987e-002</v>
      </c>
      <c r="P48" s="1385">
        <v>8.0999999999999989e-002</v>
      </c>
      <c r="Q48" s="1385">
        <v>7.5999999999999984e-002</v>
      </c>
      <c r="R48" s="1385">
        <v>7.8999999999999987e-002</v>
      </c>
      <c r="S48" s="1385">
        <v>7.3999999999999996e-002</v>
      </c>
      <c r="T48" s="1385">
        <v>6.4999999999999988e-002</v>
      </c>
      <c r="U48" s="1385">
        <v>6.3e-002</v>
      </c>
      <c r="V48" s="1385">
        <v>5.6000000000000001e-002</v>
      </c>
      <c r="W48" s="1385">
        <v>6.8999999999999992e-002</v>
      </c>
      <c r="X48" s="1385">
        <v>5.3999999999999999e-002</v>
      </c>
      <c r="Y48" s="1385">
        <v>4.5000000000000005e-002</v>
      </c>
      <c r="Z48" s="1385">
        <v>5.2999999999999999e-002</v>
      </c>
      <c r="AA48" s="1385">
        <v>4.3000000000000003e-002</v>
      </c>
      <c r="AB48" s="1385">
        <v>4.4000000000000004e-002</v>
      </c>
      <c r="AC48" s="1389">
        <v>3.3000000000000002e-002</v>
      </c>
      <c r="AD48" s="1393">
        <v>0</v>
      </c>
      <c r="AE48" s="1399">
        <v>1.e-002</v>
      </c>
      <c r="AG48" s="1403" t="s">
        <v>2566</v>
      </c>
      <c r="AH48" s="1410" t="s">
        <v>398</v>
      </c>
      <c r="AI48" s="1417" t="s">
        <v>2562</v>
      </c>
      <c r="AJ48" s="1366" t="s">
        <v>2563</v>
      </c>
      <c r="AK48" s="1372" t="s">
        <v>2564</v>
      </c>
      <c r="BB48" s="1433" t="s">
        <v>2566</v>
      </c>
      <c r="BC48" s="1369" t="s">
        <v>45</v>
      </c>
    </row>
    <row r="49" spans="33:34">
      <c r="AG49" s="1404"/>
    </row>
    <row r="50" spans="33:34">
      <c r="AG50" s="1404" t="s">
        <v>2567</v>
      </c>
      <c r="AH50" s="1404"/>
    </row>
    <row r="51" spans="33:34">
      <c r="AG51" s="1405" t="s">
        <v>2568</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基本情報入力シート</vt:lpstr>
      <vt:lpstr>補助金提出様式→</vt:lpstr>
      <vt:lpstr>【静岡県提出用】様式第2号</vt:lpstr>
      <vt:lpstr xml:space="preserve">【静岡県提出用】様式第3号 </vt:lpstr>
      <vt:lpstr>←補助金提出様式</vt:lpstr>
      <vt:lpstr>別紙様式2-1 （処遇改善加算 総括表）</vt:lpstr>
      <vt:lpstr>別紙様式2-2（処遇改善加算　個表）</vt:lpstr>
      <vt:lpstr>参考（キャリアパス要件概要及びキャリアパス・賃金既定例）</vt:lpstr>
      <vt:lpstr>【参考】数式用</vt:lpstr>
      <vt:lpstr>【参考】数式用2</vt:lpstr>
      <vt:lpstr>【参考】数式用３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2025-02-13T04:38:02Z</dcterms:created>
  <dcterms:modified xsi:type="dcterms:W3CDTF">2025-02-25T06:10:55Z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2025-02-25T06:10:55Z</vt:filetime>
  </property>
</Properties>
</file>