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D80F4883-CEC4-4882-9413-B0CAF81E7E29}" xr6:coauthVersionLast="47" xr6:coauthVersionMax="47" xr10:uidLastSave="{00000000-0000-0000-0000-000000000000}"/>
  <bookViews>
    <workbookView xWindow="-120" yWindow="-120" windowWidth="29040" windowHeight="15840" tabRatio="601"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U17" i="5"/>
  <c r="U13" i="5"/>
  <c r="W13" i="5" s="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G18" i="9"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G16" i="9" s="1"/>
  <c r="BR21" i="5"/>
  <c r="CP21" i="5"/>
  <c r="CO23" i="5"/>
  <c r="H18" i="14" s="1"/>
  <c r="CJ24" i="5"/>
  <c r="CV24" i="5"/>
  <c r="BL23" i="5"/>
  <c r="BW23" i="5"/>
  <c r="H18" i="11" s="1"/>
  <c r="CV21" i="5"/>
  <c r="BF22" i="5"/>
  <c r="DB22" i="5"/>
  <c r="BR23" i="5"/>
  <c r="CD23" i="5"/>
  <c r="BE24" i="5"/>
  <c r="H19" i="8" s="1"/>
  <c r="I19" i="8" s="1"/>
  <c r="G19" i="9"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G21" i="9" s="1"/>
  <c r="BK26" i="5"/>
  <c r="CV26" i="5"/>
  <c r="BK21" i="5"/>
  <c r="H16" i="9" s="1"/>
  <c r="BE22" i="5"/>
  <c r="H17" i="8" s="1"/>
  <c r="I17" i="8" s="1"/>
  <c r="G17" i="9"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G20" i="9" s="1"/>
  <c r="CC25" i="5"/>
  <c r="H20" i="12" s="1"/>
  <c r="DA25" i="5"/>
  <c r="H20" i="16" s="1"/>
  <c r="BW26" i="5"/>
  <c r="H21" i="11" s="1"/>
  <c r="CU26" i="5"/>
  <c r="H21" i="15" s="1"/>
  <c r="BK25" i="5"/>
  <c r="H20" i="9" s="1"/>
  <c r="CI25" i="5"/>
  <c r="H20" i="13" s="1"/>
  <c r="CC26" i="5"/>
  <c r="H21" i="12" s="1"/>
  <c r="DA26" i="5"/>
  <c r="I29" i="5"/>
  <c r="CB23" i="5" l="1"/>
  <c r="BD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J26" i="5"/>
  <c r="H21" i="9"/>
  <c r="I21" i="9" s="1"/>
  <c r="G21" i="10"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X28" i="5"/>
  <c r="U28" i="5"/>
  <c r="W28" i="5" s="1"/>
  <c r="R28" i="5"/>
  <c r="CQ27" i="5"/>
  <c r="CK27" i="5"/>
  <c r="CE27" i="5"/>
  <c r="BY27" i="5"/>
  <c r="BS27" i="5"/>
  <c r="BM27" i="5"/>
  <c r="BG27" i="5"/>
  <c r="BA27" i="5"/>
  <c r="X27" i="5"/>
  <c r="U27" i="5"/>
  <c r="W27" i="5" s="1"/>
  <c r="R27" i="5"/>
  <c r="CQ20" i="5"/>
  <c r="CK20" i="5"/>
  <c r="CE20" i="5"/>
  <c r="BY20" i="5"/>
  <c r="BS20" i="5"/>
  <c r="BM20" i="5"/>
  <c r="BG20" i="5"/>
  <c r="BA20" i="5"/>
  <c r="X20" i="5"/>
  <c r="U20" i="5"/>
  <c r="W20" i="5" s="1"/>
  <c r="R20" i="5"/>
  <c r="CQ19" i="5"/>
  <c r="CK19" i="5"/>
  <c r="CE19" i="5"/>
  <c r="BY19" i="5"/>
  <c r="BS19" i="5"/>
  <c r="BM19" i="5"/>
  <c r="BG19" i="5"/>
  <c r="BA19" i="5"/>
  <c r="X19" i="5"/>
  <c r="U19" i="5"/>
  <c r="W19" i="5" s="1"/>
  <c r="R19" i="5"/>
  <c r="CQ18" i="5"/>
  <c r="CK18" i="5"/>
  <c r="CE18" i="5"/>
  <c r="BY18" i="5"/>
  <c r="BS18" i="5"/>
  <c r="BM18" i="5"/>
  <c r="BG18" i="5"/>
  <c r="BA18" i="5"/>
  <c r="X18" i="5"/>
  <c r="U18" i="5"/>
  <c r="W18" i="5" s="1"/>
  <c r="R18" i="5"/>
  <c r="CQ17" i="5"/>
  <c r="CO64" i="5"/>
  <c r="CO66" i="5" s="1"/>
  <c r="CK17" i="5"/>
  <c r="CI64" i="5"/>
  <c r="CE17" i="5"/>
  <c r="BY17" i="5"/>
  <c r="BW64" i="5"/>
  <c r="BS17" i="5"/>
  <c r="BM17" i="5"/>
  <c r="BG17" i="5"/>
  <c r="BE66" i="5"/>
  <c r="BA17" i="5"/>
  <c r="X17" i="5"/>
  <c r="W17" i="5"/>
  <c r="R17" i="5"/>
  <c r="CQ16" i="5"/>
  <c r="CK16" i="5"/>
  <c r="CE16" i="5"/>
  <c r="BY16" i="5"/>
  <c r="BS16" i="5"/>
  <c r="BM16" i="5"/>
  <c r="BG16" i="5"/>
  <c r="BA16" i="5"/>
  <c r="X16" i="5"/>
  <c r="U16" i="5"/>
  <c r="W16" i="5" s="1"/>
  <c r="R16" i="5"/>
  <c r="CQ15" i="5"/>
  <c r="CK15" i="5"/>
  <c r="CE15" i="5"/>
  <c r="BY15" i="5"/>
  <c r="BS15" i="5"/>
  <c r="BM15" i="5"/>
  <c r="BG15" i="5"/>
  <c r="BA15" i="5"/>
  <c r="X15" i="5"/>
  <c r="U15" i="5"/>
  <c r="W15" i="5" s="1"/>
  <c r="R15" i="5"/>
  <c r="CQ14" i="5"/>
  <c r="CK14" i="5"/>
  <c r="CH64" i="5"/>
  <c r="CE14" i="5"/>
  <c r="BY14" i="5"/>
  <c r="BS14" i="5"/>
  <c r="BM14" i="5"/>
  <c r="BG14" i="5"/>
  <c r="BA14" i="5"/>
  <c r="X14" i="5"/>
  <c r="U14" i="5"/>
  <c r="W14" i="5" s="1"/>
  <c r="R14" i="5"/>
  <c r="CQ13" i="5"/>
  <c r="CK13" i="5"/>
  <c r="CE13" i="5"/>
  <c r="BY13" i="5"/>
  <c r="BS13" i="5"/>
  <c r="BM13"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G11" i="9" s="1"/>
  <c r="DB16" i="5"/>
  <c r="BE18" i="5"/>
  <c r="H13" i="8" s="1"/>
  <c r="I13" i="8" s="1"/>
  <c r="G13" i="9"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G22" i="9" s="1"/>
  <c r="BE28" i="5"/>
  <c r="H23" i="8" s="1"/>
  <c r="I23" i="8" s="1"/>
  <c r="G23" i="9" s="1"/>
  <c r="BE20" i="5"/>
  <c r="H15" i="8" s="1"/>
  <c r="I15" i="8" s="1"/>
  <c r="G15" i="9"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D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BJ46" i="5"/>
  <c r="BJ48" i="5" s="1"/>
  <c r="DA46" i="5"/>
  <c r="CI46" i="5"/>
  <c r="CC46" i="5"/>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O48" i="5"/>
  <c r="CP36" i="5"/>
  <c r="CS46" i="5"/>
  <c r="CA46" i="5"/>
  <c r="CA48" i="5" s="1"/>
  <c r="CO38" i="5"/>
  <c r="BO46" i="5"/>
  <c r="CB46" i="5"/>
  <c r="CB48" i="5" s="1"/>
  <c r="CC48" i="5"/>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G30" i="9"/>
  <c r="I10" i="9"/>
  <c r="G32" i="9"/>
  <c r="I12" i="9"/>
  <c r="G36" i="9"/>
  <c r="G31" i="9"/>
  <c r="I9" i="9"/>
  <c r="I8" i="10"/>
  <c r="BU48" i="5"/>
  <c r="BU49" i="5" s="1"/>
  <c r="BC49" i="5"/>
  <c r="CM39" i="5"/>
  <c r="BO4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<sst xmlns="http://schemas.openxmlformats.org/spreadsheetml/2006/main" count="1037" uniqueCount="176">
  <si>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</si>
  <si>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</si>
  <si>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</si>
  <si>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</si>
  <si>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</si>
  <si>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</si>
  <si>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</si>
  <si>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</si>
  <si>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</si>
  <si>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</si>
  <si>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</si>
  <si>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</si>
  <si>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</si>
  <si>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</si>
  <si>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</si>
  <si>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</si>
  <si>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</si>
  <si>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</si>
  <si>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</si>
  <si>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</si>
  <si>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</si>
  <si>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</si>
  <si>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R5積立金額
（円）</t>
    <rPh sb="2" eb="4">
      <t>ツミタテ</t>
    </rPh>
    <rPh sb="4" eb="6">
      <t>キンガク</t>
    </rPh>
    <rPh sb="8" eb="9">
      <t>エン</t>
    </rPh>
    <phoneticPr fontId="2"/>
  </si>
  <si>
    <t>ＬＮＧ</t>
    <phoneticPr fontId="2"/>
  </si>
  <si>
    <t>R4末残高
（円）
①</t>
    <rPh sb="2" eb="3">
      <t>マツ</t>
    </rPh>
    <rPh sb="3" eb="5">
      <t>ザンダカ</t>
    </rPh>
    <rPh sb="7" eb="8">
      <t>エン</t>
    </rPh>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</si>
  <si>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</si>
  <si>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</si>
  <si>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</si>
  <si>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</si>
  <si>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</si>
  <si>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</si>
  <si>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</si>
  <si>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</si>
  <si>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</si>
  <si>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</si>
  <si>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</si>
  <si>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</si>
  <si>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</si>
  <si>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</si>
  <si>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</si>
  <si>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</si>
  <si>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</si>
  <si>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</si>
  <si>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</si>
  <si>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</si>
  <si>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</si>
  <si>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</si>
  <si>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</si>
  <si>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</si>
  <si>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</si>
  <si>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</si>
  <si>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</si>
  <si>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</si>
  <si>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</si>
  <si>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</si>
  <si>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</si>
  <si>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</si>
  <si>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</si>
  <si>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</si>
  <si>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</si>
  <si>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</si>
  <si>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</si>
  <si>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</si>
  <si>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</si>
  <si>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</si>
  <si>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</si>
  <si>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</si>
  <si>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</si>
  <si>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</si>
  <si>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</si>
  <si>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</si>
  <si>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</si>
  <si>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</si>
  <si>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</si>
  <si>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</si>
  <si>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</si>
  <si>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</si>
  <si>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</si>
  <si>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</si>
  <si>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</si>
  <si>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</si>
  <si>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</si>
  <si>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</si>
  <si>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</si>
  <si>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</si>
  <si>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</si>
  <si>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</si>
  <si>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</si>
  <si>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</si>
  <si>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</si>
  <si>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</si>
  <si>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</si>
  <si>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</si>
  <si>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</si>
  <si>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</si>
  <si>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</si>
  <si>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</si>
  <si>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</si>
  <si>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</si>
  <si>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</si>
  <si>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</si>
  <si>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</si>
  <si>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</si>
  <si>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</si>
  <si>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</si>
  <si>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</si>
  <si>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</si>
  <si>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</si>
  <si>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</si>
  <si>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</si>
  <si>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</si>
  <si>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</si>
  <si>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</si>
  <si>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</si>
  <si>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</si>
  <si>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</si>
  <si>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</si>
  <si>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</si>
  <si>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</si>
  <si>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</si>
  <si>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</si>
  <si>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</si>
  <si>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</si>
  <si>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</si>
  <si>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</si>
  <si>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</si>
  <si>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</si>
  <si>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</si>
  <si>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</si>
  <si>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Ｒ６</t>
    <phoneticPr fontId="2"/>
  </si>
  <si>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</si>
  <si>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</si>
  <si>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</si>
  <si>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</si>
  <si>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</si>
  <si>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</si>
  <si>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</si>
  <si>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</si>
  <si>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</si>
  <si>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</si>
  <si>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</si>
  <si>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</si>
  <si>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</si>
  <si>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</si>
  <si>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</si>
  <si>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</si>
  <si>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</si>
  <si>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</si>
  <si>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</si>
  <si>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</si>
  <si>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</si>
  <si>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</si>
  <si>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</si>
  <si>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</si>
  <si>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</si>
  <si>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</si>
  <si>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</si>
  <si>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</si>
  <si>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</si>
  <si>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</si>
  <si>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</si>
  <si>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</si>
  <si>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</si>
  <si>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</si>
  <si>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Ｒ5～Ｒ7</t>
    <phoneticPr fontId="2"/>
  </si>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</sst>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6" fillId="8" borderId="0" xfId="0" applyFont="1" applyFill="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0" borderId="5" xfId="0"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eetMetadata" Target="metadata.xml" />
</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7"/>
  <sheetViews>
    <sheetView tabSelected="1" view="pageBreakPreview" topLeftCell="Z1" zoomScale="80" zoomScaleNormal="80" zoomScaleSheetLayoutView="80" workbookViewId="0">
      <selection activeCell="DE15" sqref="DE15"/>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281" t="s">
        <v>143</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70</v>
      </c>
      <c r="AL4" s="110"/>
      <c r="AM4" s="110"/>
      <c r="AN4" s="110" t="s">
        <v>129</v>
      </c>
      <c r="AO4" s="110"/>
      <c r="AP4" s="110"/>
      <c r="AQ4" s="110"/>
      <c r="AR4" s="110"/>
      <c r="AS4" s="110"/>
      <c r="AT4" s="110"/>
      <c r="AU4" s="110"/>
      <c r="AV4" s="110"/>
      <c r="AW4" s="110"/>
      <c r="AX4" s="110"/>
      <c r="AY4" s="110"/>
      <c r="BB4" s="231"/>
      <c r="BC4" s="232" t="s">
        <v>155</v>
      </c>
      <c r="BD4" s="226" t="s">
        <v>122</v>
      </c>
      <c r="BE4" s="170">
        <v>20</v>
      </c>
      <c r="BF4" s="171">
        <v>1</v>
      </c>
      <c r="BH4" s="231"/>
      <c r="BI4" s="232" t="s">
        <v>156</v>
      </c>
      <c r="BJ4" s="141" t="s">
        <v>75</v>
      </c>
      <c r="BK4" s="170">
        <v>0</v>
      </c>
      <c r="BL4" s="171">
        <v>1</v>
      </c>
      <c r="BN4" s="231"/>
      <c r="BO4" s="232" t="s">
        <v>157</v>
      </c>
      <c r="BP4" s="141" t="s">
        <v>75</v>
      </c>
      <c r="BQ4" s="170">
        <v>0</v>
      </c>
      <c r="BR4" s="171">
        <v>1</v>
      </c>
      <c r="BT4" s="231"/>
      <c r="BU4" s="232" t="s">
        <v>158</v>
      </c>
      <c r="BV4" s="141" t="s">
        <v>75</v>
      </c>
      <c r="BW4" s="170">
        <v>0</v>
      </c>
      <c r="BX4" s="171">
        <v>1</v>
      </c>
      <c r="BZ4" s="231"/>
      <c r="CA4" s="232" t="s">
        <v>159</v>
      </c>
      <c r="CB4" s="141" t="s">
        <v>75</v>
      </c>
      <c r="CC4" s="170">
        <v>0</v>
      </c>
      <c r="CD4" s="171">
        <v>1</v>
      </c>
      <c r="CF4" s="231"/>
      <c r="CG4" s="232" t="s">
        <v>160</v>
      </c>
      <c r="CH4" s="141" t="s">
        <v>75</v>
      </c>
      <c r="CI4" s="170">
        <v>0</v>
      </c>
      <c r="CJ4" s="171">
        <v>1</v>
      </c>
      <c r="CL4" s="231"/>
      <c r="CM4" s="232" t="s">
        <v>161</v>
      </c>
      <c r="CN4" s="141" t="s">
        <v>75</v>
      </c>
      <c r="CO4" s="170">
        <v>0</v>
      </c>
      <c r="CP4" s="171">
        <v>1</v>
      </c>
      <c r="CR4" s="231"/>
      <c r="CS4" s="232" t="s">
        <v>162</v>
      </c>
      <c r="CT4" s="141" t="s">
        <v>75</v>
      </c>
      <c r="CU4" s="170">
        <v>0</v>
      </c>
      <c r="CV4" s="171">
        <v>1</v>
      </c>
      <c r="CX4" s="231"/>
      <c r="CY4" s="232" t="s">
        <v>163</v>
      </c>
      <c r="CZ4" s="141" t="s">
        <v>75</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71</v>
      </c>
      <c r="AL5" s="110"/>
      <c r="AM5" s="110"/>
      <c r="AN5" s="110" t="s">
        <v>131</v>
      </c>
      <c r="AO5" s="110"/>
      <c r="AP5" s="110"/>
      <c r="AQ5" s="110"/>
      <c r="AR5" s="110"/>
      <c r="AS5" s="110"/>
      <c r="AT5" s="110"/>
      <c r="AU5" s="110"/>
      <c r="AV5" s="110"/>
      <c r="AW5" s="110"/>
      <c r="AX5" s="110"/>
      <c r="AY5" s="110"/>
      <c r="BB5" s="229"/>
      <c r="BC5" s="233"/>
      <c r="BD5" s="227" t="s">
        <v>77</v>
      </c>
      <c r="BE5" s="172">
        <v>25</v>
      </c>
      <c r="BF5" s="173">
        <v>1</v>
      </c>
      <c r="BH5" s="229"/>
      <c r="BI5" s="233"/>
      <c r="BJ5" s="142" t="s">
        <v>77</v>
      </c>
      <c r="BK5" s="172"/>
      <c r="BL5" s="173">
        <v>1</v>
      </c>
      <c r="BN5" s="229"/>
      <c r="BO5" s="233"/>
      <c r="BP5" s="142" t="s">
        <v>77</v>
      </c>
      <c r="BQ5" s="172"/>
      <c r="BR5" s="173">
        <v>1</v>
      </c>
      <c r="BT5" s="229"/>
      <c r="BU5" s="233"/>
      <c r="BV5" s="142" t="s">
        <v>77</v>
      </c>
      <c r="BW5" s="172"/>
      <c r="BX5" s="173">
        <v>1</v>
      </c>
      <c r="BZ5" s="229"/>
      <c r="CA5" s="233"/>
      <c r="CB5" s="142" t="s">
        <v>77</v>
      </c>
      <c r="CC5" s="172"/>
      <c r="CD5" s="173">
        <v>1</v>
      </c>
      <c r="CF5" s="229"/>
      <c r="CG5" s="233"/>
      <c r="CH5" s="142" t="s">
        <v>77</v>
      </c>
      <c r="CI5" s="172"/>
      <c r="CJ5" s="173">
        <v>1</v>
      </c>
      <c r="CL5" s="229"/>
      <c r="CM5" s="233"/>
      <c r="CN5" s="142" t="s">
        <v>77</v>
      </c>
      <c r="CO5" s="172"/>
      <c r="CP5" s="173">
        <v>1</v>
      </c>
      <c r="CR5" s="229"/>
      <c r="CS5" s="233"/>
      <c r="CT5" s="142" t="s">
        <v>77</v>
      </c>
      <c r="CU5" s="172"/>
      <c r="CV5" s="173">
        <v>1</v>
      </c>
      <c r="CX5" s="229"/>
      <c r="CY5" s="233"/>
      <c r="CZ5" s="142" t="s">
        <v>77</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133</v>
      </c>
      <c r="AO6" s="20"/>
      <c r="AP6" s="20"/>
      <c r="AQ6" s="20"/>
      <c r="AR6" s="110"/>
      <c r="AS6" s="20"/>
      <c r="AT6" s="20"/>
      <c r="AU6" s="20"/>
      <c r="AV6" s="20"/>
      <c r="AW6" s="110"/>
      <c r="AX6" s="20"/>
      <c r="AY6" s="20"/>
      <c r="BB6" s="229"/>
      <c r="BC6" s="234"/>
      <c r="BD6" s="227" t="s">
        <v>21</v>
      </c>
      <c r="BE6" s="174">
        <v>30</v>
      </c>
      <c r="BF6" s="173">
        <v>0.7</v>
      </c>
      <c r="BH6" s="229"/>
      <c r="BI6" s="234"/>
      <c r="BJ6" s="142" t="s">
        <v>21</v>
      </c>
      <c r="BK6" s="174"/>
      <c r="BL6" s="173">
        <v>1</v>
      </c>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23</v>
      </c>
      <c r="BE7" s="175">
        <v>35</v>
      </c>
      <c r="BF7" s="176">
        <v>1</v>
      </c>
      <c r="BH7" s="230"/>
      <c r="BI7" s="235"/>
      <c r="BJ7" s="143" t="s">
        <v>23</v>
      </c>
      <c r="BK7" s="175"/>
      <c r="BL7" s="176">
        <v>1</v>
      </c>
      <c r="BN7" s="230"/>
      <c r="BO7" s="235"/>
      <c r="BP7" s="143" t="s">
        <v>23</v>
      </c>
      <c r="BQ7" s="175"/>
      <c r="BR7" s="176">
        <v>1</v>
      </c>
      <c r="BT7" s="230"/>
      <c r="BU7" s="235"/>
      <c r="BV7" s="143" t="s">
        <v>23</v>
      </c>
      <c r="BW7" s="175"/>
      <c r="BX7" s="176">
        <v>1</v>
      </c>
      <c r="BZ7" s="230"/>
      <c r="CA7" s="235"/>
      <c r="CB7" s="143" t="s">
        <v>23</v>
      </c>
      <c r="CC7" s="175"/>
      <c r="CD7" s="176">
        <v>1</v>
      </c>
      <c r="CF7" s="230"/>
      <c r="CG7" s="235"/>
      <c r="CH7" s="143" t="s">
        <v>23</v>
      </c>
      <c r="CI7" s="175"/>
      <c r="CJ7" s="176">
        <v>1</v>
      </c>
      <c r="CL7" s="230"/>
      <c r="CM7" s="235"/>
      <c r="CN7" s="143" t="s">
        <v>23</v>
      </c>
      <c r="CO7" s="175"/>
      <c r="CP7" s="176">
        <v>1</v>
      </c>
      <c r="CR7" s="230"/>
      <c r="CS7" s="235"/>
      <c r="CT7" s="143" t="s">
        <v>23</v>
      </c>
      <c r="CU7" s="175"/>
      <c r="CV7" s="176">
        <v>1</v>
      </c>
      <c r="CX7" s="230"/>
      <c r="CY7" s="235"/>
      <c r="CZ7" s="143" t="s">
        <v>23</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47" t="s">
        <v>28</v>
      </c>
      <c r="B9" s="282" t="s">
        <v>11</v>
      </c>
      <c r="C9" s="285" t="s">
        <v>0</v>
      </c>
      <c r="D9" s="285" t="s">
        <v>16</v>
      </c>
      <c r="E9" s="285" t="s">
        <v>17</v>
      </c>
      <c r="F9" s="285" t="s">
        <v>12</v>
      </c>
      <c r="G9" s="295" t="s">
        <v>144</v>
      </c>
      <c r="H9" s="285" t="s">
        <v>42</v>
      </c>
      <c r="I9" s="247" t="s">
        <v>10</v>
      </c>
      <c r="J9" s="247" t="s">
        <v>45</v>
      </c>
      <c r="K9" s="247" t="s">
        <v>1</v>
      </c>
      <c r="L9" s="285" t="s">
        <v>12</v>
      </c>
      <c r="M9" s="285" t="s">
        <v>2</v>
      </c>
      <c r="N9" s="285" t="s">
        <v>73</v>
      </c>
      <c r="O9" s="247" t="s">
        <v>32</v>
      </c>
      <c r="P9" s="247" t="s">
        <v>22</v>
      </c>
      <c r="Q9" s="279" t="s">
        <v>24</v>
      </c>
      <c r="R9" s="289" t="s">
        <v>74</v>
      </c>
      <c r="S9" s="203"/>
      <c r="T9" s="203"/>
      <c r="U9" s="203"/>
      <c r="V9" s="203"/>
      <c r="W9" s="204"/>
      <c r="X9" s="292" t="s">
        <v>13</v>
      </c>
      <c r="Y9" s="319" t="s">
        <v>138</v>
      </c>
      <c r="Z9" s="320"/>
      <c r="AA9" s="320"/>
      <c r="AB9" s="320"/>
      <c r="AC9" s="320"/>
      <c r="AD9" s="321"/>
      <c r="AE9" s="313" t="s">
        <v>37</v>
      </c>
      <c r="AF9" s="314"/>
      <c r="AG9" s="314"/>
      <c r="AH9" s="315"/>
      <c r="AI9" s="313" t="s">
        <v>47</v>
      </c>
      <c r="AJ9" s="314"/>
      <c r="AK9" s="315"/>
      <c r="AL9" s="304" t="s">
        <v>173</v>
      </c>
      <c r="AM9" s="305"/>
      <c r="AN9" s="305"/>
      <c r="AO9" s="305"/>
      <c r="AP9" s="305"/>
      <c r="AQ9" s="305"/>
      <c r="AR9" s="305"/>
      <c r="AS9" s="305"/>
      <c r="AT9" s="305"/>
      <c r="AU9" s="305"/>
      <c r="AV9" s="305"/>
      <c r="AW9" s="305"/>
      <c r="AX9" s="305"/>
      <c r="AY9" s="306"/>
      <c r="AZ9" s="307" t="s">
        <v>145</v>
      </c>
      <c r="BA9" s="276" t="s">
        <v>146</v>
      </c>
      <c r="BB9" s="277"/>
      <c r="BC9" s="277"/>
      <c r="BD9" s="277"/>
      <c r="BE9" s="277"/>
      <c r="BF9" s="278"/>
      <c r="BG9" s="276" t="s">
        <v>147</v>
      </c>
      <c r="BH9" s="277"/>
      <c r="BI9" s="277"/>
      <c r="BJ9" s="277"/>
      <c r="BK9" s="277"/>
      <c r="BL9" s="278"/>
      <c r="BM9" s="276" t="s">
        <v>148</v>
      </c>
      <c r="BN9" s="277"/>
      <c r="BO9" s="277"/>
      <c r="BP9" s="277"/>
      <c r="BQ9" s="277"/>
      <c r="BR9" s="278"/>
      <c r="BS9" s="276" t="s">
        <v>149</v>
      </c>
      <c r="BT9" s="277"/>
      <c r="BU9" s="277"/>
      <c r="BV9" s="277"/>
      <c r="BW9" s="277"/>
      <c r="BX9" s="278"/>
      <c r="BY9" s="276" t="s">
        <v>150</v>
      </c>
      <c r="BZ9" s="277"/>
      <c r="CA9" s="277"/>
      <c r="CB9" s="277"/>
      <c r="CC9" s="277"/>
      <c r="CD9" s="278"/>
      <c r="CE9" s="276" t="s">
        <v>151</v>
      </c>
      <c r="CF9" s="277"/>
      <c r="CG9" s="277"/>
      <c r="CH9" s="277"/>
      <c r="CI9" s="277"/>
      <c r="CJ9" s="278"/>
      <c r="CK9" s="276" t="s">
        <v>152</v>
      </c>
      <c r="CL9" s="277"/>
      <c r="CM9" s="277"/>
      <c r="CN9" s="277"/>
      <c r="CO9" s="277"/>
      <c r="CP9" s="278"/>
      <c r="CQ9" s="276" t="s">
        <v>153</v>
      </c>
      <c r="CR9" s="277"/>
      <c r="CS9" s="277"/>
      <c r="CT9" s="277"/>
      <c r="CU9" s="277"/>
      <c r="CV9" s="278"/>
      <c r="CW9" s="276" t="s">
        <v>154</v>
      </c>
      <c r="CX9" s="277"/>
      <c r="CY9" s="277"/>
      <c r="CZ9" s="277"/>
      <c r="DA9" s="277"/>
      <c r="DB9" s="278"/>
      <c r="DC9" s="244" t="s">
        <v>36</v>
      </c>
      <c r="DD9" s="244" t="s">
        <v>19</v>
      </c>
      <c r="DE9" s="247" t="s">
        <v>85</v>
      </c>
      <c r="DF9" s="247" t="s">
        <v>86</v>
      </c>
    </row>
    <row r="10" spans="1:110" ht="28.5" customHeight="1">
      <c r="A10" s="248"/>
      <c r="B10" s="283"/>
      <c r="C10" s="286"/>
      <c r="D10" s="286"/>
      <c r="E10" s="286"/>
      <c r="F10" s="286"/>
      <c r="G10" s="299"/>
      <c r="H10" s="286"/>
      <c r="I10" s="248"/>
      <c r="J10" s="248"/>
      <c r="K10" s="248"/>
      <c r="L10" s="286"/>
      <c r="M10" s="286"/>
      <c r="N10" s="286"/>
      <c r="O10" s="248"/>
      <c r="P10" s="248"/>
      <c r="Q10" s="288"/>
      <c r="R10" s="290"/>
      <c r="W10" s="201"/>
      <c r="X10" s="293"/>
      <c r="Y10" s="322"/>
      <c r="Z10" s="323"/>
      <c r="AA10" s="323"/>
      <c r="AB10" s="323"/>
      <c r="AC10" s="323"/>
      <c r="AD10" s="324"/>
      <c r="AE10" s="316"/>
      <c r="AF10" s="317"/>
      <c r="AG10" s="317"/>
      <c r="AH10" s="318"/>
      <c r="AI10" s="316"/>
      <c r="AJ10" s="317"/>
      <c r="AK10" s="318"/>
      <c r="AL10" s="301" t="s">
        <v>174</v>
      </c>
      <c r="AM10" s="302"/>
      <c r="AN10" s="302"/>
      <c r="AO10" s="302"/>
      <c r="AP10" s="303"/>
      <c r="AQ10" s="301" t="s">
        <v>175</v>
      </c>
      <c r="AR10" s="302"/>
      <c r="AS10" s="302"/>
      <c r="AT10" s="302"/>
      <c r="AU10" s="303"/>
      <c r="AV10" s="301" t="s">
        <v>172</v>
      </c>
      <c r="AW10" s="302"/>
      <c r="AX10" s="302"/>
      <c r="AY10" s="303"/>
      <c r="AZ10" s="308"/>
      <c r="BA10" s="191"/>
      <c r="BB10" s="192"/>
      <c r="BC10" s="192"/>
      <c r="BD10" s="192"/>
      <c r="BE10" s="192"/>
      <c r="BF10" s="193"/>
      <c r="BG10" s="191"/>
      <c r="BH10" s="192"/>
      <c r="BI10" s="192"/>
      <c r="BJ10" s="192"/>
      <c r="BK10" s="192"/>
      <c r="BL10" s="193"/>
      <c r="BM10" s="191"/>
      <c r="BN10" s="192"/>
      <c r="BO10" s="192"/>
      <c r="BP10" s="192"/>
      <c r="BQ10" s="192"/>
      <c r="BR10" s="193"/>
      <c r="BS10" s="191"/>
      <c r="BT10" s="192"/>
      <c r="BU10" s="192"/>
      <c r="BV10" s="192"/>
      <c r="BW10" s="192"/>
      <c r="BX10" s="193"/>
      <c r="BY10" s="191"/>
      <c r="BZ10" s="192"/>
      <c r="CA10" s="192"/>
      <c r="CB10" s="192"/>
      <c r="CC10" s="192"/>
      <c r="CD10" s="193"/>
      <c r="CE10" s="191"/>
      <c r="CF10" s="192"/>
      <c r="CG10" s="192"/>
      <c r="CH10" s="192"/>
      <c r="CI10" s="192"/>
      <c r="CJ10" s="193"/>
      <c r="CK10" s="191"/>
      <c r="CL10" s="192"/>
      <c r="CM10" s="192"/>
      <c r="CN10" s="192"/>
      <c r="CO10" s="192"/>
      <c r="CP10" s="193"/>
      <c r="CQ10" s="191"/>
      <c r="CR10" s="192"/>
      <c r="CS10" s="192"/>
      <c r="CT10" s="192"/>
      <c r="CU10" s="192"/>
      <c r="CV10" s="193"/>
      <c r="CW10" s="202"/>
      <c r="CX10" s="192"/>
      <c r="CY10" s="192"/>
      <c r="CZ10" s="192"/>
      <c r="DA10" s="192"/>
      <c r="DB10" s="193"/>
      <c r="DC10" s="245"/>
      <c r="DD10" s="245"/>
      <c r="DE10" s="248"/>
      <c r="DF10" s="248"/>
    </row>
    <row r="11" spans="1:110" ht="24.75" customHeight="1">
      <c r="A11" s="248"/>
      <c r="B11" s="283"/>
      <c r="C11" s="286"/>
      <c r="D11" s="286"/>
      <c r="E11" s="286"/>
      <c r="F11" s="286"/>
      <c r="G11" s="299"/>
      <c r="H11" s="286"/>
      <c r="I11" s="248"/>
      <c r="J11" s="248"/>
      <c r="K11" s="248"/>
      <c r="L11" s="286"/>
      <c r="M11" s="286"/>
      <c r="N11" s="286"/>
      <c r="O11" s="248"/>
      <c r="P11" s="248"/>
      <c r="Q11" s="288"/>
      <c r="R11" s="290"/>
      <c r="S11" s="247" t="s">
        <v>25</v>
      </c>
      <c r="T11" s="247" t="s">
        <v>14</v>
      </c>
      <c r="U11" s="247" t="s">
        <v>26</v>
      </c>
      <c r="V11" s="247" t="s">
        <v>15</v>
      </c>
      <c r="W11" s="279" t="s">
        <v>27</v>
      </c>
      <c r="X11" s="293"/>
      <c r="Y11" s="285" t="s">
        <v>3</v>
      </c>
      <c r="Z11" s="285" t="s">
        <v>4</v>
      </c>
      <c r="AA11" s="295" t="s">
        <v>168</v>
      </c>
      <c r="AB11" s="295" t="s">
        <v>169</v>
      </c>
      <c r="AC11" s="295" t="s">
        <v>139</v>
      </c>
      <c r="AD11" s="295" t="s">
        <v>140</v>
      </c>
      <c r="AE11" s="297" t="s">
        <v>38</v>
      </c>
      <c r="AF11" s="21"/>
      <c r="AG11" s="297" t="s">
        <v>39</v>
      </c>
      <c r="AH11" s="36"/>
      <c r="AI11" s="269" t="s">
        <v>48</v>
      </c>
      <c r="AJ11" s="269" t="s">
        <v>49</v>
      </c>
      <c r="AK11" s="300" t="s">
        <v>50</v>
      </c>
      <c r="AL11" s="304" t="s">
        <v>123</v>
      </c>
      <c r="AM11" s="306"/>
      <c r="AN11" s="304" t="s">
        <v>124</v>
      </c>
      <c r="AO11" s="305"/>
      <c r="AP11" s="306"/>
      <c r="AQ11" s="304" t="s">
        <v>123</v>
      </c>
      <c r="AR11" s="306"/>
      <c r="AS11" s="304" t="s">
        <v>124</v>
      </c>
      <c r="AT11" s="305"/>
      <c r="AU11" s="306"/>
      <c r="AV11" s="304" t="s">
        <v>124</v>
      </c>
      <c r="AW11" s="305"/>
      <c r="AX11" s="305"/>
      <c r="AY11" s="306"/>
      <c r="AZ11" s="308"/>
      <c r="BA11" s="274" t="s">
        <v>59</v>
      </c>
      <c r="BB11" s="270" t="s">
        <v>57</v>
      </c>
      <c r="BC11" s="272" t="s">
        <v>58</v>
      </c>
      <c r="BD11" s="268" t="s">
        <v>60</v>
      </c>
      <c r="BE11" s="268" t="s">
        <v>61</v>
      </c>
      <c r="BF11" s="268" t="s">
        <v>62</v>
      </c>
      <c r="BG11" s="274" t="s">
        <v>59</v>
      </c>
      <c r="BH11" s="270" t="s">
        <v>57</v>
      </c>
      <c r="BI11" s="272" t="s">
        <v>58</v>
      </c>
      <c r="BJ11" s="268" t="s">
        <v>60</v>
      </c>
      <c r="BK11" s="268" t="s">
        <v>61</v>
      </c>
      <c r="BL11" s="268" t="s">
        <v>62</v>
      </c>
      <c r="BM11" s="274" t="s">
        <v>59</v>
      </c>
      <c r="BN11" s="270" t="s">
        <v>57</v>
      </c>
      <c r="BO11" s="272" t="s">
        <v>58</v>
      </c>
      <c r="BP11" s="268" t="s">
        <v>60</v>
      </c>
      <c r="BQ11" s="268" t="s">
        <v>61</v>
      </c>
      <c r="BR11" s="268" t="s">
        <v>62</v>
      </c>
      <c r="BS11" s="274" t="s">
        <v>59</v>
      </c>
      <c r="BT11" s="270" t="s">
        <v>57</v>
      </c>
      <c r="BU11" s="272" t="s">
        <v>58</v>
      </c>
      <c r="BV11" s="268" t="s">
        <v>60</v>
      </c>
      <c r="BW11" s="268" t="s">
        <v>61</v>
      </c>
      <c r="BX11" s="268" t="s">
        <v>62</v>
      </c>
      <c r="BY11" s="274" t="s">
        <v>59</v>
      </c>
      <c r="BZ11" s="270" t="s">
        <v>57</v>
      </c>
      <c r="CA11" s="272" t="s">
        <v>58</v>
      </c>
      <c r="CB11" s="268" t="s">
        <v>60</v>
      </c>
      <c r="CC11" s="268" t="s">
        <v>61</v>
      </c>
      <c r="CD11" s="268" t="s">
        <v>62</v>
      </c>
      <c r="CE11" s="274" t="s">
        <v>59</v>
      </c>
      <c r="CF11" s="270" t="s">
        <v>57</v>
      </c>
      <c r="CG11" s="272" t="s">
        <v>58</v>
      </c>
      <c r="CH11" s="268" t="s">
        <v>60</v>
      </c>
      <c r="CI11" s="268" t="s">
        <v>61</v>
      </c>
      <c r="CJ11" s="268" t="s">
        <v>62</v>
      </c>
      <c r="CK11" s="274" t="s">
        <v>59</v>
      </c>
      <c r="CL11" s="270" t="s">
        <v>57</v>
      </c>
      <c r="CM11" s="272" t="s">
        <v>58</v>
      </c>
      <c r="CN11" s="268" t="s">
        <v>60</v>
      </c>
      <c r="CO11" s="268" t="s">
        <v>61</v>
      </c>
      <c r="CP11" s="268" t="s">
        <v>62</v>
      </c>
      <c r="CQ11" s="274" t="s">
        <v>59</v>
      </c>
      <c r="CR11" s="270" t="s">
        <v>57</v>
      </c>
      <c r="CS11" s="272" t="s">
        <v>58</v>
      </c>
      <c r="CT11" s="268" t="s">
        <v>60</v>
      </c>
      <c r="CU11" s="268" t="s">
        <v>61</v>
      </c>
      <c r="CV11" s="268" t="s">
        <v>62</v>
      </c>
      <c r="CW11" s="247" t="s">
        <v>59</v>
      </c>
      <c r="CX11" s="270" t="s">
        <v>57</v>
      </c>
      <c r="CY11" s="272" t="s">
        <v>58</v>
      </c>
      <c r="CZ11" s="268" t="s">
        <v>60</v>
      </c>
      <c r="DA11" s="268" t="s">
        <v>61</v>
      </c>
      <c r="DB11" s="268" t="s">
        <v>62</v>
      </c>
      <c r="DC11" s="245"/>
      <c r="DD11" s="245"/>
      <c r="DE11" s="248"/>
      <c r="DF11" s="248"/>
    </row>
    <row r="12" spans="1:110" ht="43.5" customHeight="1">
      <c r="A12" s="249"/>
      <c r="B12" s="284"/>
      <c r="C12" s="287"/>
      <c r="D12" s="287"/>
      <c r="E12" s="287"/>
      <c r="F12" s="287"/>
      <c r="G12" s="296"/>
      <c r="H12" s="287"/>
      <c r="I12" s="249"/>
      <c r="J12" s="249"/>
      <c r="K12" s="249"/>
      <c r="L12" s="287"/>
      <c r="M12" s="287"/>
      <c r="N12" s="287"/>
      <c r="O12" s="249"/>
      <c r="P12" s="249"/>
      <c r="Q12" s="280"/>
      <c r="R12" s="291"/>
      <c r="S12" s="249"/>
      <c r="T12" s="249"/>
      <c r="U12" s="249"/>
      <c r="V12" s="249"/>
      <c r="W12" s="280"/>
      <c r="X12" s="294"/>
      <c r="Y12" s="287"/>
      <c r="Z12" s="287"/>
      <c r="AA12" s="296"/>
      <c r="AB12" s="296"/>
      <c r="AC12" s="296"/>
      <c r="AD12" s="296"/>
      <c r="AE12" s="298"/>
      <c r="AF12" s="44" t="s">
        <v>89</v>
      </c>
      <c r="AG12" s="298"/>
      <c r="AH12" s="94" t="s">
        <v>89</v>
      </c>
      <c r="AI12" s="269"/>
      <c r="AJ12" s="269"/>
      <c r="AK12" s="300"/>
      <c r="AL12" s="209" t="s">
        <v>125</v>
      </c>
      <c r="AM12" s="209" t="s">
        <v>134</v>
      </c>
      <c r="AN12" s="210" t="s">
        <v>126</v>
      </c>
      <c r="AO12" s="210" t="s">
        <v>127</v>
      </c>
      <c r="AP12" s="209" t="s">
        <v>134</v>
      </c>
      <c r="AQ12" s="209" t="s">
        <v>125</v>
      </c>
      <c r="AR12" s="209" t="s">
        <v>134</v>
      </c>
      <c r="AS12" s="210" t="s">
        <v>126</v>
      </c>
      <c r="AT12" s="210" t="s">
        <v>127</v>
      </c>
      <c r="AU12" s="209" t="s">
        <v>134</v>
      </c>
      <c r="AV12" s="209" t="s">
        <v>137</v>
      </c>
      <c r="AW12" s="210" t="s">
        <v>126</v>
      </c>
      <c r="AX12" s="210" t="s">
        <v>127</v>
      </c>
      <c r="AY12" s="209" t="s">
        <v>134</v>
      </c>
      <c r="AZ12" s="309"/>
      <c r="BA12" s="275"/>
      <c r="BB12" s="271"/>
      <c r="BC12" s="273"/>
      <c r="BD12" s="269"/>
      <c r="BE12" s="269"/>
      <c r="BF12" s="269"/>
      <c r="BG12" s="275"/>
      <c r="BH12" s="271"/>
      <c r="BI12" s="273"/>
      <c r="BJ12" s="269"/>
      <c r="BK12" s="269"/>
      <c r="BL12" s="269"/>
      <c r="BM12" s="275"/>
      <c r="BN12" s="271"/>
      <c r="BO12" s="273"/>
      <c r="BP12" s="269"/>
      <c r="BQ12" s="269"/>
      <c r="BR12" s="269"/>
      <c r="BS12" s="275"/>
      <c r="BT12" s="271"/>
      <c r="BU12" s="273"/>
      <c r="BV12" s="269"/>
      <c r="BW12" s="269"/>
      <c r="BX12" s="269"/>
      <c r="BY12" s="275"/>
      <c r="BZ12" s="271"/>
      <c r="CA12" s="273"/>
      <c r="CB12" s="269"/>
      <c r="CC12" s="269"/>
      <c r="CD12" s="269"/>
      <c r="CE12" s="275"/>
      <c r="CF12" s="271"/>
      <c r="CG12" s="273"/>
      <c r="CH12" s="269"/>
      <c r="CI12" s="269"/>
      <c r="CJ12" s="269"/>
      <c r="CK12" s="275"/>
      <c r="CL12" s="271"/>
      <c r="CM12" s="273"/>
      <c r="CN12" s="269"/>
      <c r="CO12" s="269"/>
      <c r="CP12" s="269"/>
      <c r="CQ12" s="275"/>
      <c r="CR12" s="271"/>
      <c r="CS12" s="273"/>
      <c r="CT12" s="269"/>
      <c r="CU12" s="269"/>
      <c r="CV12" s="269"/>
      <c r="CW12" s="249"/>
      <c r="CX12" s="271"/>
      <c r="CY12" s="273"/>
      <c r="CZ12" s="269"/>
      <c r="DA12" s="269"/>
      <c r="DB12" s="269"/>
      <c r="DC12" s="246"/>
      <c r="DD12" s="246"/>
      <c r="DE12" s="249"/>
      <c r="DF12" s="249"/>
    </row>
    <row r="13" spans="1:110" ht="25.5" customHeight="1">
      <c r="A13" s="3"/>
      <c r="B13" s="3"/>
      <c r="C13" s="3"/>
      <c r="D13" s="3"/>
      <c r="E13" s="3"/>
      <c r="F13" s="3"/>
      <c r="G13" s="223" t="s">
        <v>164</v>
      </c>
      <c r="H13" s="3" t="s">
        <v>79</v>
      </c>
      <c r="I13" s="2">
        <v>1</v>
      </c>
      <c r="J13" s="2"/>
      <c r="K13" s="3"/>
      <c r="L13" s="148"/>
      <c r="M13" s="8">
        <v>1.5</v>
      </c>
      <c r="N13" s="2" t="s">
        <v>88</v>
      </c>
      <c r="O13" s="7">
        <v>2200</v>
      </c>
      <c r="P13" s="7">
        <v>44800</v>
      </c>
      <c r="Q13" s="11">
        <v>10000</v>
      </c>
      <c r="R13" s="13">
        <f>P13-Q13</f>
        <v>34800</v>
      </c>
      <c r="S13" s="7">
        <v>30000</v>
      </c>
      <c r="T13" s="22"/>
      <c r="U13" s="7">
        <f>P13-S13-Q13</f>
        <v>4800</v>
      </c>
      <c r="V13" s="24"/>
      <c r="W13" s="16">
        <f>Q13+S13+U13</f>
        <v>44800</v>
      </c>
      <c r="X13" s="12">
        <f>P13</f>
        <v>44800</v>
      </c>
      <c r="Y13" s="325">
        <v>63</v>
      </c>
      <c r="Z13" s="325">
        <v>63</v>
      </c>
      <c r="AA13" s="205">
        <v>10</v>
      </c>
      <c r="AB13" s="205"/>
      <c r="AC13" s="205"/>
      <c r="AD13" s="205"/>
      <c r="AE13" s="7">
        <v>9300</v>
      </c>
      <c r="AF13" s="140" cm="1">
        <f t="array" ref="AF13">ROUND(_xlfn.IFS($N13="Ａ重油",AE13*1,$N13="灯油",AE13*0.939,$N13="ＬＰガス",AE13*1.299,$N13="ＬＮＧ",AE13*1.56),1)</f>
        <v>9300</v>
      </c>
      <c r="AG13" s="140">
        <v>7900</v>
      </c>
      <c r="AH13" s="140" cm="1">
        <f t="array" ref="AH13">ROUND(_xlfn.IFS($N13="Ａ重油",AG13*1,$N13="灯油",AG13*0.939,$N13="ＬＰガス",AG13*1.299,$N13="ＬＮＧ",AG13*1.56),1)</f>
        <v>7900</v>
      </c>
      <c r="AI13" s="7" t="s">
        <v>80</v>
      </c>
      <c r="AJ13" s="7"/>
      <c r="AK13" s="7"/>
      <c r="AL13" s="211"/>
      <c r="AM13" s="212"/>
      <c r="AN13" s="211"/>
      <c r="AO13" s="211"/>
      <c r="AP13" s="212"/>
      <c r="AQ13" s="211"/>
      <c r="AR13" s="212"/>
      <c r="AS13" s="211"/>
      <c r="AT13" s="211"/>
      <c r="AU13" s="212"/>
      <c r="AV13" s="212"/>
      <c r="AW13" s="211"/>
      <c r="AX13" s="211"/>
      <c r="AY13" s="212"/>
      <c r="AZ13" s="194"/>
      <c r="BA13" s="145">
        <f t="shared" ref="BA13:BA28" si="0">VLOOKUP($N13,$BD$4:$BE$7,2,0)</f>
        <v>20</v>
      </c>
      <c r="BB13" s="108">
        <v>100</v>
      </c>
      <c r="BC13" s="108">
        <f t="shared" ref="BC13:BC28" si="1">VLOOKUP($N13,BD$4:BF$7,3,0)*BB13</f>
        <v>100</v>
      </c>
      <c r="BD13" s="107">
        <f>SUM(BE13:BF13)</f>
        <v>2000</v>
      </c>
      <c r="BE13" s="107">
        <f>ROUNDDOWN(BA13*BC13*1/2,0)</f>
        <v>1000</v>
      </c>
      <c r="BF13" s="107">
        <f>ROUNDDOWN(BA13*BC13*1/2,0)</f>
        <v>1000</v>
      </c>
      <c r="BG13" s="139">
        <f t="shared" ref="BG13:BG28" si="2">VLOOKUP($N13,$BJ$4:$BK$7,2,0)</f>
        <v>0</v>
      </c>
      <c r="BH13" s="7"/>
      <c r="BI13" s="108">
        <f t="shared" ref="BI13:BI28" si="3">VLOOKUP($N13,BJ$4:BL$7,3,0)*BH13</f>
        <v>0</v>
      </c>
      <c r="BJ13" s="107">
        <f>SUM(BK13:BL13)</f>
        <v>0</v>
      </c>
      <c r="BK13" s="107">
        <f>ROUNDDOWN(BG13*BI13*1/2,0)</f>
        <v>0</v>
      </c>
      <c r="BL13" s="107">
        <f>ROUNDDOWN(BG13*BI13*1/2,0)</f>
        <v>0</v>
      </c>
      <c r="BM13" s="139">
        <f t="shared" ref="BM13:BM28" si="4">VLOOKUP($N13,$BP$4:$BQ$7,2,0)</f>
        <v>0</v>
      </c>
      <c r="BN13" s="7"/>
      <c r="BO13" s="108">
        <f t="shared" ref="BO13:BO28" si="5">VLOOKUP($N13,BP$4:BR$7,3,0)*BN13</f>
        <v>0</v>
      </c>
      <c r="BP13" s="107">
        <f>SUM(BQ13:BR13)</f>
        <v>0</v>
      </c>
      <c r="BQ13" s="107">
        <f>ROUNDDOWN(BM13*BO13*1/2,0)</f>
        <v>0</v>
      </c>
      <c r="BR13" s="107">
        <f>ROUNDDOWN(BM13*BO13*1/2,0)</f>
        <v>0</v>
      </c>
      <c r="BS13" s="139">
        <f t="shared" ref="BS13:BS28" si="6">VLOOKUP($N13,$BV$4:$BW$7,2,0)</f>
        <v>0</v>
      </c>
      <c r="BT13" s="7"/>
      <c r="BU13" s="108">
        <f t="shared" ref="BU13:BU28" si="7">VLOOKUP($N13,BV$4:BX$7,3,0)*BT13</f>
        <v>0</v>
      </c>
      <c r="BV13" s="107">
        <f>SUM(BW13:BX13)</f>
        <v>0</v>
      </c>
      <c r="BW13" s="107">
        <f t="shared" ref="BW13:BW28" si="8">ROUNDDOWN(BS13*BU13*1/2,0)</f>
        <v>0</v>
      </c>
      <c r="BX13" s="107">
        <f t="shared" ref="BX13:BX28" si="9">ROUNDDOWN(BS13*BU13*1/2,0)</f>
        <v>0</v>
      </c>
      <c r="BY13" s="139">
        <f t="shared" ref="BY13:BY28" si="10">VLOOKUP($N13,$CB$4:$CC$7,2,0)</f>
        <v>0</v>
      </c>
      <c r="BZ13" s="7"/>
      <c r="CA13" s="108">
        <f t="shared" ref="CA13:CA28" si="11">VLOOKUP($N13,CB$4:CD$7,3,0)*BZ13</f>
        <v>0</v>
      </c>
      <c r="CB13" s="107">
        <f>SUM(CC13:CD13)</f>
        <v>0</v>
      </c>
      <c r="CC13" s="107">
        <f>ROUNDDOWN(BY13*CA13*1/2,0)</f>
        <v>0</v>
      </c>
      <c r="CD13" s="107">
        <f>ROUNDDOWN(BY13*CA13*1/2,0)</f>
        <v>0</v>
      </c>
      <c r="CE13" s="111">
        <f t="shared" ref="CE13:CE28" si="12">VLOOKUP($N13,$CH$4:$CI$7,2,0)</f>
        <v>0</v>
      </c>
      <c r="CF13" s="7"/>
      <c r="CG13" s="108">
        <f t="shared" ref="CG13:CG28" si="13">VLOOKUP($N13,CH$4:CJ$7,3,0)*CF13</f>
        <v>0</v>
      </c>
      <c r="CH13" s="107">
        <f>SUM(CI13:CJ13)</f>
        <v>0</v>
      </c>
      <c r="CI13" s="107">
        <f>ROUNDDOWN(CE13*CG13*1/2,0)</f>
        <v>0</v>
      </c>
      <c r="CJ13" s="107">
        <f>ROUNDDOWN(CE13*CG13*1/2,0)</f>
        <v>0</v>
      </c>
      <c r="CK13" s="111">
        <f t="shared" ref="CK13:CK28" si="14">VLOOKUP($N13,$CN$4:$CO$7,2,0)</f>
        <v>0</v>
      </c>
      <c r="CL13" s="7"/>
      <c r="CM13" s="108">
        <f t="shared" ref="CM13:CM28" si="15">VLOOKUP($N13,CN$4:CP$7,3,0)*CL13</f>
        <v>0</v>
      </c>
      <c r="CN13" s="107">
        <f>SUM(CO13:CP13)</f>
        <v>0</v>
      </c>
      <c r="CO13" s="107">
        <f>ROUNDDOWN(CK13*CM13*1/2,0)</f>
        <v>0</v>
      </c>
      <c r="CP13" s="107">
        <f>ROUNDDOWN(CK13*CM13*1/2,0)</f>
        <v>0</v>
      </c>
      <c r="CQ13" s="111">
        <f t="shared" ref="CQ13:CQ28" si="16">VLOOKUP($N13,$CT$4:$CU$7,2,0)</f>
        <v>0</v>
      </c>
      <c r="CR13" s="7"/>
      <c r="CS13" s="108">
        <f t="shared" ref="CS13:CS28" si="17">VLOOKUP($N13,CT$4:CV$7,3,0)*CR13</f>
        <v>0</v>
      </c>
      <c r="CT13" s="107">
        <f>SUM(CU13:CV13)</f>
        <v>0</v>
      </c>
      <c r="CU13" s="107">
        <f t="shared" ref="CU13:CU28" si="18">ROUNDDOWN(CQ13*CS13*1/2,0)</f>
        <v>0</v>
      </c>
      <c r="CV13" s="107">
        <f t="shared" ref="CV13:CV28" si="19">ROUNDDOWN(CQ13*CS13*1/2,0)</f>
        <v>0</v>
      </c>
      <c r="CW13" s="111">
        <f t="shared" ref="CW13:CW28" si="20">VLOOKUP($N13,$CZ$4:$DA$7,2,0)</f>
        <v>0</v>
      </c>
      <c r="CX13" s="7"/>
      <c r="CY13" s="108">
        <f t="shared" ref="CY13:CY28" si="21">VLOOKUP($N13,CZ$4:DB$7,3,0)*CX13</f>
        <v>0</v>
      </c>
      <c r="CZ13" s="107">
        <f>SUM(DA13:DB13)</f>
        <v>0</v>
      </c>
      <c r="DA13" s="107">
        <f>ROUNDDOWN(CW13*CY13*1/2,0)</f>
        <v>0</v>
      </c>
      <c r="DB13" s="107">
        <f t="shared" ref="DB13:DB28" si="22">ROUNDDOWN(CW13*CY13*1/2,0)</f>
        <v>0</v>
      </c>
      <c r="DC13" s="151">
        <f t="shared" ref="DC13:DC28" si="23">BE13+BK13+BQ13+BW13+CC13+CI13+CO13+CU13+DA13</f>
        <v>1000</v>
      </c>
      <c r="DD13" s="151">
        <f t="shared" ref="DD13:DD28" si="24">P13-DC13</f>
        <v>43800</v>
      </c>
      <c r="DE13" s="7"/>
      <c r="DF13" s="150">
        <f t="shared" ref="DF13:DF28" si="25">SUM(AZ13,BB13,BH13,BN13,BT13,BZ13,CF13,CL13,CR13,CX13)</f>
        <v>100</v>
      </c>
    </row>
    <row r="14" spans="1:110" ht="25.5" customHeight="1">
      <c r="A14" s="5"/>
      <c r="B14" s="5"/>
      <c r="C14" s="5"/>
      <c r="D14" s="5"/>
      <c r="E14" s="5"/>
      <c r="F14" s="5"/>
      <c r="G14" s="224"/>
      <c r="H14" s="5"/>
      <c r="I14" s="2"/>
      <c r="J14" s="2"/>
      <c r="K14" s="3"/>
      <c r="L14" s="148"/>
      <c r="M14" s="8">
        <v>1.5</v>
      </c>
      <c r="N14" s="2" t="s">
        <v>76</v>
      </c>
      <c r="O14" s="7">
        <v>7000</v>
      </c>
      <c r="P14" s="7">
        <v>151200</v>
      </c>
      <c r="Q14" s="11">
        <v>0</v>
      </c>
      <c r="R14" s="13">
        <f>P14-Q14</f>
        <v>151200</v>
      </c>
      <c r="S14" s="7">
        <v>151200</v>
      </c>
      <c r="T14" s="22"/>
      <c r="U14" s="7">
        <f>P14-S14-Q14</f>
        <v>0</v>
      </c>
      <c r="V14" s="24"/>
      <c r="W14" s="16">
        <f t="shared" ref="W14" si="26">Q14+S14+U14</f>
        <v>151200</v>
      </c>
      <c r="X14" s="12">
        <f t="shared" ref="X14:X28" si="27">P14</f>
        <v>151200</v>
      </c>
      <c r="Y14" s="326"/>
      <c r="Z14" s="326"/>
      <c r="AA14" s="205"/>
      <c r="AB14" s="205">
        <v>53</v>
      </c>
      <c r="AC14" s="205"/>
      <c r="AD14" s="205"/>
      <c r="AE14" s="7">
        <v>46283</v>
      </c>
      <c r="AF14" s="140" cm="1">
        <f t="array" ref="AF14">ROUND(_xlfn.IFS($N14="Ａ重油",AE14*1,$N14="灯油",AE14*0.939,$N14="ＬＰガス",AE14*1.299,$N14="ＬＮＧ",AE14*1.56),1)</f>
        <v>43459.7</v>
      </c>
      <c r="AG14" s="140">
        <v>39300</v>
      </c>
      <c r="AH14" s="140" cm="1">
        <f t="array" ref="AH14">ROUND(_xlfn.IFS($N14="Ａ重油",AG14*1,$N14="灯油",AG14*0.939,$N14="ＬＰガス",AG14*1.299,$N14="ＬＮＧ",AG14*1.56),1)</f>
        <v>36902.699999999997</v>
      </c>
      <c r="AI14" s="51"/>
      <c r="AJ14" s="51"/>
      <c r="AK14" s="51"/>
      <c r="AL14" s="213">
        <v>2</v>
      </c>
      <c r="AM14" s="214">
        <v>53</v>
      </c>
      <c r="AN14" s="215"/>
      <c r="AO14" s="215"/>
      <c r="AP14" s="216"/>
      <c r="AQ14" s="213"/>
      <c r="AR14" s="214"/>
      <c r="AS14" s="215"/>
      <c r="AT14" s="215"/>
      <c r="AU14" s="216"/>
      <c r="AV14" s="216"/>
      <c r="AW14" s="215"/>
      <c r="AX14" s="215"/>
      <c r="AY14" s="216"/>
      <c r="AZ14" s="195"/>
      <c r="BA14" s="111">
        <f t="shared" si="0"/>
        <v>25</v>
      </c>
      <c r="BB14" s="108">
        <v>200</v>
      </c>
      <c r="BC14" s="108">
        <f t="shared" si="1"/>
        <v>200</v>
      </c>
      <c r="BD14" s="107">
        <f>SUM(BE14:BF14)</f>
        <v>5000</v>
      </c>
      <c r="BE14" s="107">
        <f>ROUNDDOWN(BA14*BC14*1/2,0)</f>
        <v>2500</v>
      </c>
      <c r="BF14" s="107">
        <f t="shared" ref="BF14:BF17" si="28">ROUNDDOWN(BA14*BC14*1/2,0)</f>
        <v>2500</v>
      </c>
      <c r="BG14" s="111">
        <f t="shared" si="2"/>
        <v>0</v>
      </c>
      <c r="BH14" s="7"/>
      <c r="BI14" s="108">
        <f t="shared" si="3"/>
        <v>0</v>
      </c>
      <c r="BJ14" s="107">
        <f t="shared" ref="BJ14:BJ15" si="29">SUM(BK14:BL14)</f>
        <v>0</v>
      </c>
      <c r="BK14" s="107">
        <f t="shared" ref="BK14:BK15" si="30">ROUNDDOWN(BG14*BI14*1/2,0)</f>
        <v>0</v>
      </c>
      <c r="BL14" s="107">
        <f t="shared" ref="BL14:BL28" si="31">ROUNDDOWN(BG14*BI14*1/2,0)</f>
        <v>0</v>
      </c>
      <c r="BM14" s="111">
        <f t="shared" si="4"/>
        <v>0</v>
      </c>
      <c r="BN14" s="7"/>
      <c r="BO14" s="108">
        <f t="shared" si="5"/>
        <v>0</v>
      </c>
      <c r="BP14" s="107">
        <f t="shared" ref="BP14:BP28" si="32">SUM(BQ14:BR14)</f>
        <v>0</v>
      </c>
      <c r="BQ14" s="107">
        <f t="shared" ref="BQ14:BQ28" si="33">ROUNDDOWN(BM14*BO14*1/2,0)</f>
        <v>0</v>
      </c>
      <c r="BR14" s="107">
        <f t="shared" ref="BR14:BR28" si="34">ROUNDDOWN(BM14*BO14*1/2,0)</f>
        <v>0</v>
      </c>
      <c r="BS14" s="111">
        <f t="shared" si="6"/>
        <v>0</v>
      </c>
      <c r="BT14" s="7"/>
      <c r="BU14" s="108">
        <f t="shared" si="7"/>
        <v>0</v>
      </c>
      <c r="BV14" s="107">
        <f t="shared" ref="BV14:BV28" si="35">SUM(BW14:BX14)</f>
        <v>0</v>
      </c>
      <c r="BW14" s="107">
        <f t="shared" si="8"/>
        <v>0</v>
      </c>
      <c r="BX14" s="107">
        <f t="shared" si="9"/>
        <v>0</v>
      </c>
      <c r="BY14" s="111">
        <f t="shared" si="10"/>
        <v>0</v>
      </c>
      <c r="BZ14" s="7"/>
      <c r="CA14" s="108">
        <f t="shared" si="11"/>
        <v>0</v>
      </c>
      <c r="CB14" s="107">
        <f t="shared" ref="CB14:CB28" si="36">SUM(CC14:CD14)</f>
        <v>0</v>
      </c>
      <c r="CC14" s="107">
        <f t="shared" ref="CC14:CC28" si="37">ROUNDDOWN(BY14*CA14*1/2,0)</f>
        <v>0</v>
      </c>
      <c r="CD14" s="107">
        <f t="shared" ref="CD14:CD28" si="38">ROUNDDOWN(BY14*CA14*1/2,0)</f>
        <v>0</v>
      </c>
      <c r="CE14" s="111">
        <f t="shared" si="12"/>
        <v>0</v>
      </c>
      <c r="CF14" s="7"/>
      <c r="CG14" s="108">
        <f t="shared" si="13"/>
        <v>0</v>
      </c>
      <c r="CH14" s="107">
        <f t="shared" ref="CH14:CH28" si="39">SUM(CI14:CJ14)</f>
        <v>0</v>
      </c>
      <c r="CI14" s="107">
        <f t="shared" ref="CI14:CI28" si="40">ROUNDDOWN(CE14*CG14*1/2,0)</f>
        <v>0</v>
      </c>
      <c r="CJ14" s="107">
        <f t="shared" ref="CJ14:CJ28" si="41">ROUNDDOWN(CE14*CG14*1/2,0)</f>
        <v>0</v>
      </c>
      <c r="CK14" s="111">
        <f t="shared" si="14"/>
        <v>0</v>
      </c>
      <c r="CL14" s="7"/>
      <c r="CM14" s="108">
        <f t="shared" si="15"/>
        <v>0</v>
      </c>
      <c r="CN14" s="107">
        <f t="shared" ref="CN14:CN28" si="42">SUM(CO14:CP14)</f>
        <v>0</v>
      </c>
      <c r="CO14" s="107">
        <f t="shared" ref="CO14:CO28" si="43">ROUNDDOWN(CK14*CM14*1/2,0)</f>
        <v>0</v>
      </c>
      <c r="CP14" s="107">
        <f t="shared" ref="CP14:CP28" si="44">ROUNDDOWN(CK14*CM14*1/2,0)</f>
        <v>0</v>
      </c>
      <c r="CQ14" s="111">
        <f t="shared" si="16"/>
        <v>0</v>
      </c>
      <c r="CR14" s="7"/>
      <c r="CS14" s="108">
        <f t="shared" si="17"/>
        <v>0</v>
      </c>
      <c r="CT14" s="107">
        <f t="shared" ref="CT14:CT28" si="45">SUM(CU14:CV14)</f>
        <v>0</v>
      </c>
      <c r="CU14" s="107">
        <f t="shared" si="18"/>
        <v>0</v>
      </c>
      <c r="CV14" s="107">
        <f t="shared" si="19"/>
        <v>0</v>
      </c>
      <c r="CW14" s="111">
        <f t="shared" si="20"/>
        <v>0</v>
      </c>
      <c r="CX14" s="7"/>
      <c r="CY14" s="108">
        <f t="shared" si="21"/>
        <v>0</v>
      </c>
      <c r="CZ14" s="107">
        <f t="shared" ref="CZ14:CZ28" si="46">SUM(DA14:DB14)</f>
        <v>0</v>
      </c>
      <c r="DA14" s="107">
        <f t="shared" ref="DA14:DA28" si="47">ROUNDDOWN(CW14*CY14*1/2,0)</f>
        <v>0</v>
      </c>
      <c r="DB14" s="107">
        <f t="shared" si="22"/>
        <v>0</v>
      </c>
      <c r="DC14" s="151">
        <f t="shared" si="23"/>
        <v>2500</v>
      </c>
      <c r="DD14" s="151">
        <f t="shared" si="24"/>
        <v>148700</v>
      </c>
      <c r="DE14" s="7"/>
      <c r="DF14" s="150">
        <f t="shared" si="25"/>
        <v>200</v>
      </c>
    </row>
    <row r="15" spans="1:110" ht="25.5" customHeight="1">
      <c r="A15" s="5"/>
      <c r="B15" s="5"/>
      <c r="C15" s="5"/>
      <c r="D15" s="5"/>
      <c r="E15" s="5"/>
      <c r="F15" s="5"/>
      <c r="G15" s="224"/>
      <c r="H15" s="5"/>
      <c r="I15" s="2">
        <v>2</v>
      </c>
      <c r="J15" s="2"/>
      <c r="K15" s="3"/>
      <c r="L15" s="148"/>
      <c r="M15" s="8">
        <v>1.5</v>
      </c>
      <c r="N15" s="2" t="s">
        <v>88</v>
      </c>
      <c r="O15" s="7">
        <v>21000</v>
      </c>
      <c r="P15" s="7">
        <v>428400</v>
      </c>
      <c r="Q15" s="11">
        <v>0</v>
      </c>
      <c r="R15" s="13">
        <f t="shared" ref="R15:R28" si="48">P15-Q15</f>
        <v>428400</v>
      </c>
      <c r="S15" s="7">
        <v>428400</v>
      </c>
      <c r="T15" s="23"/>
      <c r="U15" s="7">
        <f>P15-S15-Q15</f>
        <v>0</v>
      </c>
      <c r="V15" s="24"/>
      <c r="W15" s="16">
        <f>Q15+S15+U15</f>
        <v>428400</v>
      </c>
      <c r="X15" s="12">
        <f t="shared" si="27"/>
        <v>428400</v>
      </c>
      <c r="Y15" s="325">
        <v>139</v>
      </c>
      <c r="Z15" s="325">
        <v>139</v>
      </c>
      <c r="AA15" s="205">
        <v>65</v>
      </c>
      <c r="AB15" s="205"/>
      <c r="AC15" s="205"/>
      <c r="AD15" s="205"/>
      <c r="AE15" s="7">
        <v>65000</v>
      </c>
      <c r="AF15" s="140" cm="1">
        <f t="array" ref="AF15">ROUND(_xlfn.IFS($N15="Ａ重油",AE15*1,$N15="灯油",AE15*0.939,$N15="ＬＰガス",AE15*1.299,$N15="ＬＮＧ",AE15*1.56),1)</f>
        <v>65000</v>
      </c>
      <c r="AG15" s="140">
        <v>55200</v>
      </c>
      <c r="AH15" s="140" cm="1">
        <f t="array" ref="AH15">ROUND(_xlfn.IFS($N15="Ａ重油",AG15*1,$N15="灯油",AG15*0.939,$N15="ＬＰガス",AG15*1.299,$N15="ＬＮＧ",AG15*1.56),1)</f>
        <v>55200</v>
      </c>
      <c r="AI15" s="7" t="s">
        <v>81</v>
      </c>
      <c r="AJ15" s="7"/>
      <c r="AK15" s="7"/>
      <c r="AL15" s="213">
        <v>3</v>
      </c>
      <c r="AM15" s="214">
        <v>65</v>
      </c>
      <c r="AN15" s="211"/>
      <c r="AO15" s="211"/>
      <c r="AP15" s="212"/>
      <c r="AQ15" s="213"/>
      <c r="AR15" s="214"/>
      <c r="AS15" s="211"/>
      <c r="AT15" s="211"/>
      <c r="AU15" s="212"/>
      <c r="AV15" s="212"/>
      <c r="AW15" s="211"/>
      <c r="AX15" s="211"/>
      <c r="AY15" s="212"/>
      <c r="AZ15" s="194"/>
      <c r="BA15" s="111">
        <f t="shared" si="0"/>
        <v>20</v>
      </c>
      <c r="BB15" s="108">
        <v>300</v>
      </c>
      <c r="BC15" s="108">
        <f t="shared" si="1"/>
        <v>300</v>
      </c>
      <c r="BD15" s="107">
        <f t="shared" ref="BD15:BD28" si="49">SUM(BE15:BF15)</f>
        <v>6000</v>
      </c>
      <c r="BE15" s="107">
        <f t="shared" ref="BE15:BE19" si="50">ROUNDDOWN(BA15*BC15*1/2,0)</f>
        <v>3000</v>
      </c>
      <c r="BF15" s="107">
        <f t="shared" si="28"/>
        <v>3000</v>
      </c>
      <c r="BG15" s="111">
        <f t="shared" si="2"/>
        <v>0</v>
      </c>
      <c r="BH15" s="7"/>
      <c r="BI15" s="108">
        <f t="shared" si="3"/>
        <v>0</v>
      </c>
      <c r="BJ15" s="107">
        <f t="shared" si="29"/>
        <v>0</v>
      </c>
      <c r="BK15" s="107">
        <f t="shared" si="30"/>
        <v>0</v>
      </c>
      <c r="BL15" s="107">
        <f t="shared" si="31"/>
        <v>0</v>
      </c>
      <c r="BM15" s="111">
        <f t="shared" si="4"/>
        <v>0</v>
      </c>
      <c r="BN15" s="7"/>
      <c r="BO15" s="108">
        <f t="shared" si="5"/>
        <v>0</v>
      </c>
      <c r="BP15" s="107">
        <f t="shared" si="32"/>
        <v>0</v>
      </c>
      <c r="BQ15" s="107">
        <f t="shared" si="33"/>
        <v>0</v>
      </c>
      <c r="BR15" s="107">
        <f t="shared" si="34"/>
        <v>0</v>
      </c>
      <c r="BS15" s="111">
        <f t="shared" si="6"/>
        <v>0</v>
      </c>
      <c r="BT15" s="7"/>
      <c r="BU15" s="108">
        <f t="shared" si="7"/>
        <v>0</v>
      </c>
      <c r="BV15" s="107">
        <f t="shared" si="35"/>
        <v>0</v>
      </c>
      <c r="BW15" s="107">
        <f t="shared" si="8"/>
        <v>0</v>
      </c>
      <c r="BX15" s="107">
        <f t="shared" si="9"/>
        <v>0</v>
      </c>
      <c r="BY15" s="111">
        <f t="shared" si="10"/>
        <v>0</v>
      </c>
      <c r="BZ15" s="7"/>
      <c r="CA15" s="108">
        <f t="shared" si="11"/>
        <v>0</v>
      </c>
      <c r="CB15" s="107">
        <f t="shared" si="36"/>
        <v>0</v>
      </c>
      <c r="CC15" s="107">
        <f t="shared" si="37"/>
        <v>0</v>
      </c>
      <c r="CD15" s="107">
        <f t="shared" si="38"/>
        <v>0</v>
      </c>
      <c r="CE15" s="111">
        <f t="shared" si="12"/>
        <v>0</v>
      </c>
      <c r="CF15" s="7"/>
      <c r="CG15" s="108">
        <f t="shared" si="13"/>
        <v>0</v>
      </c>
      <c r="CH15" s="107">
        <f t="shared" si="39"/>
        <v>0</v>
      </c>
      <c r="CI15" s="107">
        <f t="shared" si="40"/>
        <v>0</v>
      </c>
      <c r="CJ15" s="107">
        <f t="shared" si="41"/>
        <v>0</v>
      </c>
      <c r="CK15" s="111">
        <f t="shared" si="14"/>
        <v>0</v>
      </c>
      <c r="CL15" s="7"/>
      <c r="CM15" s="108">
        <f t="shared" si="15"/>
        <v>0</v>
      </c>
      <c r="CN15" s="107">
        <f t="shared" si="42"/>
        <v>0</v>
      </c>
      <c r="CO15" s="107">
        <f t="shared" si="43"/>
        <v>0</v>
      </c>
      <c r="CP15" s="107">
        <f t="shared" si="44"/>
        <v>0</v>
      </c>
      <c r="CQ15" s="111">
        <f t="shared" si="16"/>
        <v>0</v>
      </c>
      <c r="CR15" s="7"/>
      <c r="CS15" s="108">
        <f t="shared" si="17"/>
        <v>0</v>
      </c>
      <c r="CT15" s="107">
        <f t="shared" si="45"/>
        <v>0</v>
      </c>
      <c r="CU15" s="107">
        <f t="shared" si="18"/>
        <v>0</v>
      </c>
      <c r="CV15" s="107">
        <f t="shared" si="19"/>
        <v>0</v>
      </c>
      <c r="CW15" s="111">
        <f t="shared" si="20"/>
        <v>0</v>
      </c>
      <c r="CX15" s="7"/>
      <c r="CY15" s="108">
        <f t="shared" si="21"/>
        <v>0</v>
      </c>
      <c r="CZ15" s="107">
        <f t="shared" si="46"/>
        <v>0</v>
      </c>
      <c r="DA15" s="107">
        <f t="shared" si="47"/>
        <v>0</v>
      </c>
      <c r="DB15" s="107">
        <f t="shared" si="22"/>
        <v>0</v>
      </c>
      <c r="DC15" s="151">
        <f t="shared" si="23"/>
        <v>3000</v>
      </c>
      <c r="DD15" s="151">
        <f t="shared" si="24"/>
        <v>425400</v>
      </c>
      <c r="DE15" s="7"/>
      <c r="DF15" s="150">
        <f t="shared" si="25"/>
        <v>300</v>
      </c>
    </row>
    <row r="16" spans="1:110" ht="25.5" customHeight="1">
      <c r="A16" s="5"/>
      <c r="B16" s="5"/>
      <c r="C16" s="5"/>
      <c r="D16" s="5"/>
      <c r="E16" s="5"/>
      <c r="F16" s="5"/>
      <c r="G16" s="224"/>
      <c r="H16" s="5"/>
      <c r="I16" s="2"/>
      <c r="J16" s="2"/>
      <c r="K16" s="3"/>
      <c r="L16" s="148"/>
      <c r="M16" s="8">
        <v>1.5</v>
      </c>
      <c r="N16" s="2" t="s">
        <v>76</v>
      </c>
      <c r="O16" s="7">
        <v>8100</v>
      </c>
      <c r="P16" s="7">
        <v>174900</v>
      </c>
      <c r="Q16" s="11">
        <v>0</v>
      </c>
      <c r="R16" s="13">
        <f t="shared" si="48"/>
        <v>174900</v>
      </c>
      <c r="S16" s="7">
        <v>174900</v>
      </c>
      <c r="T16" s="23"/>
      <c r="U16" s="7">
        <f t="shared" ref="U16:U28" si="51">P16-S16-Q16</f>
        <v>0</v>
      </c>
      <c r="V16" s="24"/>
      <c r="W16" s="16">
        <f t="shared" ref="W16:W28" si="52">Q16+S16+U16</f>
        <v>174900</v>
      </c>
      <c r="X16" s="12">
        <f t="shared" si="27"/>
        <v>174900</v>
      </c>
      <c r="Y16" s="327"/>
      <c r="Z16" s="327"/>
      <c r="AA16" s="205"/>
      <c r="AB16" s="205">
        <v>9</v>
      </c>
      <c r="AC16" s="205"/>
      <c r="AD16" s="205"/>
      <c r="AE16" s="7">
        <v>8451</v>
      </c>
      <c r="AF16" s="140" cm="1">
        <f t="array" ref="AF16">ROUND(_xlfn.IFS($N16="Ａ重油",AE16*1,$N16="灯油",AE16*0.939,$N16="ＬＰガス",AE16*1.299,$N16="ＬＮＧ",AE16*1.56),1)</f>
        <v>7935.5</v>
      </c>
      <c r="AG16" s="140">
        <v>7100</v>
      </c>
      <c r="AH16" s="140" cm="1">
        <f t="array" ref="AH16">ROUND(_xlfn.IFS($N16="Ａ重油",AG16*1,$N16="灯油",AG16*0.939,$N16="ＬＰガス",AG16*1.299,$N16="ＬＮＧ",AG16*1.56),1)</f>
        <v>6666.9</v>
      </c>
      <c r="AI16" s="51"/>
      <c r="AJ16" s="51"/>
      <c r="AK16" s="51"/>
      <c r="AL16" s="213"/>
      <c r="AM16" s="214"/>
      <c r="AN16" s="215"/>
      <c r="AO16" s="215"/>
      <c r="AP16" s="216"/>
      <c r="AQ16" s="213"/>
      <c r="AR16" s="214"/>
      <c r="AS16" s="215"/>
      <c r="AT16" s="215"/>
      <c r="AU16" s="216"/>
      <c r="AV16" s="216"/>
      <c r="AW16" s="215"/>
      <c r="AX16" s="215"/>
      <c r="AY16" s="216"/>
      <c r="AZ16" s="195"/>
      <c r="BA16" s="111">
        <f t="shared" si="0"/>
        <v>25</v>
      </c>
      <c r="BB16" s="108">
        <v>400</v>
      </c>
      <c r="BC16" s="108">
        <f t="shared" si="1"/>
        <v>400</v>
      </c>
      <c r="BD16" s="107">
        <f t="shared" si="49"/>
        <v>10000</v>
      </c>
      <c r="BE16" s="107">
        <f t="shared" si="50"/>
        <v>5000</v>
      </c>
      <c r="BF16" s="107">
        <f t="shared" si="28"/>
        <v>5000</v>
      </c>
      <c r="BG16" s="111">
        <f t="shared" si="2"/>
        <v>0</v>
      </c>
      <c r="BH16" s="7"/>
      <c r="BI16" s="108">
        <f t="shared" si="3"/>
        <v>0</v>
      </c>
      <c r="BJ16" s="107">
        <f>SUM(BK16:BL16)</f>
        <v>0</v>
      </c>
      <c r="BK16" s="107">
        <f>ROUNDDOWN(BG16*BI16*1/2,0)</f>
        <v>0</v>
      </c>
      <c r="BL16" s="107">
        <f t="shared" si="31"/>
        <v>0</v>
      </c>
      <c r="BM16" s="111">
        <f t="shared" si="4"/>
        <v>0</v>
      </c>
      <c r="BN16" s="7"/>
      <c r="BO16" s="108">
        <f t="shared" si="5"/>
        <v>0</v>
      </c>
      <c r="BP16" s="107">
        <f t="shared" si="32"/>
        <v>0</v>
      </c>
      <c r="BQ16" s="107">
        <f t="shared" si="33"/>
        <v>0</v>
      </c>
      <c r="BR16" s="107">
        <f t="shared" si="34"/>
        <v>0</v>
      </c>
      <c r="BS16" s="111">
        <f t="shared" si="6"/>
        <v>0</v>
      </c>
      <c r="BT16" s="7"/>
      <c r="BU16" s="108">
        <f t="shared" si="7"/>
        <v>0</v>
      </c>
      <c r="BV16" s="107">
        <f t="shared" si="35"/>
        <v>0</v>
      </c>
      <c r="BW16" s="107">
        <f t="shared" si="8"/>
        <v>0</v>
      </c>
      <c r="BX16" s="107">
        <f t="shared" si="9"/>
        <v>0</v>
      </c>
      <c r="BY16" s="111">
        <f t="shared" si="10"/>
        <v>0</v>
      </c>
      <c r="BZ16" s="7"/>
      <c r="CA16" s="108">
        <f t="shared" si="11"/>
        <v>0</v>
      </c>
      <c r="CB16" s="107">
        <f t="shared" si="36"/>
        <v>0</v>
      </c>
      <c r="CC16" s="107">
        <f t="shared" si="37"/>
        <v>0</v>
      </c>
      <c r="CD16" s="107">
        <f t="shared" si="38"/>
        <v>0</v>
      </c>
      <c r="CE16" s="111">
        <f t="shared" si="12"/>
        <v>0</v>
      </c>
      <c r="CF16" s="7"/>
      <c r="CG16" s="108">
        <f t="shared" si="13"/>
        <v>0</v>
      </c>
      <c r="CH16" s="107">
        <f t="shared" si="39"/>
        <v>0</v>
      </c>
      <c r="CI16" s="107">
        <f t="shared" si="40"/>
        <v>0</v>
      </c>
      <c r="CJ16" s="107">
        <f t="shared" si="41"/>
        <v>0</v>
      </c>
      <c r="CK16" s="111">
        <f t="shared" si="14"/>
        <v>0</v>
      </c>
      <c r="CL16" s="7"/>
      <c r="CM16" s="108">
        <f t="shared" si="15"/>
        <v>0</v>
      </c>
      <c r="CN16" s="107">
        <f t="shared" si="42"/>
        <v>0</v>
      </c>
      <c r="CO16" s="107">
        <f t="shared" si="43"/>
        <v>0</v>
      </c>
      <c r="CP16" s="107">
        <f t="shared" si="44"/>
        <v>0</v>
      </c>
      <c r="CQ16" s="111">
        <f t="shared" si="16"/>
        <v>0</v>
      </c>
      <c r="CR16" s="7"/>
      <c r="CS16" s="108">
        <f t="shared" si="17"/>
        <v>0</v>
      </c>
      <c r="CT16" s="107">
        <f t="shared" si="45"/>
        <v>0</v>
      </c>
      <c r="CU16" s="107">
        <f t="shared" si="18"/>
        <v>0</v>
      </c>
      <c r="CV16" s="107">
        <f t="shared" si="19"/>
        <v>0</v>
      </c>
      <c r="CW16" s="111">
        <f t="shared" si="20"/>
        <v>0</v>
      </c>
      <c r="CX16" s="7"/>
      <c r="CY16" s="108">
        <f t="shared" si="21"/>
        <v>0</v>
      </c>
      <c r="CZ16" s="107">
        <f t="shared" si="46"/>
        <v>0</v>
      </c>
      <c r="DA16" s="107">
        <f t="shared" si="47"/>
        <v>0</v>
      </c>
      <c r="DB16" s="107">
        <f t="shared" si="22"/>
        <v>0</v>
      </c>
      <c r="DC16" s="151">
        <f t="shared" si="23"/>
        <v>5000</v>
      </c>
      <c r="DD16" s="151">
        <f t="shared" si="24"/>
        <v>169900</v>
      </c>
      <c r="DE16" s="7"/>
      <c r="DF16" s="150">
        <f t="shared" si="25"/>
        <v>400</v>
      </c>
    </row>
    <row r="17" spans="1:110" ht="25.5" customHeight="1">
      <c r="A17" s="5"/>
      <c r="B17" s="5"/>
      <c r="C17" s="5"/>
      <c r="D17" s="5"/>
      <c r="E17" s="5"/>
      <c r="F17" s="5"/>
      <c r="G17" s="224"/>
      <c r="H17" s="5"/>
      <c r="I17" s="2"/>
      <c r="J17" s="2"/>
      <c r="K17" s="3"/>
      <c r="L17" s="148"/>
      <c r="M17" s="8">
        <v>1.5</v>
      </c>
      <c r="N17" s="2" t="s">
        <v>20</v>
      </c>
      <c r="O17" s="7">
        <v>19189</v>
      </c>
      <c r="P17" s="7">
        <v>513300</v>
      </c>
      <c r="Q17" s="11">
        <v>200000</v>
      </c>
      <c r="R17" s="13">
        <f t="shared" si="48"/>
        <v>313300</v>
      </c>
      <c r="S17" s="7">
        <v>200000</v>
      </c>
      <c r="T17" s="23"/>
      <c r="U17" s="7">
        <f>P17-S17-Q17</f>
        <v>113300</v>
      </c>
      <c r="V17" s="24"/>
      <c r="W17" s="16">
        <f t="shared" si="52"/>
        <v>513300</v>
      </c>
      <c r="X17" s="12">
        <f t="shared" si="27"/>
        <v>513300</v>
      </c>
      <c r="Y17" s="326"/>
      <c r="Z17" s="326"/>
      <c r="AA17" s="205"/>
      <c r="AB17" s="205"/>
      <c r="AC17" s="205">
        <v>65</v>
      </c>
      <c r="AD17" s="205"/>
      <c r="AE17" s="140">
        <v>15991</v>
      </c>
      <c r="AF17" s="140" cm="1">
        <f t="array" ref="AF17">ROUND(_xlfn.IFS($N17="Ａ重油",AE17*1,$N17="灯油",AE17*0.939,$N17="ＬＰガス",AE17*1.299,$N17="ＬＮＧ",AE17*1.56),1)</f>
        <v>20772.3</v>
      </c>
      <c r="AG17" s="140">
        <v>13592</v>
      </c>
      <c r="AH17" s="140" cm="1">
        <f t="array" ref="AH17">ROUND(_xlfn.IFS($N17="Ａ重油",AG17*1,$N17="灯油",AG17*0.939,$N17="ＬＰガス",AG17*1.299,$N17="ＬＮＧ",AG17*1.56),1)</f>
        <v>17656</v>
      </c>
      <c r="AI17" s="7"/>
      <c r="AJ17" s="7"/>
      <c r="AK17" s="7"/>
      <c r="AL17" s="211"/>
      <c r="AM17" s="212"/>
      <c r="AN17" s="211"/>
      <c r="AO17" s="211"/>
      <c r="AP17" s="212"/>
      <c r="AQ17" s="211"/>
      <c r="AR17" s="212"/>
      <c r="AS17" s="211">
        <v>3</v>
      </c>
      <c r="AT17" s="211" t="s">
        <v>128</v>
      </c>
      <c r="AU17" s="212">
        <v>65</v>
      </c>
      <c r="AV17" s="212" t="s">
        <v>142</v>
      </c>
      <c r="AW17" s="211">
        <v>3</v>
      </c>
      <c r="AX17" s="211" t="s">
        <v>130</v>
      </c>
      <c r="AY17" s="212">
        <v>65</v>
      </c>
      <c r="AZ17" s="194"/>
      <c r="BA17" s="111">
        <f t="shared" si="0"/>
        <v>30</v>
      </c>
      <c r="BB17" s="108">
        <v>500</v>
      </c>
      <c r="BC17" s="108">
        <f t="shared" si="1"/>
        <v>350</v>
      </c>
      <c r="BD17" s="107">
        <f t="shared" si="49"/>
        <v>10500</v>
      </c>
      <c r="BE17" s="107">
        <f t="shared" si="50"/>
        <v>5250</v>
      </c>
      <c r="BF17" s="107">
        <f t="shared" si="28"/>
        <v>5250</v>
      </c>
      <c r="BG17" s="111">
        <f t="shared" si="2"/>
        <v>0</v>
      </c>
      <c r="BH17" s="7"/>
      <c r="BI17" s="108">
        <f t="shared" si="3"/>
        <v>0</v>
      </c>
      <c r="BJ17" s="107">
        <f t="shared" ref="BJ17:BJ28" si="53">SUM(BK17:BL17)</f>
        <v>0</v>
      </c>
      <c r="BK17" s="107">
        <f t="shared" ref="BK17:BK28" si="54">ROUNDDOWN(BG17*BI17*1/2,0)</f>
        <v>0</v>
      </c>
      <c r="BL17" s="107">
        <f t="shared" si="31"/>
        <v>0</v>
      </c>
      <c r="BM17" s="111">
        <f t="shared" si="4"/>
        <v>0</v>
      </c>
      <c r="BN17" s="7"/>
      <c r="BO17" s="108">
        <f t="shared" si="5"/>
        <v>0</v>
      </c>
      <c r="BP17" s="107">
        <f t="shared" si="32"/>
        <v>0</v>
      </c>
      <c r="BQ17" s="107">
        <f t="shared" si="33"/>
        <v>0</v>
      </c>
      <c r="BR17" s="107">
        <f t="shared" si="34"/>
        <v>0</v>
      </c>
      <c r="BS17" s="111">
        <f t="shared" si="6"/>
        <v>0</v>
      </c>
      <c r="BT17" s="7"/>
      <c r="BU17" s="108">
        <f t="shared" si="7"/>
        <v>0</v>
      </c>
      <c r="BV17" s="107">
        <f t="shared" si="35"/>
        <v>0</v>
      </c>
      <c r="BW17" s="107">
        <f t="shared" si="8"/>
        <v>0</v>
      </c>
      <c r="BX17" s="107">
        <f t="shared" si="9"/>
        <v>0</v>
      </c>
      <c r="BY17" s="111">
        <f t="shared" si="10"/>
        <v>0</v>
      </c>
      <c r="BZ17" s="7"/>
      <c r="CA17" s="108">
        <f t="shared" si="11"/>
        <v>0</v>
      </c>
      <c r="CB17" s="107">
        <f t="shared" si="36"/>
        <v>0</v>
      </c>
      <c r="CC17" s="107">
        <f t="shared" si="37"/>
        <v>0</v>
      </c>
      <c r="CD17" s="107">
        <f t="shared" si="38"/>
        <v>0</v>
      </c>
      <c r="CE17" s="111">
        <f t="shared" si="12"/>
        <v>0</v>
      </c>
      <c r="CF17" s="7"/>
      <c r="CG17" s="108">
        <f t="shared" si="13"/>
        <v>0</v>
      </c>
      <c r="CH17" s="107">
        <f t="shared" si="39"/>
        <v>0</v>
      </c>
      <c r="CI17" s="107">
        <f t="shared" si="40"/>
        <v>0</v>
      </c>
      <c r="CJ17" s="107">
        <f t="shared" si="41"/>
        <v>0</v>
      </c>
      <c r="CK17" s="111">
        <f t="shared" si="14"/>
        <v>0</v>
      </c>
      <c r="CL17" s="7"/>
      <c r="CM17" s="108">
        <f t="shared" si="15"/>
        <v>0</v>
      </c>
      <c r="CN17" s="107">
        <f t="shared" si="42"/>
        <v>0</v>
      </c>
      <c r="CO17" s="107">
        <f t="shared" si="43"/>
        <v>0</v>
      </c>
      <c r="CP17" s="107">
        <f t="shared" si="44"/>
        <v>0</v>
      </c>
      <c r="CQ17" s="111">
        <f t="shared" si="16"/>
        <v>0</v>
      </c>
      <c r="CR17" s="7"/>
      <c r="CS17" s="108">
        <f t="shared" si="17"/>
        <v>0</v>
      </c>
      <c r="CT17" s="107">
        <f t="shared" si="45"/>
        <v>0</v>
      </c>
      <c r="CU17" s="107">
        <f t="shared" si="18"/>
        <v>0</v>
      </c>
      <c r="CV17" s="107">
        <f t="shared" si="19"/>
        <v>0</v>
      </c>
      <c r="CW17" s="111">
        <f t="shared" si="20"/>
        <v>0</v>
      </c>
      <c r="CX17" s="7"/>
      <c r="CY17" s="108">
        <f t="shared" si="21"/>
        <v>0</v>
      </c>
      <c r="CZ17" s="107">
        <f t="shared" si="46"/>
        <v>0</v>
      </c>
      <c r="DA17" s="107">
        <f t="shared" si="47"/>
        <v>0</v>
      </c>
      <c r="DB17" s="107">
        <f t="shared" si="22"/>
        <v>0</v>
      </c>
      <c r="DC17" s="151">
        <f t="shared" si="23"/>
        <v>5250</v>
      </c>
      <c r="DD17" s="151">
        <f t="shared" si="24"/>
        <v>508050</v>
      </c>
      <c r="DE17" s="7"/>
      <c r="DF17" s="150">
        <f t="shared" si="25"/>
        <v>500</v>
      </c>
    </row>
    <row r="18" spans="1:110" ht="25.5" customHeight="1">
      <c r="A18" s="5"/>
      <c r="B18" s="5"/>
      <c r="C18" s="5"/>
      <c r="D18" s="5"/>
      <c r="E18" s="5"/>
      <c r="F18" s="5"/>
      <c r="G18" s="224"/>
      <c r="H18" s="5"/>
      <c r="I18" s="2">
        <v>3</v>
      </c>
      <c r="J18" s="2"/>
      <c r="K18" s="2"/>
      <c r="L18" s="149"/>
      <c r="M18" s="8">
        <v>1.5</v>
      </c>
      <c r="N18" s="2" t="s">
        <v>75</v>
      </c>
      <c r="O18" s="7">
        <v>17200</v>
      </c>
      <c r="P18" s="7">
        <v>350800</v>
      </c>
      <c r="Q18" s="11">
        <v>0</v>
      </c>
      <c r="R18" s="13">
        <f t="shared" si="48"/>
        <v>350800</v>
      </c>
      <c r="S18" s="7">
        <v>350800</v>
      </c>
      <c r="T18" s="23"/>
      <c r="U18" s="7">
        <f t="shared" si="51"/>
        <v>0</v>
      </c>
      <c r="V18" s="24"/>
      <c r="W18" s="16">
        <f t="shared" si="52"/>
        <v>350800</v>
      </c>
      <c r="X18" s="12">
        <f t="shared" si="27"/>
        <v>350800</v>
      </c>
      <c r="Y18" s="15">
        <v>23</v>
      </c>
      <c r="Z18" s="15">
        <v>23</v>
      </c>
      <c r="AA18" s="205">
        <v>23</v>
      </c>
      <c r="AB18" s="205"/>
      <c r="AC18" s="205"/>
      <c r="AD18" s="205"/>
      <c r="AE18" s="7">
        <v>20240</v>
      </c>
      <c r="AF18" s="140" cm="1">
        <f t="array" ref="AF18">ROUND(_xlfn.IFS($N18="Ａ重油",AE18*1,$N18="灯油",AE18*0.939,$N18="ＬＰガス",AE18*1.299,$N18="ＬＮＧ",AE18*1.56),1)</f>
        <v>20240</v>
      </c>
      <c r="AG18" s="140">
        <v>17200</v>
      </c>
      <c r="AH18" s="140" cm="1">
        <f t="array" ref="AH18">ROUND(_xlfn.IFS($N18="Ａ重油",AG18*1,$N18="灯油",AG18*0.939,$N18="ＬＰガス",AG18*1.299,$N18="ＬＮＧ",AG18*1.56),1)</f>
        <v>17200</v>
      </c>
      <c r="AI18" s="7" t="s">
        <v>82</v>
      </c>
      <c r="AJ18" s="7"/>
      <c r="AK18" s="7"/>
      <c r="AL18" s="211">
        <v>1</v>
      </c>
      <c r="AM18" s="212">
        <v>23</v>
      </c>
      <c r="AN18" s="211"/>
      <c r="AO18" s="211"/>
      <c r="AP18" s="212"/>
      <c r="AQ18" s="211"/>
      <c r="AR18" s="212"/>
      <c r="AS18" s="211"/>
      <c r="AT18" s="211"/>
      <c r="AU18" s="212"/>
      <c r="AV18" s="212"/>
      <c r="AW18" s="211"/>
      <c r="AX18" s="211"/>
      <c r="AY18" s="212"/>
      <c r="AZ18" s="194"/>
      <c r="BA18" s="111">
        <f t="shared" si="0"/>
        <v>20</v>
      </c>
      <c r="BB18" s="108">
        <v>600</v>
      </c>
      <c r="BC18" s="108">
        <f t="shared" si="1"/>
        <v>600</v>
      </c>
      <c r="BD18" s="107">
        <f t="shared" si="49"/>
        <v>12000</v>
      </c>
      <c r="BE18" s="107">
        <f t="shared" si="50"/>
        <v>6000</v>
      </c>
      <c r="BF18" s="107">
        <f>ROUNDDOWN(BA18*BC18*1/2,0)</f>
        <v>6000</v>
      </c>
      <c r="BG18" s="111">
        <f t="shared" si="2"/>
        <v>0</v>
      </c>
      <c r="BH18" s="7"/>
      <c r="BI18" s="108">
        <f t="shared" si="3"/>
        <v>0</v>
      </c>
      <c r="BJ18" s="107">
        <f t="shared" si="53"/>
        <v>0</v>
      </c>
      <c r="BK18" s="107">
        <f t="shared" si="54"/>
        <v>0</v>
      </c>
      <c r="BL18" s="107">
        <f t="shared" si="31"/>
        <v>0</v>
      </c>
      <c r="BM18" s="111">
        <f t="shared" si="4"/>
        <v>0</v>
      </c>
      <c r="BN18" s="7"/>
      <c r="BO18" s="108">
        <f t="shared" si="5"/>
        <v>0</v>
      </c>
      <c r="BP18" s="107">
        <f t="shared" si="32"/>
        <v>0</v>
      </c>
      <c r="BQ18" s="107">
        <f t="shared" si="33"/>
        <v>0</v>
      </c>
      <c r="BR18" s="107">
        <f t="shared" si="34"/>
        <v>0</v>
      </c>
      <c r="BS18" s="111">
        <f t="shared" si="6"/>
        <v>0</v>
      </c>
      <c r="BT18" s="7"/>
      <c r="BU18" s="108">
        <f t="shared" si="7"/>
        <v>0</v>
      </c>
      <c r="BV18" s="107">
        <f t="shared" si="35"/>
        <v>0</v>
      </c>
      <c r="BW18" s="107">
        <f t="shared" si="8"/>
        <v>0</v>
      </c>
      <c r="BX18" s="107">
        <f t="shared" si="9"/>
        <v>0</v>
      </c>
      <c r="BY18" s="111">
        <f t="shared" si="10"/>
        <v>0</v>
      </c>
      <c r="BZ18" s="7"/>
      <c r="CA18" s="108">
        <f t="shared" si="11"/>
        <v>0</v>
      </c>
      <c r="CB18" s="107">
        <f t="shared" si="36"/>
        <v>0</v>
      </c>
      <c r="CC18" s="107">
        <f t="shared" si="37"/>
        <v>0</v>
      </c>
      <c r="CD18" s="107">
        <f t="shared" si="38"/>
        <v>0</v>
      </c>
      <c r="CE18" s="111">
        <f t="shared" si="12"/>
        <v>0</v>
      </c>
      <c r="CF18" s="7"/>
      <c r="CG18" s="108">
        <f t="shared" si="13"/>
        <v>0</v>
      </c>
      <c r="CH18" s="107">
        <f t="shared" si="39"/>
        <v>0</v>
      </c>
      <c r="CI18" s="107">
        <f t="shared" si="40"/>
        <v>0</v>
      </c>
      <c r="CJ18" s="107">
        <f t="shared" si="41"/>
        <v>0</v>
      </c>
      <c r="CK18" s="111">
        <f t="shared" si="14"/>
        <v>0</v>
      </c>
      <c r="CL18" s="7"/>
      <c r="CM18" s="108">
        <f t="shared" si="15"/>
        <v>0</v>
      </c>
      <c r="CN18" s="107">
        <f t="shared" si="42"/>
        <v>0</v>
      </c>
      <c r="CO18" s="107">
        <f t="shared" si="43"/>
        <v>0</v>
      </c>
      <c r="CP18" s="107">
        <f t="shared" si="44"/>
        <v>0</v>
      </c>
      <c r="CQ18" s="111">
        <f t="shared" si="16"/>
        <v>0</v>
      </c>
      <c r="CR18" s="7"/>
      <c r="CS18" s="108">
        <f t="shared" si="17"/>
        <v>0</v>
      </c>
      <c r="CT18" s="107">
        <f t="shared" si="45"/>
        <v>0</v>
      </c>
      <c r="CU18" s="107">
        <f t="shared" si="18"/>
        <v>0</v>
      </c>
      <c r="CV18" s="107">
        <f t="shared" si="19"/>
        <v>0</v>
      </c>
      <c r="CW18" s="111">
        <f t="shared" si="20"/>
        <v>0</v>
      </c>
      <c r="CX18" s="7"/>
      <c r="CY18" s="108">
        <f t="shared" si="21"/>
        <v>0</v>
      </c>
      <c r="CZ18" s="107">
        <f t="shared" si="46"/>
        <v>0</v>
      </c>
      <c r="DA18" s="107">
        <f t="shared" si="47"/>
        <v>0</v>
      </c>
      <c r="DB18" s="107">
        <f t="shared" si="22"/>
        <v>0</v>
      </c>
      <c r="DC18" s="151">
        <f t="shared" si="23"/>
        <v>6000</v>
      </c>
      <c r="DD18" s="151">
        <f t="shared" si="24"/>
        <v>344800</v>
      </c>
      <c r="DE18" s="7"/>
      <c r="DF18" s="150">
        <f t="shared" si="25"/>
        <v>600</v>
      </c>
    </row>
    <row r="19" spans="1:110" ht="25.5" customHeight="1">
      <c r="A19" s="5"/>
      <c r="B19" s="5"/>
      <c r="C19" s="5"/>
      <c r="D19" s="5"/>
      <c r="E19" s="5"/>
      <c r="F19" s="5"/>
      <c r="G19" s="224"/>
      <c r="H19" s="5"/>
      <c r="I19" s="2">
        <v>4</v>
      </c>
      <c r="J19" s="2"/>
      <c r="K19" s="3"/>
      <c r="L19" s="148"/>
      <c r="M19" s="8">
        <v>1.5</v>
      </c>
      <c r="N19" s="2" t="s">
        <v>75</v>
      </c>
      <c r="O19" s="7">
        <v>34000</v>
      </c>
      <c r="P19" s="7">
        <v>693600</v>
      </c>
      <c r="Q19" s="11">
        <v>300000</v>
      </c>
      <c r="R19" s="13">
        <f t="shared" si="48"/>
        <v>393600</v>
      </c>
      <c r="S19" s="7">
        <v>300000</v>
      </c>
      <c r="T19" s="23"/>
      <c r="U19" s="7">
        <f t="shared" si="51"/>
        <v>93600</v>
      </c>
      <c r="V19" s="24"/>
      <c r="W19" s="16">
        <f t="shared" si="52"/>
        <v>693600</v>
      </c>
      <c r="X19" s="12">
        <f t="shared" si="27"/>
        <v>693600</v>
      </c>
      <c r="Y19" s="325">
        <v>70</v>
      </c>
      <c r="Z19" s="325">
        <v>70</v>
      </c>
      <c r="AA19" s="205">
        <v>50</v>
      </c>
      <c r="AB19" s="205"/>
      <c r="AC19" s="205"/>
      <c r="AD19" s="205"/>
      <c r="AE19" s="7">
        <v>40000</v>
      </c>
      <c r="AF19" s="140" cm="1">
        <f t="array" ref="AF19">ROUND(_xlfn.IFS($N19="Ａ重油",AE19*1,$N19="灯油",AE19*0.939,$N19="ＬＰガス",AE19*1.299,$N19="ＬＮＧ",AE19*1.56),1)</f>
        <v>40000</v>
      </c>
      <c r="AG19" s="140">
        <v>34000</v>
      </c>
      <c r="AH19" s="140" cm="1">
        <f t="array" ref="AH19">ROUND(_xlfn.IFS($N19="Ａ重油",AG19*1,$N19="灯油",AG19*0.939,$N19="ＬＰガス",AG19*1.299,$N19="ＬＮＧ",AG19*1.56),1)</f>
        <v>34000</v>
      </c>
      <c r="AI19" s="7" t="s">
        <v>84</v>
      </c>
      <c r="AJ19" s="7"/>
      <c r="AK19" s="7"/>
      <c r="AL19" s="211">
        <v>2</v>
      </c>
      <c r="AM19" s="212">
        <v>50</v>
      </c>
      <c r="AN19" s="211"/>
      <c r="AO19" s="211"/>
      <c r="AP19" s="212"/>
      <c r="AQ19" s="211"/>
      <c r="AR19" s="212"/>
      <c r="AS19" s="211"/>
      <c r="AT19" s="211"/>
      <c r="AU19" s="212"/>
      <c r="AV19" s="212"/>
      <c r="AW19" s="211"/>
      <c r="AX19" s="211"/>
      <c r="AY19" s="212"/>
      <c r="AZ19" s="194"/>
      <c r="BA19" s="111">
        <f t="shared" si="0"/>
        <v>20</v>
      </c>
      <c r="BB19" s="108">
        <v>700</v>
      </c>
      <c r="BC19" s="108">
        <f t="shared" si="1"/>
        <v>700</v>
      </c>
      <c r="BD19" s="107">
        <f t="shared" si="49"/>
        <v>14000</v>
      </c>
      <c r="BE19" s="107">
        <f t="shared" si="50"/>
        <v>7000</v>
      </c>
      <c r="BF19" s="107">
        <f t="shared" ref="BF19:BF28" si="55">ROUNDDOWN(BA19*BC19*1/2,0)</f>
        <v>7000</v>
      </c>
      <c r="BG19" s="111">
        <f t="shared" si="2"/>
        <v>0</v>
      </c>
      <c r="BH19" s="7"/>
      <c r="BI19" s="108">
        <f t="shared" si="3"/>
        <v>0</v>
      </c>
      <c r="BJ19" s="107">
        <f t="shared" si="53"/>
        <v>0</v>
      </c>
      <c r="BK19" s="107">
        <f t="shared" si="54"/>
        <v>0</v>
      </c>
      <c r="BL19" s="107">
        <f t="shared" si="31"/>
        <v>0</v>
      </c>
      <c r="BM19" s="111">
        <f t="shared" si="4"/>
        <v>0</v>
      </c>
      <c r="BN19" s="7"/>
      <c r="BO19" s="108">
        <f t="shared" si="5"/>
        <v>0</v>
      </c>
      <c r="BP19" s="107">
        <f t="shared" si="32"/>
        <v>0</v>
      </c>
      <c r="BQ19" s="107">
        <f t="shared" si="33"/>
        <v>0</v>
      </c>
      <c r="BR19" s="107">
        <f t="shared" si="34"/>
        <v>0</v>
      </c>
      <c r="BS19" s="111">
        <f t="shared" si="6"/>
        <v>0</v>
      </c>
      <c r="BT19" s="7"/>
      <c r="BU19" s="108">
        <f t="shared" si="7"/>
        <v>0</v>
      </c>
      <c r="BV19" s="107">
        <f t="shared" si="35"/>
        <v>0</v>
      </c>
      <c r="BW19" s="107">
        <f t="shared" si="8"/>
        <v>0</v>
      </c>
      <c r="BX19" s="107">
        <f t="shared" si="9"/>
        <v>0</v>
      </c>
      <c r="BY19" s="111">
        <f t="shared" si="10"/>
        <v>0</v>
      </c>
      <c r="BZ19" s="7"/>
      <c r="CA19" s="108">
        <f t="shared" si="11"/>
        <v>0</v>
      </c>
      <c r="CB19" s="107">
        <f t="shared" si="36"/>
        <v>0</v>
      </c>
      <c r="CC19" s="107">
        <f t="shared" si="37"/>
        <v>0</v>
      </c>
      <c r="CD19" s="107">
        <f t="shared" si="38"/>
        <v>0</v>
      </c>
      <c r="CE19" s="111">
        <f t="shared" si="12"/>
        <v>0</v>
      </c>
      <c r="CF19" s="7"/>
      <c r="CG19" s="108">
        <f t="shared" si="13"/>
        <v>0</v>
      </c>
      <c r="CH19" s="107">
        <f t="shared" si="39"/>
        <v>0</v>
      </c>
      <c r="CI19" s="107">
        <f t="shared" si="40"/>
        <v>0</v>
      </c>
      <c r="CJ19" s="107">
        <f t="shared" si="41"/>
        <v>0</v>
      </c>
      <c r="CK19" s="111">
        <f t="shared" si="14"/>
        <v>0</v>
      </c>
      <c r="CL19" s="7"/>
      <c r="CM19" s="108">
        <f t="shared" si="15"/>
        <v>0</v>
      </c>
      <c r="CN19" s="107">
        <f t="shared" si="42"/>
        <v>0</v>
      </c>
      <c r="CO19" s="107">
        <f t="shared" si="43"/>
        <v>0</v>
      </c>
      <c r="CP19" s="107">
        <f t="shared" si="44"/>
        <v>0</v>
      </c>
      <c r="CQ19" s="111">
        <f t="shared" si="16"/>
        <v>0</v>
      </c>
      <c r="CR19" s="7"/>
      <c r="CS19" s="108">
        <f t="shared" si="17"/>
        <v>0</v>
      </c>
      <c r="CT19" s="107">
        <f t="shared" si="45"/>
        <v>0</v>
      </c>
      <c r="CU19" s="107">
        <f t="shared" si="18"/>
        <v>0</v>
      </c>
      <c r="CV19" s="107">
        <f t="shared" si="19"/>
        <v>0</v>
      </c>
      <c r="CW19" s="111">
        <f t="shared" si="20"/>
        <v>0</v>
      </c>
      <c r="CX19" s="7"/>
      <c r="CY19" s="108">
        <f t="shared" si="21"/>
        <v>0</v>
      </c>
      <c r="CZ19" s="107">
        <f t="shared" si="46"/>
        <v>0</v>
      </c>
      <c r="DA19" s="107">
        <f t="shared" si="47"/>
        <v>0</v>
      </c>
      <c r="DB19" s="107">
        <f t="shared" si="22"/>
        <v>0</v>
      </c>
      <c r="DC19" s="151">
        <f t="shared" si="23"/>
        <v>7000</v>
      </c>
      <c r="DD19" s="151">
        <f t="shared" si="24"/>
        <v>686600</v>
      </c>
      <c r="DE19" s="7"/>
      <c r="DF19" s="150">
        <f t="shared" si="25"/>
        <v>700</v>
      </c>
    </row>
    <row r="20" spans="1:110" ht="25.5" customHeight="1">
      <c r="A20" s="5"/>
      <c r="B20" s="5"/>
      <c r="C20" s="5"/>
      <c r="D20" s="5"/>
      <c r="E20" s="5"/>
      <c r="F20" s="5"/>
      <c r="G20" s="224"/>
      <c r="H20" s="5"/>
      <c r="I20" s="2"/>
      <c r="J20" s="2"/>
      <c r="K20" s="3"/>
      <c r="L20" s="148"/>
      <c r="M20" s="8">
        <v>1.5</v>
      </c>
      <c r="N20" s="2" t="s">
        <v>76</v>
      </c>
      <c r="O20" s="7">
        <v>12700</v>
      </c>
      <c r="P20" s="7">
        <v>274300</v>
      </c>
      <c r="Q20" s="11">
        <v>0</v>
      </c>
      <c r="R20" s="13">
        <f t="shared" si="48"/>
        <v>274300</v>
      </c>
      <c r="S20" s="7">
        <v>274300</v>
      </c>
      <c r="T20" s="23"/>
      <c r="U20" s="7">
        <f t="shared" si="51"/>
        <v>0</v>
      </c>
      <c r="V20" s="24"/>
      <c r="W20" s="16">
        <f t="shared" si="52"/>
        <v>274300</v>
      </c>
      <c r="X20" s="12">
        <f t="shared" si="27"/>
        <v>274300</v>
      </c>
      <c r="Y20" s="326"/>
      <c r="Z20" s="326"/>
      <c r="AA20" s="205"/>
      <c r="AB20" s="205">
        <v>20</v>
      </c>
      <c r="AC20" s="205"/>
      <c r="AD20" s="205"/>
      <c r="AE20" s="7">
        <v>15024</v>
      </c>
      <c r="AF20" s="140" cm="1">
        <f t="array" ref="AF20">ROUND(_xlfn.IFS($N20="Ａ重油",AE20*1,$N20="灯油",AE20*0.939,$N20="ＬＰガス",AE20*1.299,$N20="ＬＮＧ",AE20*1.56),1)</f>
        <v>14107.5</v>
      </c>
      <c r="AG20" s="140">
        <v>12700</v>
      </c>
      <c r="AH20" s="140" cm="1">
        <f t="array" ref="AH20">ROUND(_xlfn.IFS($N20="Ａ重油",AG20*1,$N20="灯油",AG20*0.939,$N20="ＬＰガス",AG20*1.299,$N20="ＬＮＧ",AG20*1.56),1)</f>
        <v>11925.3</v>
      </c>
      <c r="AI20" s="7"/>
      <c r="AJ20" s="7"/>
      <c r="AK20" s="7"/>
      <c r="AL20" s="211"/>
      <c r="AM20" s="212"/>
      <c r="AN20" s="211"/>
      <c r="AO20" s="211"/>
      <c r="AP20" s="212"/>
      <c r="AQ20" s="211"/>
      <c r="AR20" s="212"/>
      <c r="AS20" s="211"/>
      <c r="AT20" s="211"/>
      <c r="AU20" s="212"/>
      <c r="AV20" s="212"/>
      <c r="AW20" s="211"/>
      <c r="AX20" s="211"/>
      <c r="AY20" s="212"/>
      <c r="AZ20" s="194"/>
      <c r="BA20" s="111">
        <f t="shared" si="0"/>
        <v>25</v>
      </c>
      <c r="BB20" s="108">
        <v>800</v>
      </c>
      <c r="BC20" s="108">
        <f t="shared" si="1"/>
        <v>800</v>
      </c>
      <c r="BD20" s="107">
        <f t="shared" si="49"/>
        <v>20000</v>
      </c>
      <c r="BE20" s="107">
        <f>ROUNDDOWN(BA20*BC20*1/2,0)</f>
        <v>10000</v>
      </c>
      <c r="BF20" s="107">
        <f t="shared" si="55"/>
        <v>10000</v>
      </c>
      <c r="BG20" s="111">
        <f t="shared" si="2"/>
        <v>0</v>
      </c>
      <c r="BH20" s="7"/>
      <c r="BI20" s="108">
        <f t="shared" si="3"/>
        <v>0</v>
      </c>
      <c r="BJ20" s="107">
        <f t="shared" si="53"/>
        <v>0</v>
      </c>
      <c r="BK20" s="107">
        <f t="shared" si="54"/>
        <v>0</v>
      </c>
      <c r="BL20" s="107">
        <f t="shared" si="31"/>
        <v>0</v>
      </c>
      <c r="BM20" s="111">
        <f t="shared" si="4"/>
        <v>0</v>
      </c>
      <c r="BN20" s="7"/>
      <c r="BO20" s="108">
        <f t="shared" si="5"/>
        <v>0</v>
      </c>
      <c r="BP20" s="107">
        <f t="shared" si="32"/>
        <v>0</v>
      </c>
      <c r="BQ20" s="107">
        <f t="shared" si="33"/>
        <v>0</v>
      </c>
      <c r="BR20" s="107">
        <f t="shared" si="34"/>
        <v>0</v>
      </c>
      <c r="BS20" s="111">
        <f t="shared" si="6"/>
        <v>0</v>
      </c>
      <c r="BT20" s="7"/>
      <c r="BU20" s="108">
        <f t="shared" si="7"/>
        <v>0</v>
      </c>
      <c r="BV20" s="107">
        <f t="shared" si="35"/>
        <v>0</v>
      </c>
      <c r="BW20" s="107">
        <f t="shared" si="8"/>
        <v>0</v>
      </c>
      <c r="BX20" s="107">
        <f t="shared" si="9"/>
        <v>0</v>
      </c>
      <c r="BY20" s="111">
        <f t="shared" si="10"/>
        <v>0</v>
      </c>
      <c r="BZ20" s="7"/>
      <c r="CA20" s="108">
        <f t="shared" si="11"/>
        <v>0</v>
      </c>
      <c r="CB20" s="107">
        <f t="shared" si="36"/>
        <v>0</v>
      </c>
      <c r="CC20" s="107">
        <f t="shared" si="37"/>
        <v>0</v>
      </c>
      <c r="CD20" s="107">
        <f t="shared" si="38"/>
        <v>0</v>
      </c>
      <c r="CE20" s="111">
        <f t="shared" si="12"/>
        <v>0</v>
      </c>
      <c r="CF20" s="7"/>
      <c r="CG20" s="108">
        <f t="shared" si="13"/>
        <v>0</v>
      </c>
      <c r="CH20" s="107">
        <f t="shared" si="39"/>
        <v>0</v>
      </c>
      <c r="CI20" s="107">
        <f t="shared" si="40"/>
        <v>0</v>
      </c>
      <c r="CJ20" s="107">
        <f t="shared" si="41"/>
        <v>0</v>
      </c>
      <c r="CK20" s="111">
        <f t="shared" si="14"/>
        <v>0</v>
      </c>
      <c r="CL20" s="7"/>
      <c r="CM20" s="108">
        <f t="shared" si="15"/>
        <v>0</v>
      </c>
      <c r="CN20" s="107">
        <f t="shared" si="42"/>
        <v>0</v>
      </c>
      <c r="CO20" s="107">
        <f t="shared" si="43"/>
        <v>0</v>
      </c>
      <c r="CP20" s="107">
        <f t="shared" si="44"/>
        <v>0</v>
      </c>
      <c r="CQ20" s="111">
        <f t="shared" si="16"/>
        <v>0</v>
      </c>
      <c r="CR20" s="7"/>
      <c r="CS20" s="108">
        <f t="shared" si="17"/>
        <v>0</v>
      </c>
      <c r="CT20" s="107">
        <f t="shared" si="45"/>
        <v>0</v>
      </c>
      <c r="CU20" s="107">
        <f t="shared" si="18"/>
        <v>0</v>
      </c>
      <c r="CV20" s="107">
        <f t="shared" si="19"/>
        <v>0</v>
      </c>
      <c r="CW20" s="111">
        <f t="shared" si="20"/>
        <v>0</v>
      </c>
      <c r="CX20" s="7"/>
      <c r="CY20" s="108">
        <f t="shared" si="21"/>
        <v>0</v>
      </c>
      <c r="CZ20" s="107">
        <f t="shared" si="46"/>
        <v>0</v>
      </c>
      <c r="DA20" s="107">
        <f t="shared" si="47"/>
        <v>0</v>
      </c>
      <c r="DB20" s="107">
        <f t="shared" si="22"/>
        <v>0</v>
      </c>
      <c r="DC20" s="151">
        <f t="shared" si="23"/>
        <v>10000</v>
      </c>
      <c r="DD20" s="151">
        <f t="shared" si="24"/>
        <v>264300</v>
      </c>
      <c r="DE20" s="7"/>
      <c r="DF20" s="150">
        <f t="shared" si="25"/>
        <v>800</v>
      </c>
    </row>
    <row r="21" spans="1:110" ht="25.5" customHeight="1">
      <c r="A21" s="5"/>
      <c r="B21" s="5"/>
      <c r="C21" s="5"/>
      <c r="D21" s="5"/>
      <c r="E21" s="5"/>
      <c r="F21" s="5"/>
      <c r="G21" s="224"/>
      <c r="H21" s="5"/>
      <c r="I21" s="2">
        <v>5</v>
      </c>
      <c r="J21" s="2"/>
      <c r="K21" s="2"/>
      <c r="L21" s="149"/>
      <c r="M21" s="8">
        <v>1.5</v>
      </c>
      <c r="N21" s="2" t="s">
        <v>76</v>
      </c>
      <c r="O21" s="7">
        <v>9500</v>
      </c>
      <c r="P21" s="7">
        <v>205200</v>
      </c>
      <c r="Q21" s="11">
        <v>0</v>
      </c>
      <c r="R21" s="13">
        <f t="shared" si="48"/>
        <v>205200</v>
      </c>
      <c r="S21" s="7">
        <v>205200</v>
      </c>
      <c r="T21" s="23"/>
      <c r="U21" s="7">
        <f t="shared" si="51"/>
        <v>0</v>
      </c>
      <c r="V21" s="24"/>
      <c r="W21" s="16">
        <f t="shared" si="52"/>
        <v>205200</v>
      </c>
      <c r="X21" s="12">
        <f t="shared" si="27"/>
        <v>205200</v>
      </c>
      <c r="Y21" s="15">
        <v>15</v>
      </c>
      <c r="Z21" s="15">
        <v>15</v>
      </c>
      <c r="AA21" s="205"/>
      <c r="AB21" s="205">
        <v>15</v>
      </c>
      <c r="AC21" s="205"/>
      <c r="AD21" s="205"/>
      <c r="AE21" s="7">
        <v>11268</v>
      </c>
      <c r="AF21" s="140" cm="1">
        <f t="array" ref="AF21">ROUND(_xlfn.IFS($N21="Ａ重油",AE21*1,$N21="灯油",AE21*0.939,$N21="ＬＰガス",AE21*1.299,$N21="ＬＮＧ",AE21*1.56),1)</f>
        <v>10580.7</v>
      </c>
      <c r="AG21" s="140">
        <v>9500</v>
      </c>
      <c r="AH21" s="140" cm="1">
        <f t="array" ref="AH21">ROUND(_xlfn.IFS($N21="Ａ重油",AG21*1,$N21="灯油",AG21*0.939,$N21="ＬＰガス",AG21*1.299,$N21="ＬＮＧ",AG21*1.56),1)</f>
        <v>8920.5</v>
      </c>
      <c r="AI21" s="7" t="s">
        <v>84</v>
      </c>
      <c r="AJ21" s="7"/>
      <c r="AK21" s="7"/>
      <c r="AL21" s="211">
        <v>1</v>
      </c>
      <c r="AM21" s="212">
        <v>15</v>
      </c>
      <c r="AN21" s="211"/>
      <c r="AO21" s="211"/>
      <c r="AP21" s="212"/>
      <c r="AQ21" s="211"/>
      <c r="AR21" s="212"/>
      <c r="AS21" s="211"/>
      <c r="AT21" s="211"/>
      <c r="AU21" s="212"/>
      <c r="AV21" s="212"/>
      <c r="AW21" s="211"/>
      <c r="AX21" s="211"/>
      <c r="AY21" s="212"/>
      <c r="AZ21" s="194"/>
      <c r="BA21" s="111">
        <f t="shared" si="0"/>
        <v>25</v>
      </c>
      <c r="BB21" s="108">
        <v>900</v>
      </c>
      <c r="BC21" s="108">
        <f t="shared" si="1"/>
        <v>900</v>
      </c>
      <c r="BD21" s="107">
        <f t="shared" ref="BD21:BD26" si="56">SUM(BE21:BF21)</f>
        <v>22500</v>
      </c>
      <c r="BE21" s="107">
        <f t="shared" ref="BE21:BE26" si="57">ROUNDDOWN(BA21*BC21*1/2,0)</f>
        <v>11250</v>
      </c>
      <c r="BF21" s="107">
        <f t="shared" ref="BF21:BF26" si="58">ROUNDDOWN(BA21*BC21*1/2,0)</f>
        <v>11250</v>
      </c>
      <c r="BG21" s="111">
        <f t="shared" si="2"/>
        <v>0</v>
      </c>
      <c r="BH21" s="7"/>
      <c r="BI21" s="108">
        <f t="shared" si="3"/>
        <v>0</v>
      </c>
      <c r="BJ21" s="107">
        <f t="shared" ref="BJ21:BJ26" si="59">SUM(BK21:BL21)</f>
        <v>0</v>
      </c>
      <c r="BK21" s="107">
        <f t="shared" ref="BK21:BK26" si="60">ROUNDDOWN(BG21*BI21*1/2,0)</f>
        <v>0</v>
      </c>
      <c r="BL21" s="107">
        <f t="shared" ref="BL21:BL26" si="61">ROUNDDOWN(BG21*BI21*1/2,0)</f>
        <v>0</v>
      </c>
      <c r="BM21" s="111">
        <f t="shared" si="4"/>
        <v>0</v>
      </c>
      <c r="BN21" s="7"/>
      <c r="BO21" s="108">
        <f t="shared" si="5"/>
        <v>0</v>
      </c>
      <c r="BP21" s="107">
        <f t="shared" ref="BP21:BP26" si="62">SUM(BQ21:BR21)</f>
        <v>0</v>
      </c>
      <c r="BQ21" s="107">
        <f t="shared" ref="BQ21:BQ26" si="63">ROUNDDOWN(BM21*BO21*1/2,0)</f>
        <v>0</v>
      </c>
      <c r="BR21" s="107">
        <f t="shared" ref="BR21:BR26" si="64">ROUNDDOWN(BM21*BO21*1/2,0)</f>
        <v>0</v>
      </c>
      <c r="BS21" s="111">
        <f t="shared" si="6"/>
        <v>0</v>
      </c>
      <c r="BT21" s="7"/>
      <c r="BU21" s="108">
        <f t="shared" si="7"/>
        <v>0</v>
      </c>
      <c r="BV21" s="107">
        <f t="shared" ref="BV21:BV26" si="65">SUM(BW21:BX21)</f>
        <v>0</v>
      </c>
      <c r="BW21" s="107">
        <f t="shared" ref="BW21:BW26" si="66">ROUNDDOWN(BS21*BU21*1/2,0)</f>
        <v>0</v>
      </c>
      <c r="BX21" s="107">
        <f t="shared" ref="BX21:BX26" si="67">ROUNDDOWN(BS21*BU21*1/2,0)</f>
        <v>0</v>
      </c>
      <c r="BY21" s="111">
        <f t="shared" si="10"/>
        <v>0</v>
      </c>
      <c r="BZ21" s="7"/>
      <c r="CA21" s="108">
        <f t="shared" si="11"/>
        <v>0</v>
      </c>
      <c r="CB21" s="107">
        <f t="shared" ref="CB21:CB26" si="68">SUM(CC21:CD21)</f>
        <v>0</v>
      </c>
      <c r="CC21" s="107">
        <f t="shared" ref="CC21:CC26" si="69">ROUNDDOWN(BY21*CA21*1/2,0)</f>
        <v>0</v>
      </c>
      <c r="CD21" s="107">
        <f t="shared" ref="CD21:CD26" si="70">ROUNDDOWN(BY21*CA21*1/2,0)</f>
        <v>0</v>
      </c>
      <c r="CE21" s="111">
        <f t="shared" si="12"/>
        <v>0</v>
      </c>
      <c r="CF21" s="7"/>
      <c r="CG21" s="108">
        <f t="shared" si="13"/>
        <v>0</v>
      </c>
      <c r="CH21" s="107">
        <f t="shared" ref="CH21:CH26" si="71">SUM(CI21:CJ21)</f>
        <v>0</v>
      </c>
      <c r="CI21" s="107">
        <f t="shared" ref="CI21:CI26" si="72">ROUNDDOWN(CE21*CG21*1/2,0)</f>
        <v>0</v>
      </c>
      <c r="CJ21" s="107">
        <f t="shared" ref="CJ21:CJ26" si="73">ROUNDDOWN(CE21*CG21*1/2,0)</f>
        <v>0</v>
      </c>
      <c r="CK21" s="111">
        <f t="shared" si="14"/>
        <v>0</v>
      </c>
      <c r="CL21" s="7"/>
      <c r="CM21" s="108">
        <f t="shared" si="15"/>
        <v>0</v>
      </c>
      <c r="CN21" s="107">
        <f t="shared" ref="CN21:CN26" si="74">SUM(CO21:CP21)</f>
        <v>0</v>
      </c>
      <c r="CO21" s="107">
        <f t="shared" ref="CO21:CO26" si="75">ROUNDDOWN(CK21*CM21*1/2,0)</f>
        <v>0</v>
      </c>
      <c r="CP21" s="107">
        <f t="shared" ref="CP21:CP26" si="76">ROUNDDOWN(CK21*CM21*1/2,0)</f>
        <v>0</v>
      </c>
      <c r="CQ21" s="111">
        <f t="shared" si="16"/>
        <v>0</v>
      </c>
      <c r="CR21" s="7"/>
      <c r="CS21" s="108">
        <f t="shared" si="17"/>
        <v>0</v>
      </c>
      <c r="CT21" s="107">
        <f t="shared" ref="CT21:CT26" si="77">SUM(CU21:CV21)</f>
        <v>0</v>
      </c>
      <c r="CU21" s="107">
        <f t="shared" ref="CU21:CU26" si="78">ROUNDDOWN(CQ21*CS21*1/2,0)</f>
        <v>0</v>
      </c>
      <c r="CV21" s="107">
        <f t="shared" ref="CV21:CV26" si="79">ROUNDDOWN(CQ21*CS21*1/2,0)</f>
        <v>0</v>
      </c>
      <c r="CW21" s="111">
        <f t="shared" si="20"/>
        <v>0</v>
      </c>
      <c r="CX21" s="7"/>
      <c r="CY21" s="108">
        <f t="shared" si="21"/>
        <v>0</v>
      </c>
      <c r="CZ21" s="107">
        <f t="shared" ref="CZ21:CZ26" si="80">SUM(DA21:DB21)</f>
        <v>0</v>
      </c>
      <c r="DA21" s="107">
        <f t="shared" si="47"/>
        <v>0</v>
      </c>
      <c r="DB21" s="107">
        <f t="shared" si="22"/>
        <v>0</v>
      </c>
      <c r="DC21" s="151">
        <f t="shared" si="23"/>
        <v>11250</v>
      </c>
      <c r="DD21" s="151">
        <f t="shared" si="24"/>
        <v>193950</v>
      </c>
      <c r="DE21" s="7"/>
      <c r="DF21" s="150">
        <f t="shared" si="25"/>
        <v>900</v>
      </c>
    </row>
    <row r="22" spans="1:110" ht="25.5" customHeight="1">
      <c r="A22" s="5"/>
      <c r="B22" s="5"/>
      <c r="C22" s="5"/>
      <c r="D22" s="5"/>
      <c r="E22" s="5"/>
      <c r="F22" s="5"/>
      <c r="G22" s="224"/>
      <c r="H22" s="5"/>
      <c r="I22" s="2">
        <v>6</v>
      </c>
      <c r="J22" s="2"/>
      <c r="K22" s="2"/>
      <c r="L22" s="149"/>
      <c r="M22" s="8">
        <v>1.5</v>
      </c>
      <c r="N22" s="2" t="s">
        <v>20</v>
      </c>
      <c r="O22" s="7">
        <v>29200</v>
      </c>
      <c r="P22" s="7">
        <v>595600</v>
      </c>
      <c r="Q22" s="11">
        <v>0</v>
      </c>
      <c r="R22" s="13">
        <f t="shared" si="48"/>
        <v>595600</v>
      </c>
      <c r="S22" s="7">
        <v>595600</v>
      </c>
      <c r="T22" s="23"/>
      <c r="U22" s="7">
        <f t="shared" si="51"/>
        <v>0</v>
      </c>
      <c r="V22" s="24"/>
      <c r="W22" s="16">
        <f t="shared" si="52"/>
        <v>595600</v>
      </c>
      <c r="X22" s="12">
        <f t="shared" si="27"/>
        <v>595600</v>
      </c>
      <c r="Y22" s="15">
        <v>43</v>
      </c>
      <c r="Z22" s="15">
        <v>43</v>
      </c>
      <c r="AA22" s="205"/>
      <c r="AB22" s="205"/>
      <c r="AC22" s="205">
        <v>43</v>
      </c>
      <c r="AD22" s="205"/>
      <c r="AE22" s="7">
        <v>34400</v>
      </c>
      <c r="AF22" s="140" cm="1">
        <f t="array" ref="AF22">ROUND(_xlfn.IFS($N22="Ａ重油",AE22*1,$N22="灯油",AE22*0.939,$N22="ＬＰガス",AE22*1.299,$N22="ＬＮＧ",AE22*1.56),1)</f>
        <v>44685.599999999999</v>
      </c>
      <c r="AG22" s="140">
        <v>29200</v>
      </c>
      <c r="AH22" s="140" cm="1">
        <f t="array" ref="AH22">ROUND(_xlfn.IFS($N22="Ａ重油",AG22*1,$N22="灯油",AG22*0.939,$N22="ＬＰガス",AG22*1.299,$N22="ＬＮＧ",AG22*1.56),1)</f>
        <v>37930.800000000003</v>
      </c>
      <c r="AI22" s="7" t="s">
        <v>84</v>
      </c>
      <c r="AJ22" s="7"/>
      <c r="AK22" s="7"/>
      <c r="AL22" s="211"/>
      <c r="AM22" s="212"/>
      <c r="AN22" s="211"/>
      <c r="AO22" s="211"/>
      <c r="AP22" s="212"/>
      <c r="AQ22" s="211"/>
      <c r="AR22" s="212"/>
      <c r="AS22" s="211">
        <v>2</v>
      </c>
      <c r="AT22" s="211" t="s">
        <v>132</v>
      </c>
      <c r="AU22" s="212">
        <v>43</v>
      </c>
      <c r="AV22" s="212" t="s">
        <v>142</v>
      </c>
      <c r="AW22" s="211">
        <v>2</v>
      </c>
      <c r="AX22" s="211" t="s">
        <v>128</v>
      </c>
      <c r="AY22" s="212">
        <v>43</v>
      </c>
      <c r="AZ22" s="194"/>
      <c r="BA22" s="111">
        <f t="shared" si="0"/>
        <v>30</v>
      </c>
      <c r="BB22" s="108">
        <v>1111.0999999999999</v>
      </c>
      <c r="BC22" s="108">
        <f t="shared" si="1"/>
        <v>777.76999999999987</v>
      </c>
      <c r="BD22" s="107">
        <f t="shared" si="56"/>
        <v>23332</v>
      </c>
      <c r="BE22" s="107">
        <f t="shared" si="57"/>
        <v>11666</v>
      </c>
      <c r="BF22" s="107">
        <f t="shared" si="58"/>
        <v>11666</v>
      </c>
      <c r="BG22" s="111">
        <f t="shared" si="2"/>
        <v>0</v>
      </c>
      <c r="BH22" s="7"/>
      <c r="BI22" s="108">
        <f t="shared" si="3"/>
        <v>0</v>
      </c>
      <c r="BJ22" s="107">
        <f t="shared" si="59"/>
        <v>0</v>
      </c>
      <c r="BK22" s="107">
        <f t="shared" si="60"/>
        <v>0</v>
      </c>
      <c r="BL22" s="107">
        <f t="shared" si="61"/>
        <v>0</v>
      </c>
      <c r="BM22" s="111">
        <f t="shared" si="4"/>
        <v>0</v>
      </c>
      <c r="BN22" s="7"/>
      <c r="BO22" s="108">
        <f t="shared" si="5"/>
        <v>0</v>
      </c>
      <c r="BP22" s="107">
        <f t="shared" si="62"/>
        <v>0</v>
      </c>
      <c r="BQ22" s="107">
        <f t="shared" si="63"/>
        <v>0</v>
      </c>
      <c r="BR22" s="107">
        <f t="shared" si="64"/>
        <v>0</v>
      </c>
      <c r="BS22" s="111">
        <f t="shared" si="6"/>
        <v>0</v>
      </c>
      <c r="BT22" s="7"/>
      <c r="BU22" s="108">
        <f t="shared" si="7"/>
        <v>0</v>
      </c>
      <c r="BV22" s="107">
        <f t="shared" si="65"/>
        <v>0</v>
      </c>
      <c r="BW22" s="107">
        <f t="shared" si="66"/>
        <v>0</v>
      </c>
      <c r="BX22" s="107">
        <f t="shared" si="67"/>
        <v>0</v>
      </c>
      <c r="BY22" s="111">
        <f t="shared" si="10"/>
        <v>0</v>
      </c>
      <c r="BZ22" s="7"/>
      <c r="CA22" s="108">
        <f t="shared" si="11"/>
        <v>0</v>
      </c>
      <c r="CB22" s="107">
        <f t="shared" si="68"/>
        <v>0</v>
      </c>
      <c r="CC22" s="107">
        <f t="shared" si="69"/>
        <v>0</v>
      </c>
      <c r="CD22" s="107">
        <f t="shared" si="70"/>
        <v>0</v>
      </c>
      <c r="CE22" s="111">
        <f t="shared" si="12"/>
        <v>0</v>
      </c>
      <c r="CF22" s="7"/>
      <c r="CG22" s="108">
        <f t="shared" si="13"/>
        <v>0</v>
      </c>
      <c r="CH22" s="107">
        <f t="shared" si="71"/>
        <v>0</v>
      </c>
      <c r="CI22" s="107">
        <f t="shared" si="72"/>
        <v>0</v>
      </c>
      <c r="CJ22" s="107">
        <f t="shared" si="73"/>
        <v>0</v>
      </c>
      <c r="CK22" s="111">
        <f t="shared" si="14"/>
        <v>0</v>
      </c>
      <c r="CL22" s="7"/>
      <c r="CM22" s="108">
        <f t="shared" si="15"/>
        <v>0</v>
      </c>
      <c r="CN22" s="107">
        <f t="shared" si="74"/>
        <v>0</v>
      </c>
      <c r="CO22" s="107">
        <f t="shared" si="75"/>
        <v>0</v>
      </c>
      <c r="CP22" s="107">
        <f t="shared" si="76"/>
        <v>0</v>
      </c>
      <c r="CQ22" s="111">
        <f t="shared" si="16"/>
        <v>0</v>
      </c>
      <c r="CR22" s="7"/>
      <c r="CS22" s="108">
        <f t="shared" si="17"/>
        <v>0</v>
      </c>
      <c r="CT22" s="107">
        <f t="shared" si="77"/>
        <v>0</v>
      </c>
      <c r="CU22" s="107">
        <f t="shared" si="78"/>
        <v>0</v>
      </c>
      <c r="CV22" s="107">
        <f t="shared" si="79"/>
        <v>0</v>
      </c>
      <c r="CW22" s="111">
        <f t="shared" si="20"/>
        <v>0</v>
      </c>
      <c r="CX22" s="7"/>
      <c r="CY22" s="108">
        <f t="shared" si="21"/>
        <v>0</v>
      </c>
      <c r="CZ22" s="107">
        <f t="shared" si="80"/>
        <v>0</v>
      </c>
      <c r="DA22" s="107">
        <f t="shared" si="47"/>
        <v>0</v>
      </c>
      <c r="DB22" s="107">
        <f t="shared" si="22"/>
        <v>0</v>
      </c>
      <c r="DC22" s="151">
        <f t="shared" si="23"/>
        <v>11666</v>
      </c>
      <c r="DD22" s="151">
        <f t="shared" si="24"/>
        <v>583934</v>
      </c>
      <c r="DE22" s="7"/>
      <c r="DF22" s="150">
        <f t="shared" si="25"/>
        <v>1111.0999999999999</v>
      </c>
    </row>
    <row r="23" spans="1:110" ht="25.5" customHeight="1">
      <c r="A23" s="5"/>
      <c r="B23" s="5"/>
      <c r="C23" s="5"/>
      <c r="D23" s="5"/>
      <c r="E23" s="5"/>
      <c r="F23" s="5"/>
      <c r="G23" s="224"/>
      <c r="H23" s="5"/>
      <c r="I23" s="2">
        <v>7</v>
      </c>
      <c r="J23" s="2"/>
      <c r="K23" s="3"/>
      <c r="L23" s="148"/>
      <c r="M23" s="8">
        <v>1.5</v>
      </c>
      <c r="N23" s="2" t="s">
        <v>75</v>
      </c>
      <c r="O23" s="7">
        <v>10200</v>
      </c>
      <c r="P23" s="7">
        <v>208000</v>
      </c>
      <c r="Q23" s="11">
        <v>0</v>
      </c>
      <c r="R23" s="13">
        <f t="shared" si="48"/>
        <v>208000</v>
      </c>
      <c r="S23" s="7">
        <v>208000</v>
      </c>
      <c r="T23" s="23"/>
      <c r="U23" s="7">
        <f t="shared" si="51"/>
        <v>0</v>
      </c>
      <c r="V23" s="24"/>
      <c r="W23" s="16">
        <f t="shared" si="52"/>
        <v>208000</v>
      </c>
      <c r="X23" s="12">
        <f t="shared" si="27"/>
        <v>208000</v>
      </c>
      <c r="Y23" s="325">
        <v>33</v>
      </c>
      <c r="Z23" s="325">
        <v>33</v>
      </c>
      <c r="AA23" s="205">
        <v>15</v>
      </c>
      <c r="AB23" s="205"/>
      <c r="AC23" s="205"/>
      <c r="AD23" s="205"/>
      <c r="AE23" s="7">
        <v>12000</v>
      </c>
      <c r="AF23" s="140" cm="1">
        <f t="array" ref="AF23">ROUND(_xlfn.IFS($N23="Ａ重油",AE23*1,$N23="灯油",AE23*0.939,$N23="ＬＰガス",AE23*1.299,$N23="ＬＮＧ",AE23*1.56),1)</f>
        <v>12000</v>
      </c>
      <c r="AG23" s="140">
        <v>10200</v>
      </c>
      <c r="AH23" s="140" cm="1">
        <f t="array" ref="AH23">ROUND(_xlfn.IFS($N23="Ａ重油",AG23*1,$N23="灯油",AG23*0.939,$N23="ＬＰガス",AG23*1.299,$N23="ＬＮＧ",AG23*1.56),1)</f>
        <v>10200</v>
      </c>
      <c r="AI23" s="7" t="s">
        <v>84</v>
      </c>
      <c r="AJ23" s="7"/>
      <c r="AK23" s="7"/>
      <c r="AL23" s="211"/>
      <c r="AM23" s="212"/>
      <c r="AN23" s="211"/>
      <c r="AO23" s="211"/>
      <c r="AP23" s="212"/>
      <c r="AQ23" s="211"/>
      <c r="AR23" s="212"/>
      <c r="AS23" s="211"/>
      <c r="AT23" s="211"/>
      <c r="AU23" s="212"/>
      <c r="AV23" s="212"/>
      <c r="AW23" s="211"/>
      <c r="AX23" s="211"/>
      <c r="AY23" s="212"/>
      <c r="AZ23" s="194"/>
      <c r="BA23" s="111">
        <f t="shared" si="0"/>
        <v>20</v>
      </c>
      <c r="BB23" s="108">
        <v>2222.1999999999998</v>
      </c>
      <c r="BC23" s="108">
        <f t="shared" si="1"/>
        <v>2222.1999999999998</v>
      </c>
      <c r="BD23" s="107">
        <f t="shared" si="56"/>
        <v>44444</v>
      </c>
      <c r="BE23" s="107">
        <f t="shared" si="57"/>
        <v>22222</v>
      </c>
      <c r="BF23" s="107">
        <f t="shared" si="58"/>
        <v>22222</v>
      </c>
      <c r="BG23" s="111">
        <f t="shared" si="2"/>
        <v>0</v>
      </c>
      <c r="BH23" s="7"/>
      <c r="BI23" s="108">
        <f t="shared" si="3"/>
        <v>0</v>
      </c>
      <c r="BJ23" s="107">
        <f t="shared" si="59"/>
        <v>0</v>
      </c>
      <c r="BK23" s="107">
        <f t="shared" si="60"/>
        <v>0</v>
      </c>
      <c r="BL23" s="107">
        <f t="shared" si="61"/>
        <v>0</v>
      </c>
      <c r="BM23" s="111">
        <f t="shared" si="4"/>
        <v>0</v>
      </c>
      <c r="BN23" s="7"/>
      <c r="BO23" s="108">
        <f t="shared" si="5"/>
        <v>0</v>
      </c>
      <c r="BP23" s="107">
        <f t="shared" si="62"/>
        <v>0</v>
      </c>
      <c r="BQ23" s="107">
        <f t="shared" si="63"/>
        <v>0</v>
      </c>
      <c r="BR23" s="107">
        <f t="shared" si="64"/>
        <v>0</v>
      </c>
      <c r="BS23" s="111">
        <f t="shared" si="6"/>
        <v>0</v>
      </c>
      <c r="BT23" s="7"/>
      <c r="BU23" s="108">
        <f t="shared" si="7"/>
        <v>0</v>
      </c>
      <c r="BV23" s="107">
        <f t="shared" si="65"/>
        <v>0</v>
      </c>
      <c r="BW23" s="107">
        <f t="shared" si="66"/>
        <v>0</v>
      </c>
      <c r="BX23" s="107">
        <f t="shared" si="67"/>
        <v>0</v>
      </c>
      <c r="BY23" s="111">
        <f t="shared" si="10"/>
        <v>0</v>
      </c>
      <c r="BZ23" s="7"/>
      <c r="CA23" s="108">
        <f t="shared" si="11"/>
        <v>0</v>
      </c>
      <c r="CB23" s="107">
        <f t="shared" si="68"/>
        <v>0</v>
      </c>
      <c r="CC23" s="107">
        <f t="shared" si="69"/>
        <v>0</v>
      </c>
      <c r="CD23" s="107">
        <f t="shared" si="70"/>
        <v>0</v>
      </c>
      <c r="CE23" s="111">
        <f t="shared" si="12"/>
        <v>0</v>
      </c>
      <c r="CF23" s="7"/>
      <c r="CG23" s="108">
        <f t="shared" si="13"/>
        <v>0</v>
      </c>
      <c r="CH23" s="107">
        <f t="shared" si="71"/>
        <v>0</v>
      </c>
      <c r="CI23" s="107">
        <f t="shared" si="72"/>
        <v>0</v>
      </c>
      <c r="CJ23" s="107">
        <f t="shared" si="73"/>
        <v>0</v>
      </c>
      <c r="CK23" s="111">
        <f t="shared" si="14"/>
        <v>0</v>
      </c>
      <c r="CL23" s="7"/>
      <c r="CM23" s="108">
        <f t="shared" si="15"/>
        <v>0</v>
      </c>
      <c r="CN23" s="107">
        <f t="shared" si="74"/>
        <v>0</v>
      </c>
      <c r="CO23" s="107">
        <f t="shared" si="75"/>
        <v>0</v>
      </c>
      <c r="CP23" s="107">
        <f t="shared" si="76"/>
        <v>0</v>
      </c>
      <c r="CQ23" s="111">
        <f t="shared" si="16"/>
        <v>0</v>
      </c>
      <c r="CR23" s="7"/>
      <c r="CS23" s="108">
        <f t="shared" si="17"/>
        <v>0</v>
      </c>
      <c r="CT23" s="107">
        <f t="shared" si="77"/>
        <v>0</v>
      </c>
      <c r="CU23" s="107">
        <f t="shared" si="78"/>
        <v>0</v>
      </c>
      <c r="CV23" s="107">
        <f t="shared" si="79"/>
        <v>0</v>
      </c>
      <c r="CW23" s="111">
        <f t="shared" si="20"/>
        <v>0</v>
      </c>
      <c r="CX23" s="7"/>
      <c r="CY23" s="108">
        <f t="shared" si="21"/>
        <v>0</v>
      </c>
      <c r="CZ23" s="107">
        <f t="shared" si="80"/>
        <v>0</v>
      </c>
      <c r="DA23" s="107">
        <f t="shared" si="47"/>
        <v>0</v>
      </c>
      <c r="DB23" s="107">
        <f t="shared" si="22"/>
        <v>0</v>
      </c>
      <c r="DC23" s="151">
        <f t="shared" si="23"/>
        <v>22222</v>
      </c>
      <c r="DD23" s="151">
        <f t="shared" si="24"/>
        <v>185778</v>
      </c>
      <c r="DE23" s="7"/>
      <c r="DF23" s="150">
        <f t="shared" si="25"/>
        <v>2222.1999999999998</v>
      </c>
    </row>
    <row r="24" spans="1:110" ht="25.5" customHeight="1">
      <c r="A24" s="5"/>
      <c r="B24" s="5"/>
      <c r="C24" s="5"/>
      <c r="D24" s="5"/>
      <c r="E24" s="5"/>
      <c r="F24" s="5"/>
      <c r="G24" s="224"/>
      <c r="H24" s="5"/>
      <c r="I24" s="2"/>
      <c r="J24" s="2"/>
      <c r="K24" s="3"/>
      <c r="L24" s="148"/>
      <c r="M24" s="8">
        <v>1.5</v>
      </c>
      <c r="N24" s="2" t="s">
        <v>141</v>
      </c>
      <c r="O24" s="7">
        <v>11400</v>
      </c>
      <c r="P24" s="7">
        <v>246200</v>
      </c>
      <c r="Q24" s="11">
        <v>0</v>
      </c>
      <c r="R24" s="13">
        <f t="shared" si="48"/>
        <v>246200</v>
      </c>
      <c r="S24" s="7">
        <v>246200</v>
      </c>
      <c r="T24" s="23"/>
      <c r="U24" s="7">
        <f t="shared" si="51"/>
        <v>0</v>
      </c>
      <c r="V24" s="24"/>
      <c r="W24" s="16">
        <f t="shared" si="52"/>
        <v>246200</v>
      </c>
      <c r="X24" s="12">
        <f t="shared" si="27"/>
        <v>246200</v>
      </c>
      <c r="Y24" s="326"/>
      <c r="Z24" s="326"/>
      <c r="AA24" s="205"/>
      <c r="AB24" s="205"/>
      <c r="AC24" s="205"/>
      <c r="AD24" s="205">
        <v>18</v>
      </c>
      <c r="AE24" s="7">
        <v>13521</v>
      </c>
      <c r="AF24" s="140" cm="1">
        <f t="array" ref="AF24">ROUND(_xlfn.IFS($N24="Ａ重油",AE24*1,$N24="灯油",AE24*0.939,$N24="ＬＰガス",AE24*1.299,$N24="ＬＮＧ",AE24*1.56),1)</f>
        <v>21092.799999999999</v>
      </c>
      <c r="AG24" s="140">
        <v>11400</v>
      </c>
      <c r="AH24" s="140" cm="1">
        <f t="array" ref="AH24">ROUND(_xlfn.IFS($N24="Ａ重油",AG24*1,$N24="灯油",AG24*0.939,$N24="ＬＰガス",AG24*1.299,$N24="ＬＮＧ",AG24*1.56),1)</f>
        <v>17784</v>
      </c>
      <c r="AI24" s="7"/>
      <c r="AJ24" s="7"/>
      <c r="AK24" s="7"/>
      <c r="AL24" s="211"/>
      <c r="AM24" s="212"/>
      <c r="AN24" s="211"/>
      <c r="AO24" s="211"/>
      <c r="AP24" s="212"/>
      <c r="AQ24" s="211">
        <v>1</v>
      </c>
      <c r="AR24" s="212">
        <v>18</v>
      </c>
      <c r="AS24" s="211"/>
      <c r="AT24" s="211"/>
      <c r="AU24" s="212"/>
      <c r="AV24" s="212"/>
      <c r="AW24" s="211"/>
      <c r="AX24" s="211"/>
      <c r="AY24" s="212"/>
      <c r="AZ24" s="194"/>
      <c r="BA24" s="111">
        <f t="shared" si="0"/>
        <v>35</v>
      </c>
      <c r="BB24" s="108">
        <v>3333.3</v>
      </c>
      <c r="BC24" s="108">
        <f t="shared" si="1"/>
        <v>3333.3</v>
      </c>
      <c r="BD24" s="107">
        <f t="shared" si="56"/>
        <v>116664</v>
      </c>
      <c r="BE24" s="107">
        <f t="shared" si="57"/>
        <v>58332</v>
      </c>
      <c r="BF24" s="107">
        <f t="shared" si="58"/>
        <v>58332</v>
      </c>
      <c r="BG24" s="111">
        <f t="shared" si="2"/>
        <v>0</v>
      </c>
      <c r="BH24" s="7"/>
      <c r="BI24" s="108">
        <f t="shared" si="3"/>
        <v>0</v>
      </c>
      <c r="BJ24" s="107">
        <f t="shared" si="59"/>
        <v>0</v>
      </c>
      <c r="BK24" s="107">
        <f t="shared" si="60"/>
        <v>0</v>
      </c>
      <c r="BL24" s="107">
        <f t="shared" si="61"/>
        <v>0</v>
      </c>
      <c r="BM24" s="111">
        <f t="shared" si="4"/>
        <v>0</v>
      </c>
      <c r="BN24" s="7"/>
      <c r="BO24" s="108">
        <f t="shared" si="5"/>
        <v>0</v>
      </c>
      <c r="BP24" s="107">
        <f t="shared" si="62"/>
        <v>0</v>
      </c>
      <c r="BQ24" s="107">
        <f t="shared" si="63"/>
        <v>0</v>
      </c>
      <c r="BR24" s="107">
        <f t="shared" si="64"/>
        <v>0</v>
      </c>
      <c r="BS24" s="111">
        <f t="shared" si="6"/>
        <v>0</v>
      </c>
      <c r="BT24" s="7"/>
      <c r="BU24" s="108">
        <f t="shared" si="7"/>
        <v>0</v>
      </c>
      <c r="BV24" s="107">
        <f t="shared" si="65"/>
        <v>0</v>
      </c>
      <c r="BW24" s="107">
        <f t="shared" si="66"/>
        <v>0</v>
      </c>
      <c r="BX24" s="107">
        <f t="shared" si="67"/>
        <v>0</v>
      </c>
      <c r="BY24" s="111">
        <f t="shared" si="10"/>
        <v>0</v>
      </c>
      <c r="BZ24" s="7"/>
      <c r="CA24" s="108">
        <f t="shared" si="11"/>
        <v>0</v>
      </c>
      <c r="CB24" s="107">
        <f t="shared" si="68"/>
        <v>0</v>
      </c>
      <c r="CC24" s="107">
        <f t="shared" si="69"/>
        <v>0</v>
      </c>
      <c r="CD24" s="107">
        <f t="shared" si="70"/>
        <v>0</v>
      </c>
      <c r="CE24" s="111">
        <f t="shared" si="12"/>
        <v>0</v>
      </c>
      <c r="CF24" s="7"/>
      <c r="CG24" s="108">
        <f t="shared" si="13"/>
        <v>0</v>
      </c>
      <c r="CH24" s="107">
        <f t="shared" si="71"/>
        <v>0</v>
      </c>
      <c r="CI24" s="107">
        <f t="shared" si="72"/>
        <v>0</v>
      </c>
      <c r="CJ24" s="107">
        <f t="shared" si="73"/>
        <v>0</v>
      </c>
      <c r="CK24" s="111">
        <f t="shared" si="14"/>
        <v>0</v>
      </c>
      <c r="CL24" s="7"/>
      <c r="CM24" s="108">
        <f t="shared" si="15"/>
        <v>0</v>
      </c>
      <c r="CN24" s="107">
        <f t="shared" si="74"/>
        <v>0</v>
      </c>
      <c r="CO24" s="107">
        <f t="shared" si="75"/>
        <v>0</v>
      </c>
      <c r="CP24" s="107">
        <f t="shared" si="76"/>
        <v>0</v>
      </c>
      <c r="CQ24" s="111">
        <f t="shared" si="16"/>
        <v>0</v>
      </c>
      <c r="CR24" s="7"/>
      <c r="CS24" s="108">
        <f t="shared" si="17"/>
        <v>0</v>
      </c>
      <c r="CT24" s="107">
        <f t="shared" si="77"/>
        <v>0</v>
      </c>
      <c r="CU24" s="107">
        <f t="shared" si="78"/>
        <v>0</v>
      </c>
      <c r="CV24" s="107">
        <f t="shared" si="79"/>
        <v>0</v>
      </c>
      <c r="CW24" s="111">
        <f t="shared" si="20"/>
        <v>0</v>
      </c>
      <c r="CX24" s="7"/>
      <c r="CY24" s="108">
        <f t="shared" si="21"/>
        <v>0</v>
      </c>
      <c r="CZ24" s="107">
        <f t="shared" si="80"/>
        <v>0</v>
      </c>
      <c r="DA24" s="107">
        <f t="shared" si="47"/>
        <v>0</v>
      </c>
      <c r="DB24" s="107">
        <f t="shared" si="22"/>
        <v>0</v>
      </c>
      <c r="DC24" s="151">
        <f t="shared" si="23"/>
        <v>58332</v>
      </c>
      <c r="DD24" s="151">
        <f t="shared" si="24"/>
        <v>187868</v>
      </c>
      <c r="DE24" s="7"/>
      <c r="DF24" s="150">
        <f t="shared" si="25"/>
        <v>3333.3</v>
      </c>
    </row>
    <row r="25" spans="1:110" ht="25.5" customHeight="1">
      <c r="A25" s="5"/>
      <c r="B25" s="5"/>
      <c r="C25" s="5"/>
      <c r="D25" s="5"/>
      <c r="E25" s="5"/>
      <c r="F25" s="5"/>
      <c r="G25" s="224"/>
      <c r="H25" s="5"/>
      <c r="I25" s="2">
        <v>8</v>
      </c>
      <c r="J25" s="2"/>
      <c r="K25" s="2"/>
      <c r="L25" s="149"/>
      <c r="M25" s="8">
        <v>1.5</v>
      </c>
      <c r="N25" s="2" t="s">
        <v>75</v>
      </c>
      <c r="O25" s="7">
        <v>35900</v>
      </c>
      <c r="P25" s="7">
        <v>732300</v>
      </c>
      <c r="Q25" s="11">
        <v>300000</v>
      </c>
      <c r="R25" s="13">
        <f t="shared" si="48"/>
        <v>432300</v>
      </c>
      <c r="S25" s="7">
        <v>300000</v>
      </c>
      <c r="T25" s="23"/>
      <c r="U25" s="7">
        <f t="shared" si="51"/>
        <v>132300</v>
      </c>
      <c r="V25" s="24"/>
      <c r="W25" s="16">
        <f>Q25+S25+U25</f>
        <v>732300</v>
      </c>
      <c r="X25" s="12">
        <f t="shared" si="27"/>
        <v>732300</v>
      </c>
      <c r="Y25" s="15">
        <v>48</v>
      </c>
      <c r="Z25" s="15">
        <v>48</v>
      </c>
      <c r="AA25" s="205">
        <v>48</v>
      </c>
      <c r="AB25" s="205"/>
      <c r="AC25" s="205"/>
      <c r="AD25" s="205"/>
      <c r="AE25" s="7">
        <v>42240</v>
      </c>
      <c r="AF25" s="140" cm="1">
        <f t="array" ref="AF25">ROUND(_xlfn.IFS($N25="Ａ重油",AE25*1,$N25="灯油",AE25*0.939,$N25="ＬＰガス",AE25*1.299,$N25="ＬＮＧ",AE25*1.56),1)</f>
        <v>42240</v>
      </c>
      <c r="AG25" s="140">
        <v>35900</v>
      </c>
      <c r="AH25" s="140" cm="1">
        <f t="array" ref="AH25">ROUND(_xlfn.IFS($N25="Ａ重油",AG25*1,$N25="灯油",AG25*0.939,$N25="ＬＰガス",AG25*1.299,$N25="ＬＮＧ",AG25*1.56),1)</f>
        <v>35900</v>
      </c>
      <c r="AI25" s="7" t="s">
        <v>82</v>
      </c>
      <c r="AJ25" s="7"/>
      <c r="AK25" s="7"/>
      <c r="AL25" s="211"/>
      <c r="AM25" s="212"/>
      <c r="AN25" s="211">
        <v>2</v>
      </c>
      <c r="AO25" s="211" t="s">
        <v>130</v>
      </c>
      <c r="AP25" s="212">
        <v>48</v>
      </c>
      <c r="AQ25" s="211"/>
      <c r="AR25" s="212"/>
      <c r="AS25" s="211"/>
      <c r="AT25" s="211"/>
      <c r="AU25" s="212"/>
      <c r="AV25" s="212" t="s">
        <v>142</v>
      </c>
      <c r="AW25" s="211">
        <v>2</v>
      </c>
      <c r="AX25" s="211" t="s">
        <v>132</v>
      </c>
      <c r="AY25" s="212">
        <v>48</v>
      </c>
      <c r="AZ25" s="194"/>
      <c r="BA25" s="111">
        <f t="shared" si="0"/>
        <v>20</v>
      </c>
      <c r="BB25" s="108">
        <v>4444.3999999999996</v>
      </c>
      <c r="BC25" s="108">
        <f t="shared" si="1"/>
        <v>4444.3999999999996</v>
      </c>
      <c r="BD25" s="107">
        <f t="shared" si="56"/>
        <v>88888</v>
      </c>
      <c r="BE25" s="107">
        <f t="shared" si="57"/>
        <v>44444</v>
      </c>
      <c r="BF25" s="107">
        <f t="shared" si="58"/>
        <v>44444</v>
      </c>
      <c r="BG25" s="111">
        <f t="shared" si="2"/>
        <v>0</v>
      </c>
      <c r="BH25" s="7"/>
      <c r="BI25" s="108">
        <f t="shared" si="3"/>
        <v>0</v>
      </c>
      <c r="BJ25" s="107">
        <f t="shared" si="59"/>
        <v>0</v>
      </c>
      <c r="BK25" s="107">
        <f t="shared" si="60"/>
        <v>0</v>
      </c>
      <c r="BL25" s="107">
        <f t="shared" si="61"/>
        <v>0</v>
      </c>
      <c r="BM25" s="111">
        <f t="shared" si="4"/>
        <v>0</v>
      </c>
      <c r="BN25" s="7"/>
      <c r="BO25" s="108">
        <f t="shared" si="5"/>
        <v>0</v>
      </c>
      <c r="BP25" s="107">
        <f t="shared" si="62"/>
        <v>0</v>
      </c>
      <c r="BQ25" s="107">
        <f t="shared" si="63"/>
        <v>0</v>
      </c>
      <c r="BR25" s="107">
        <f t="shared" si="64"/>
        <v>0</v>
      </c>
      <c r="BS25" s="111">
        <f t="shared" si="6"/>
        <v>0</v>
      </c>
      <c r="BT25" s="7"/>
      <c r="BU25" s="108">
        <f t="shared" si="7"/>
        <v>0</v>
      </c>
      <c r="BV25" s="107">
        <f t="shared" si="65"/>
        <v>0</v>
      </c>
      <c r="BW25" s="107">
        <f t="shared" si="66"/>
        <v>0</v>
      </c>
      <c r="BX25" s="107">
        <f t="shared" si="67"/>
        <v>0</v>
      </c>
      <c r="BY25" s="111">
        <f t="shared" si="10"/>
        <v>0</v>
      </c>
      <c r="BZ25" s="7"/>
      <c r="CA25" s="108">
        <f t="shared" si="11"/>
        <v>0</v>
      </c>
      <c r="CB25" s="107">
        <f t="shared" si="68"/>
        <v>0</v>
      </c>
      <c r="CC25" s="107">
        <f t="shared" si="69"/>
        <v>0</v>
      </c>
      <c r="CD25" s="107">
        <f t="shared" si="70"/>
        <v>0</v>
      </c>
      <c r="CE25" s="111">
        <f t="shared" si="12"/>
        <v>0</v>
      </c>
      <c r="CF25" s="7"/>
      <c r="CG25" s="108">
        <f t="shared" si="13"/>
        <v>0</v>
      </c>
      <c r="CH25" s="107">
        <f t="shared" si="71"/>
        <v>0</v>
      </c>
      <c r="CI25" s="107">
        <f t="shared" si="72"/>
        <v>0</v>
      </c>
      <c r="CJ25" s="107">
        <f t="shared" si="73"/>
        <v>0</v>
      </c>
      <c r="CK25" s="111">
        <f t="shared" si="14"/>
        <v>0</v>
      </c>
      <c r="CL25" s="7"/>
      <c r="CM25" s="108">
        <f t="shared" si="15"/>
        <v>0</v>
      </c>
      <c r="CN25" s="107">
        <f t="shared" si="74"/>
        <v>0</v>
      </c>
      <c r="CO25" s="107">
        <f t="shared" si="75"/>
        <v>0</v>
      </c>
      <c r="CP25" s="107">
        <f t="shared" si="76"/>
        <v>0</v>
      </c>
      <c r="CQ25" s="111">
        <f t="shared" si="16"/>
        <v>0</v>
      </c>
      <c r="CR25" s="7"/>
      <c r="CS25" s="108">
        <f t="shared" si="17"/>
        <v>0</v>
      </c>
      <c r="CT25" s="107">
        <f t="shared" si="77"/>
        <v>0</v>
      </c>
      <c r="CU25" s="107">
        <f t="shared" si="78"/>
        <v>0</v>
      </c>
      <c r="CV25" s="107">
        <f t="shared" si="79"/>
        <v>0</v>
      </c>
      <c r="CW25" s="111">
        <f t="shared" si="20"/>
        <v>0</v>
      </c>
      <c r="CX25" s="7"/>
      <c r="CY25" s="108">
        <f t="shared" si="21"/>
        <v>0</v>
      </c>
      <c r="CZ25" s="107">
        <f t="shared" si="80"/>
        <v>0</v>
      </c>
      <c r="DA25" s="107">
        <f t="shared" si="47"/>
        <v>0</v>
      </c>
      <c r="DB25" s="107">
        <f t="shared" si="22"/>
        <v>0</v>
      </c>
      <c r="DC25" s="151">
        <f t="shared" si="23"/>
        <v>44444</v>
      </c>
      <c r="DD25" s="151">
        <f t="shared" si="24"/>
        <v>687856</v>
      </c>
      <c r="DE25" s="7"/>
      <c r="DF25" s="150">
        <f t="shared" si="25"/>
        <v>4444.3999999999996</v>
      </c>
    </row>
    <row r="26" spans="1:110" ht="25.5" customHeight="1">
      <c r="A26" s="5"/>
      <c r="B26" s="5"/>
      <c r="C26" s="5"/>
      <c r="D26" s="5"/>
      <c r="E26" s="5"/>
      <c r="F26" s="5"/>
      <c r="G26" s="224"/>
      <c r="H26" s="5"/>
      <c r="I26" s="2">
        <v>9</v>
      </c>
      <c r="J26" s="2"/>
      <c r="K26" s="2"/>
      <c r="L26" s="149"/>
      <c r="M26" s="8">
        <v>1.5</v>
      </c>
      <c r="N26" s="2" t="s">
        <v>75</v>
      </c>
      <c r="O26" s="7">
        <v>8500</v>
      </c>
      <c r="P26" s="7">
        <v>173400</v>
      </c>
      <c r="Q26" s="11">
        <v>0</v>
      </c>
      <c r="R26" s="13">
        <f t="shared" si="48"/>
        <v>173400</v>
      </c>
      <c r="S26" s="7">
        <v>173400</v>
      </c>
      <c r="T26" s="23"/>
      <c r="U26" s="7">
        <f t="shared" si="51"/>
        <v>0</v>
      </c>
      <c r="V26" s="24"/>
      <c r="W26" s="16">
        <f t="shared" si="52"/>
        <v>173400</v>
      </c>
      <c r="X26" s="12">
        <f t="shared" si="27"/>
        <v>173400</v>
      </c>
      <c r="Y26" s="15">
        <v>33</v>
      </c>
      <c r="Z26" s="15">
        <v>33</v>
      </c>
      <c r="AA26" s="205">
        <v>48</v>
      </c>
      <c r="AB26" s="205"/>
      <c r="AC26" s="205"/>
      <c r="AD26" s="205"/>
      <c r="AE26" s="7">
        <v>30690</v>
      </c>
      <c r="AF26" s="140" cm="1">
        <f t="array" ref="AF26">ROUND(_xlfn.IFS($N26="Ａ重油",AE26*1,$N26="灯油",AE26*0.939,$N26="ＬＰガス",AE26*1.299,$N26="ＬＮＧ",AE26*1.56),1)</f>
        <v>30690</v>
      </c>
      <c r="AG26" s="140">
        <v>26000</v>
      </c>
      <c r="AH26" s="140" cm="1">
        <f t="array" ref="AH26">ROUND(_xlfn.IFS($N26="Ａ重油",AG26*1,$N26="灯油",AG26*0.939,$N26="ＬＰガス",AG26*1.299,$N26="ＬＮＧ",AG26*1.56),1)</f>
        <v>26000</v>
      </c>
      <c r="AI26" s="7" t="s">
        <v>80</v>
      </c>
      <c r="AJ26" s="7"/>
      <c r="AK26" s="7"/>
      <c r="AL26" s="211"/>
      <c r="AM26" s="212"/>
      <c r="AN26" s="211"/>
      <c r="AO26" s="211"/>
      <c r="AP26" s="212"/>
      <c r="AQ26" s="211"/>
      <c r="AR26" s="212"/>
      <c r="AS26" s="211"/>
      <c r="AT26" s="211"/>
      <c r="AU26" s="212"/>
      <c r="AV26" s="212"/>
      <c r="AW26" s="211"/>
      <c r="AX26" s="211"/>
      <c r="AY26" s="212"/>
      <c r="AZ26" s="194"/>
      <c r="BA26" s="111">
        <f t="shared" si="0"/>
        <v>20</v>
      </c>
      <c r="BB26" s="108">
        <v>5555.5</v>
      </c>
      <c r="BC26" s="108">
        <f t="shared" si="1"/>
        <v>5555.5</v>
      </c>
      <c r="BD26" s="107">
        <f t="shared" si="56"/>
        <v>111110</v>
      </c>
      <c r="BE26" s="107">
        <f t="shared" si="57"/>
        <v>55555</v>
      </c>
      <c r="BF26" s="107">
        <f t="shared" si="58"/>
        <v>55555</v>
      </c>
      <c r="BG26" s="111">
        <f t="shared" si="2"/>
        <v>0</v>
      </c>
      <c r="BH26" s="7"/>
      <c r="BI26" s="108">
        <f t="shared" si="3"/>
        <v>0</v>
      </c>
      <c r="BJ26" s="107">
        <f t="shared" si="59"/>
        <v>0</v>
      </c>
      <c r="BK26" s="107">
        <f t="shared" si="60"/>
        <v>0</v>
      </c>
      <c r="BL26" s="107">
        <f t="shared" si="61"/>
        <v>0</v>
      </c>
      <c r="BM26" s="111">
        <f t="shared" si="4"/>
        <v>0</v>
      </c>
      <c r="BN26" s="7"/>
      <c r="BO26" s="108">
        <f t="shared" si="5"/>
        <v>0</v>
      </c>
      <c r="BP26" s="107">
        <f t="shared" si="62"/>
        <v>0</v>
      </c>
      <c r="BQ26" s="107">
        <f t="shared" si="63"/>
        <v>0</v>
      </c>
      <c r="BR26" s="107">
        <f t="shared" si="64"/>
        <v>0</v>
      </c>
      <c r="BS26" s="111">
        <f t="shared" si="6"/>
        <v>0</v>
      </c>
      <c r="BT26" s="7"/>
      <c r="BU26" s="108">
        <f t="shared" si="7"/>
        <v>0</v>
      </c>
      <c r="BV26" s="107">
        <f t="shared" si="65"/>
        <v>0</v>
      </c>
      <c r="BW26" s="107">
        <f t="shared" si="66"/>
        <v>0</v>
      </c>
      <c r="BX26" s="107">
        <f t="shared" si="67"/>
        <v>0</v>
      </c>
      <c r="BY26" s="111">
        <f t="shared" si="10"/>
        <v>0</v>
      </c>
      <c r="BZ26" s="7"/>
      <c r="CA26" s="108">
        <f t="shared" si="11"/>
        <v>0</v>
      </c>
      <c r="CB26" s="107">
        <f t="shared" si="68"/>
        <v>0</v>
      </c>
      <c r="CC26" s="107">
        <f t="shared" si="69"/>
        <v>0</v>
      </c>
      <c r="CD26" s="107">
        <f t="shared" si="70"/>
        <v>0</v>
      </c>
      <c r="CE26" s="111">
        <f t="shared" si="12"/>
        <v>0</v>
      </c>
      <c r="CF26" s="7"/>
      <c r="CG26" s="108">
        <f t="shared" si="13"/>
        <v>0</v>
      </c>
      <c r="CH26" s="107">
        <f t="shared" si="71"/>
        <v>0</v>
      </c>
      <c r="CI26" s="107">
        <f t="shared" si="72"/>
        <v>0</v>
      </c>
      <c r="CJ26" s="107">
        <f t="shared" si="73"/>
        <v>0</v>
      </c>
      <c r="CK26" s="111">
        <f t="shared" si="14"/>
        <v>0</v>
      </c>
      <c r="CL26" s="7"/>
      <c r="CM26" s="108">
        <f t="shared" si="15"/>
        <v>0</v>
      </c>
      <c r="CN26" s="107">
        <f t="shared" si="74"/>
        <v>0</v>
      </c>
      <c r="CO26" s="107">
        <f t="shared" si="75"/>
        <v>0</v>
      </c>
      <c r="CP26" s="107">
        <f t="shared" si="76"/>
        <v>0</v>
      </c>
      <c r="CQ26" s="111">
        <f t="shared" si="16"/>
        <v>0</v>
      </c>
      <c r="CR26" s="7"/>
      <c r="CS26" s="108">
        <f t="shared" si="17"/>
        <v>0</v>
      </c>
      <c r="CT26" s="107">
        <f t="shared" si="77"/>
        <v>0</v>
      </c>
      <c r="CU26" s="107">
        <f t="shared" si="78"/>
        <v>0</v>
      </c>
      <c r="CV26" s="107">
        <f t="shared" si="79"/>
        <v>0</v>
      </c>
      <c r="CW26" s="111">
        <f t="shared" si="20"/>
        <v>0</v>
      </c>
      <c r="CX26" s="7"/>
      <c r="CY26" s="108">
        <f t="shared" si="21"/>
        <v>0</v>
      </c>
      <c r="CZ26" s="107">
        <f t="shared" si="80"/>
        <v>0</v>
      </c>
      <c r="DA26" s="107">
        <f t="shared" si="47"/>
        <v>0</v>
      </c>
      <c r="DB26" s="107">
        <f t="shared" si="22"/>
        <v>0</v>
      </c>
      <c r="DC26" s="151">
        <f t="shared" si="23"/>
        <v>55555</v>
      </c>
      <c r="DD26" s="151">
        <f t="shared" si="24"/>
        <v>117845</v>
      </c>
      <c r="DE26" s="7"/>
      <c r="DF26" s="150">
        <f t="shared" si="25"/>
        <v>5555.5</v>
      </c>
    </row>
    <row r="27" spans="1:110" ht="25.5" customHeight="1">
      <c r="A27" s="5"/>
      <c r="B27" s="5"/>
      <c r="C27" s="5"/>
      <c r="D27" s="5"/>
      <c r="E27" s="5"/>
      <c r="F27" s="5"/>
      <c r="G27" s="224"/>
      <c r="H27" s="5"/>
      <c r="I27" s="2">
        <v>10</v>
      </c>
      <c r="J27" s="2"/>
      <c r="K27" s="2"/>
      <c r="L27" s="149"/>
      <c r="M27" s="8">
        <v>1.5</v>
      </c>
      <c r="N27" s="2" t="s">
        <v>20</v>
      </c>
      <c r="O27" s="7">
        <v>18600</v>
      </c>
      <c r="P27" s="7">
        <v>379400</v>
      </c>
      <c r="Q27" s="11">
        <v>0</v>
      </c>
      <c r="R27" s="13">
        <f t="shared" si="48"/>
        <v>379400</v>
      </c>
      <c r="S27" s="7">
        <v>379400</v>
      </c>
      <c r="T27" s="23"/>
      <c r="U27" s="7">
        <f t="shared" si="51"/>
        <v>0</v>
      </c>
      <c r="V27" s="24"/>
      <c r="W27" s="16">
        <f t="shared" si="52"/>
        <v>379400</v>
      </c>
      <c r="X27" s="12">
        <f t="shared" si="27"/>
        <v>379400</v>
      </c>
      <c r="Y27" s="15">
        <v>27</v>
      </c>
      <c r="Z27" s="15">
        <v>27</v>
      </c>
      <c r="AA27" s="205"/>
      <c r="AB27" s="205"/>
      <c r="AC27" s="205">
        <v>27</v>
      </c>
      <c r="AD27" s="205"/>
      <c r="AE27" s="7">
        <v>21900</v>
      </c>
      <c r="AF27" s="140" cm="1">
        <f t="array" ref="AF27">ROUND(_xlfn.IFS($N27="Ａ重油",AE27*1,$N27="灯油",AE27*0.939,$N27="ＬＰガス",AE27*1.299,$N27="ＬＮＧ",AE27*1.56),1)</f>
        <v>28448.1</v>
      </c>
      <c r="AG27" s="140">
        <v>18600</v>
      </c>
      <c r="AH27" s="140" cm="1">
        <f t="array" ref="AH27">ROUND(_xlfn.IFS($N27="Ａ重油",AG27*1,$N27="灯油",AG27*0.939,$N27="ＬＰガス",AG27*1.299,$N27="ＬＮＧ",AG27*1.56),1)</f>
        <v>24161.4</v>
      </c>
      <c r="AI27" s="7" t="s">
        <v>83</v>
      </c>
      <c r="AJ27" s="7"/>
      <c r="AK27" s="7"/>
      <c r="AL27" s="211"/>
      <c r="AM27" s="212"/>
      <c r="AN27" s="211"/>
      <c r="AO27" s="211"/>
      <c r="AP27" s="212"/>
      <c r="AQ27" s="211">
        <v>1</v>
      </c>
      <c r="AR27" s="212">
        <v>27</v>
      </c>
      <c r="AS27" s="211"/>
      <c r="AT27" s="211"/>
      <c r="AU27" s="212"/>
      <c r="AV27" s="212"/>
      <c r="AW27" s="211"/>
      <c r="AX27" s="211"/>
      <c r="AY27" s="212"/>
      <c r="AZ27" s="194"/>
      <c r="BA27" s="111">
        <f t="shared" si="0"/>
        <v>30</v>
      </c>
      <c r="BB27" s="108">
        <v>6666.6</v>
      </c>
      <c r="BC27" s="108">
        <f t="shared" si="1"/>
        <v>4666.62</v>
      </c>
      <c r="BD27" s="107">
        <f t="shared" si="49"/>
        <v>139998</v>
      </c>
      <c r="BE27" s="107">
        <f t="shared" ref="BE27:BE28" si="81">ROUNDDOWN(BA27*BC27*1/2,0)</f>
        <v>69999</v>
      </c>
      <c r="BF27" s="107">
        <f t="shared" si="55"/>
        <v>69999</v>
      </c>
      <c r="BG27" s="111">
        <f t="shared" si="2"/>
        <v>0</v>
      </c>
      <c r="BH27" s="7"/>
      <c r="BI27" s="108">
        <f t="shared" si="3"/>
        <v>0</v>
      </c>
      <c r="BJ27" s="107">
        <f t="shared" si="53"/>
        <v>0</v>
      </c>
      <c r="BK27" s="107">
        <f t="shared" si="54"/>
        <v>0</v>
      </c>
      <c r="BL27" s="107">
        <f t="shared" si="31"/>
        <v>0</v>
      </c>
      <c r="BM27" s="111">
        <f t="shared" si="4"/>
        <v>0</v>
      </c>
      <c r="BN27" s="7"/>
      <c r="BO27" s="108">
        <f t="shared" si="5"/>
        <v>0</v>
      </c>
      <c r="BP27" s="107">
        <f t="shared" si="32"/>
        <v>0</v>
      </c>
      <c r="BQ27" s="107">
        <f t="shared" si="33"/>
        <v>0</v>
      </c>
      <c r="BR27" s="107">
        <f t="shared" si="34"/>
        <v>0</v>
      </c>
      <c r="BS27" s="111">
        <f t="shared" si="6"/>
        <v>0</v>
      </c>
      <c r="BT27" s="7"/>
      <c r="BU27" s="108">
        <f t="shared" si="7"/>
        <v>0</v>
      </c>
      <c r="BV27" s="107">
        <f t="shared" si="35"/>
        <v>0</v>
      </c>
      <c r="BW27" s="107">
        <f t="shared" si="8"/>
        <v>0</v>
      </c>
      <c r="BX27" s="107">
        <f t="shared" si="9"/>
        <v>0</v>
      </c>
      <c r="BY27" s="111">
        <f t="shared" si="10"/>
        <v>0</v>
      </c>
      <c r="BZ27" s="7"/>
      <c r="CA27" s="108">
        <f t="shared" si="11"/>
        <v>0</v>
      </c>
      <c r="CB27" s="107">
        <f t="shared" si="36"/>
        <v>0</v>
      </c>
      <c r="CC27" s="107">
        <f t="shared" si="37"/>
        <v>0</v>
      </c>
      <c r="CD27" s="107">
        <f t="shared" si="38"/>
        <v>0</v>
      </c>
      <c r="CE27" s="111">
        <f t="shared" si="12"/>
        <v>0</v>
      </c>
      <c r="CF27" s="7"/>
      <c r="CG27" s="108">
        <f t="shared" si="13"/>
        <v>0</v>
      </c>
      <c r="CH27" s="107">
        <f t="shared" si="39"/>
        <v>0</v>
      </c>
      <c r="CI27" s="107">
        <f t="shared" si="40"/>
        <v>0</v>
      </c>
      <c r="CJ27" s="107">
        <f t="shared" si="41"/>
        <v>0</v>
      </c>
      <c r="CK27" s="111">
        <f t="shared" si="14"/>
        <v>0</v>
      </c>
      <c r="CL27" s="7"/>
      <c r="CM27" s="108">
        <f t="shared" si="15"/>
        <v>0</v>
      </c>
      <c r="CN27" s="107">
        <f t="shared" si="42"/>
        <v>0</v>
      </c>
      <c r="CO27" s="107">
        <f t="shared" si="43"/>
        <v>0</v>
      </c>
      <c r="CP27" s="107">
        <f t="shared" si="44"/>
        <v>0</v>
      </c>
      <c r="CQ27" s="111">
        <f t="shared" si="16"/>
        <v>0</v>
      </c>
      <c r="CR27" s="7"/>
      <c r="CS27" s="108">
        <f t="shared" si="17"/>
        <v>0</v>
      </c>
      <c r="CT27" s="107">
        <f t="shared" si="45"/>
        <v>0</v>
      </c>
      <c r="CU27" s="107">
        <f t="shared" si="18"/>
        <v>0</v>
      </c>
      <c r="CV27" s="107">
        <f t="shared" si="19"/>
        <v>0</v>
      </c>
      <c r="CW27" s="111">
        <f t="shared" si="20"/>
        <v>0</v>
      </c>
      <c r="CX27" s="7"/>
      <c r="CY27" s="108">
        <f t="shared" si="21"/>
        <v>0</v>
      </c>
      <c r="CZ27" s="107">
        <f t="shared" si="46"/>
        <v>0</v>
      </c>
      <c r="DA27" s="107">
        <f t="shared" si="47"/>
        <v>0</v>
      </c>
      <c r="DB27" s="107">
        <f t="shared" si="22"/>
        <v>0</v>
      </c>
      <c r="DC27" s="151">
        <f t="shared" si="23"/>
        <v>69999</v>
      </c>
      <c r="DD27" s="151">
        <f t="shared" si="24"/>
        <v>309401</v>
      </c>
      <c r="DE27" s="7"/>
      <c r="DF27" s="150">
        <f t="shared" si="25"/>
        <v>6666.6</v>
      </c>
    </row>
    <row r="28" spans="1:110" ht="25.5" customHeight="1" thickBot="1">
      <c r="A28" s="5"/>
      <c r="B28" s="5"/>
      <c r="C28" s="5"/>
      <c r="D28" s="5"/>
      <c r="E28" s="5"/>
      <c r="F28" s="5"/>
      <c r="G28" s="224"/>
      <c r="H28" s="5"/>
      <c r="I28" s="3">
        <v>11</v>
      </c>
      <c r="J28" s="93" t="s">
        <v>46</v>
      </c>
      <c r="K28" s="3"/>
      <c r="L28" s="148"/>
      <c r="M28" s="8">
        <v>1.5</v>
      </c>
      <c r="N28" s="2" t="s">
        <v>75</v>
      </c>
      <c r="O28" s="37">
        <v>10500</v>
      </c>
      <c r="P28" s="144">
        <v>214200</v>
      </c>
      <c r="Q28" s="39">
        <v>0</v>
      </c>
      <c r="R28" s="40">
        <f t="shared" si="48"/>
        <v>214200</v>
      </c>
      <c r="S28" s="37">
        <v>214200</v>
      </c>
      <c r="T28" s="49"/>
      <c r="U28" s="37">
        <f t="shared" si="51"/>
        <v>0</v>
      </c>
      <c r="V28" s="50"/>
      <c r="W28" s="41">
        <f t="shared" si="52"/>
        <v>214200</v>
      </c>
      <c r="X28" s="12">
        <f t="shared" si="27"/>
        <v>214200</v>
      </c>
      <c r="Y28" s="43">
        <v>23</v>
      </c>
      <c r="Z28" s="43">
        <v>23</v>
      </c>
      <c r="AA28" s="206"/>
      <c r="AB28" s="206"/>
      <c r="AC28" s="206"/>
      <c r="AD28" s="206"/>
      <c r="AE28" s="37">
        <v>8860</v>
      </c>
      <c r="AF28" s="140" cm="1">
        <f t="array" ref="AF28">ROUND(_xlfn.IFS($N28="Ａ重油",AE28*1,$N28="灯油",AE28*0.939,$N28="ＬＰガス",AE28*1.299,$N28="ＬＮＧ",AE28*1.56),1)</f>
        <v>8860</v>
      </c>
      <c r="AG28" s="144">
        <v>7531</v>
      </c>
      <c r="AH28" s="140" cm="1">
        <f t="array" ref="AH28">ROUND(_xlfn.IFS($N28="Ａ重油",AG28*1,$N28="灯油",AG28*0.939,$N28="ＬＰガス",AG28*1.299,$N28="ＬＮＧ",AG28*1.56),1)</f>
        <v>7531</v>
      </c>
      <c r="AI28" s="7" t="s">
        <v>84</v>
      </c>
      <c r="AJ28" s="37"/>
      <c r="AK28" s="198"/>
      <c r="AL28" s="217">
        <v>1</v>
      </c>
      <c r="AM28" s="218">
        <v>23</v>
      </c>
      <c r="AN28" s="217"/>
      <c r="AO28" s="217"/>
      <c r="AP28" s="218"/>
      <c r="AQ28" s="217"/>
      <c r="AR28" s="218"/>
      <c r="AS28" s="217"/>
      <c r="AT28" s="217"/>
      <c r="AU28" s="218"/>
      <c r="AV28" s="218"/>
      <c r="AW28" s="217"/>
      <c r="AX28" s="217"/>
      <c r="AY28" s="218"/>
      <c r="AZ28" s="196"/>
      <c r="BA28" s="111">
        <f t="shared" si="0"/>
        <v>20</v>
      </c>
      <c r="BB28" s="108">
        <v>7777.7</v>
      </c>
      <c r="BC28" s="108">
        <f t="shared" si="1"/>
        <v>7777.7</v>
      </c>
      <c r="BD28" s="107">
        <f t="shared" si="49"/>
        <v>155554</v>
      </c>
      <c r="BE28" s="107">
        <f t="shared" si="81"/>
        <v>77777</v>
      </c>
      <c r="BF28" s="107">
        <f t="shared" si="55"/>
        <v>77777</v>
      </c>
      <c r="BG28" s="111">
        <f t="shared" si="2"/>
        <v>0</v>
      </c>
      <c r="BH28" s="37"/>
      <c r="BI28" s="108">
        <f t="shared" si="3"/>
        <v>0</v>
      </c>
      <c r="BJ28" s="107">
        <f t="shared" si="53"/>
        <v>0</v>
      </c>
      <c r="BK28" s="107">
        <f t="shared" si="54"/>
        <v>0</v>
      </c>
      <c r="BL28" s="107">
        <f t="shared" si="31"/>
        <v>0</v>
      </c>
      <c r="BM28" s="111">
        <f t="shared" si="4"/>
        <v>0</v>
      </c>
      <c r="BN28" s="37"/>
      <c r="BO28" s="108">
        <f t="shared" si="5"/>
        <v>0</v>
      </c>
      <c r="BP28" s="107">
        <f t="shared" si="32"/>
        <v>0</v>
      </c>
      <c r="BQ28" s="107">
        <f t="shared" si="33"/>
        <v>0</v>
      </c>
      <c r="BR28" s="107">
        <f t="shared" si="34"/>
        <v>0</v>
      </c>
      <c r="BS28" s="111">
        <f t="shared" si="6"/>
        <v>0</v>
      </c>
      <c r="BT28" s="37"/>
      <c r="BU28" s="108">
        <f t="shared" si="7"/>
        <v>0</v>
      </c>
      <c r="BV28" s="107">
        <f t="shared" si="35"/>
        <v>0</v>
      </c>
      <c r="BW28" s="107">
        <f t="shared" si="8"/>
        <v>0</v>
      </c>
      <c r="BX28" s="107">
        <f t="shared" si="9"/>
        <v>0</v>
      </c>
      <c r="BY28" s="111">
        <f t="shared" si="10"/>
        <v>0</v>
      </c>
      <c r="BZ28" s="37"/>
      <c r="CA28" s="108">
        <f t="shared" si="11"/>
        <v>0</v>
      </c>
      <c r="CB28" s="107">
        <f t="shared" si="36"/>
        <v>0</v>
      </c>
      <c r="CC28" s="107">
        <f t="shared" si="37"/>
        <v>0</v>
      </c>
      <c r="CD28" s="107">
        <f t="shared" si="38"/>
        <v>0</v>
      </c>
      <c r="CE28" s="111">
        <f t="shared" si="12"/>
        <v>0</v>
      </c>
      <c r="CF28" s="37"/>
      <c r="CG28" s="108">
        <f t="shared" si="13"/>
        <v>0</v>
      </c>
      <c r="CH28" s="107">
        <f t="shared" si="39"/>
        <v>0</v>
      </c>
      <c r="CI28" s="107">
        <f t="shared" si="40"/>
        <v>0</v>
      </c>
      <c r="CJ28" s="107">
        <f t="shared" si="41"/>
        <v>0</v>
      </c>
      <c r="CK28" s="111">
        <f t="shared" si="14"/>
        <v>0</v>
      </c>
      <c r="CL28" s="37"/>
      <c r="CM28" s="108">
        <f t="shared" si="15"/>
        <v>0</v>
      </c>
      <c r="CN28" s="107">
        <f t="shared" si="42"/>
        <v>0</v>
      </c>
      <c r="CO28" s="107">
        <f t="shared" si="43"/>
        <v>0</v>
      </c>
      <c r="CP28" s="107">
        <f t="shared" si="44"/>
        <v>0</v>
      </c>
      <c r="CQ28" s="111">
        <f t="shared" si="16"/>
        <v>0</v>
      </c>
      <c r="CR28" s="37"/>
      <c r="CS28" s="108">
        <f t="shared" si="17"/>
        <v>0</v>
      </c>
      <c r="CT28" s="107">
        <f t="shared" si="45"/>
        <v>0</v>
      </c>
      <c r="CU28" s="107">
        <f t="shared" si="18"/>
        <v>0</v>
      </c>
      <c r="CV28" s="107">
        <f t="shared" si="19"/>
        <v>0</v>
      </c>
      <c r="CW28" s="111">
        <f t="shared" si="20"/>
        <v>0</v>
      </c>
      <c r="CX28" s="37"/>
      <c r="CY28" s="108">
        <f t="shared" si="21"/>
        <v>0</v>
      </c>
      <c r="CZ28" s="107">
        <f t="shared" si="46"/>
        <v>0</v>
      </c>
      <c r="DA28" s="107">
        <f t="shared" si="47"/>
        <v>0</v>
      </c>
      <c r="DB28" s="107">
        <f t="shared" si="22"/>
        <v>0</v>
      </c>
      <c r="DC28" s="152">
        <f t="shared" si="23"/>
        <v>77777</v>
      </c>
      <c r="DD28" s="152">
        <f t="shared" si="24"/>
        <v>136423</v>
      </c>
      <c r="DE28" s="7"/>
      <c r="DF28" s="150">
        <f t="shared" si="25"/>
        <v>7777.7</v>
      </c>
    </row>
    <row r="29" spans="1:110" ht="48" customHeight="1" thickBot="1">
      <c r="A29" s="34" t="s">
        <v>29</v>
      </c>
      <c r="B29" s="33"/>
      <c r="C29" s="33"/>
      <c r="D29" s="33"/>
      <c r="E29" s="33"/>
      <c r="F29" s="33"/>
      <c r="G29" s="225"/>
      <c r="H29" s="33"/>
      <c r="I29" s="25">
        <f>COUNTA(I13:I28)</f>
        <v>11</v>
      </c>
      <c r="J29" s="25"/>
      <c r="K29" s="33"/>
      <c r="L29" s="33"/>
      <c r="M29" s="35"/>
      <c r="N29" s="25"/>
      <c r="O29" s="26">
        <f>SUM(O13:O28)</f>
        <v>255189</v>
      </c>
      <c r="P29" s="27">
        <f t="shared" ref="P29:R29" si="82">SUM(P13:P28)</f>
        <v>5385600</v>
      </c>
      <c r="Q29" s="27">
        <f t="shared" si="82"/>
        <v>810000</v>
      </c>
      <c r="R29" s="28">
        <f t="shared" si="82"/>
        <v>4575600</v>
      </c>
      <c r="S29" s="26">
        <f>SUM(S13:S28)</f>
        <v>4231600</v>
      </c>
      <c r="T29" s="29"/>
      <c r="U29" s="30">
        <f>SUM(U13:U28)</f>
        <v>344000</v>
      </c>
      <c r="V29" s="31"/>
      <c r="W29" s="32">
        <f>SUM(W13:W28)</f>
        <v>5385600</v>
      </c>
      <c r="X29" s="42">
        <f t="shared" ref="X29:AH29" si="83">SUM(X13:X28)</f>
        <v>5385600</v>
      </c>
      <c r="Y29" s="97">
        <f>SUM(Y13:Y28)</f>
        <v>517</v>
      </c>
      <c r="Z29" s="98">
        <f>SUM(Z13:Z28)</f>
        <v>517</v>
      </c>
      <c r="AA29" s="207">
        <f>SUM(AA13:AA28)</f>
        <v>259</v>
      </c>
      <c r="AB29" s="208">
        <f t="shared" ref="AB29" si="84">SUM(AB13:AB28)</f>
        <v>97</v>
      </c>
      <c r="AC29" s="207">
        <f>SUM(AC13:AC28)</f>
        <v>135</v>
      </c>
      <c r="AD29" s="208">
        <f t="shared" si="83"/>
        <v>18</v>
      </c>
      <c r="AE29" s="99">
        <f t="shared" si="83"/>
        <v>395168</v>
      </c>
      <c r="AF29" s="100">
        <f t="shared" si="83"/>
        <v>419412.19999999995</v>
      </c>
      <c r="AG29" s="26">
        <f t="shared" si="83"/>
        <v>335323</v>
      </c>
      <c r="AH29" s="95">
        <f t="shared" si="83"/>
        <v>355878.6</v>
      </c>
      <c r="AI29" s="199"/>
      <c r="AJ29" s="200">
        <f>SUM(AJ13:AJ28)</f>
        <v>0</v>
      </c>
      <c r="AK29" s="200">
        <f t="shared" ref="AK29:BF29" si="85">SUM(AK13:AK28)</f>
        <v>0</v>
      </c>
      <c r="AL29" s="219">
        <f t="shared" ref="AL29" si="86">SUM(AL13:AL28)</f>
        <v>10</v>
      </c>
      <c r="AM29" s="220">
        <f>SUM(AM13:AM28)</f>
        <v>229</v>
      </c>
      <c r="AN29" s="219">
        <f t="shared" ref="AN29" si="87">SUM(AN13:AN28)</f>
        <v>2</v>
      </c>
      <c r="AO29" s="219"/>
      <c r="AP29" s="220">
        <f t="shared" ref="AP29" si="88">SUM(AP13:AP28)</f>
        <v>48</v>
      </c>
      <c r="AQ29" s="219">
        <f t="shared" si="85"/>
        <v>2</v>
      </c>
      <c r="AR29" s="220">
        <f>SUM(AR13:AR28)</f>
        <v>45</v>
      </c>
      <c r="AS29" s="219">
        <f t="shared" si="85"/>
        <v>5</v>
      </c>
      <c r="AT29" s="219"/>
      <c r="AU29" s="220">
        <f t="shared" ref="AU29:AW29" si="89">SUM(AU13:AU28)</f>
        <v>108</v>
      </c>
      <c r="AV29" s="220"/>
      <c r="AW29" s="219">
        <f t="shared" si="89"/>
        <v>7</v>
      </c>
      <c r="AX29" s="219"/>
      <c r="AY29" s="220">
        <f t="shared" ref="AY29" si="90">SUM(AY13:AY28)</f>
        <v>156</v>
      </c>
      <c r="AZ29" s="197">
        <f t="shared" si="85"/>
        <v>0</v>
      </c>
      <c r="BA29" s="146"/>
      <c r="BB29" s="38">
        <f t="shared" ref="BB29" si="91">SUM(BB13:BB28)</f>
        <v>35610.799999999996</v>
      </c>
      <c r="BC29" s="38">
        <f t="shared" si="85"/>
        <v>33127.49</v>
      </c>
      <c r="BD29" s="26">
        <f t="shared" si="85"/>
        <v>781990</v>
      </c>
      <c r="BE29" s="26">
        <f t="shared" si="85"/>
        <v>390995</v>
      </c>
      <c r="BF29" s="26">
        <f t="shared" si="85"/>
        <v>390995</v>
      </c>
      <c r="BG29" s="138"/>
      <c r="BH29" s="38">
        <f t="shared" ref="BH29:BL29" si="92">SUM(BH13:BH28)</f>
        <v>0</v>
      </c>
      <c r="BI29" s="38">
        <f t="shared" si="92"/>
        <v>0</v>
      </c>
      <c r="BJ29" s="26">
        <f t="shared" si="92"/>
        <v>0</v>
      </c>
      <c r="BK29" s="26">
        <f t="shared" si="92"/>
        <v>0</v>
      </c>
      <c r="BL29" s="26">
        <f t="shared" si="92"/>
        <v>0</v>
      </c>
      <c r="BM29" s="138"/>
      <c r="BN29" s="38">
        <f t="shared" ref="BN29:BR29" si="93">SUM(BN13:BN28)</f>
        <v>0</v>
      </c>
      <c r="BO29" s="38">
        <f t="shared" si="93"/>
        <v>0</v>
      </c>
      <c r="BP29" s="26">
        <f t="shared" si="93"/>
        <v>0</v>
      </c>
      <c r="BQ29" s="26">
        <f t="shared" si="93"/>
        <v>0</v>
      </c>
      <c r="BR29" s="26">
        <f t="shared" si="93"/>
        <v>0</v>
      </c>
      <c r="BS29" s="138"/>
      <c r="BT29" s="38">
        <f t="shared" ref="BT29:BX29" si="94">SUM(BT13:BT28)</f>
        <v>0</v>
      </c>
      <c r="BU29" s="38">
        <f t="shared" si="94"/>
        <v>0</v>
      </c>
      <c r="BV29" s="26">
        <f t="shared" si="94"/>
        <v>0</v>
      </c>
      <c r="BW29" s="26">
        <f t="shared" si="94"/>
        <v>0</v>
      </c>
      <c r="BX29" s="26">
        <f t="shared" si="94"/>
        <v>0</v>
      </c>
      <c r="BY29" s="138"/>
      <c r="BZ29" s="38">
        <f t="shared" ref="BZ29:CD29" si="95">SUM(BZ13:BZ28)</f>
        <v>0</v>
      </c>
      <c r="CA29" s="38">
        <f t="shared" si="95"/>
        <v>0</v>
      </c>
      <c r="CB29" s="26">
        <f t="shared" si="95"/>
        <v>0</v>
      </c>
      <c r="CC29" s="26">
        <f t="shared" si="95"/>
        <v>0</v>
      </c>
      <c r="CD29" s="26">
        <f t="shared" si="95"/>
        <v>0</v>
      </c>
      <c r="CE29" s="138"/>
      <c r="CF29" s="38">
        <f t="shared" ref="CF29:CJ29" si="96">SUM(CF13:CF28)</f>
        <v>0</v>
      </c>
      <c r="CG29" s="38">
        <f t="shared" si="96"/>
        <v>0</v>
      </c>
      <c r="CH29" s="26">
        <f t="shared" si="96"/>
        <v>0</v>
      </c>
      <c r="CI29" s="26">
        <f t="shared" si="96"/>
        <v>0</v>
      </c>
      <c r="CJ29" s="26">
        <f t="shared" si="96"/>
        <v>0</v>
      </c>
      <c r="CK29" s="138"/>
      <c r="CL29" s="38">
        <f t="shared" ref="CL29:CP29" si="97">SUM(CL13:CL28)</f>
        <v>0</v>
      </c>
      <c r="CM29" s="38">
        <f t="shared" si="97"/>
        <v>0</v>
      </c>
      <c r="CN29" s="26">
        <f t="shared" si="97"/>
        <v>0</v>
      </c>
      <c r="CO29" s="26">
        <f t="shared" si="97"/>
        <v>0</v>
      </c>
      <c r="CP29" s="26">
        <f t="shared" si="97"/>
        <v>0</v>
      </c>
      <c r="CQ29" s="138"/>
      <c r="CR29" s="38">
        <f t="shared" ref="CR29:CV29" si="98">SUM(CR13:CR28)</f>
        <v>0</v>
      </c>
      <c r="CS29" s="38">
        <f t="shared" si="98"/>
        <v>0</v>
      </c>
      <c r="CT29" s="26">
        <f t="shared" si="98"/>
        <v>0</v>
      </c>
      <c r="CU29" s="26">
        <f t="shared" si="98"/>
        <v>0</v>
      </c>
      <c r="CV29" s="26">
        <f t="shared" si="98"/>
        <v>0</v>
      </c>
      <c r="CW29" s="138"/>
      <c r="CX29" s="38">
        <f t="shared" ref="CX29:DF29" si="99">SUM(CX13:CX28)</f>
        <v>0</v>
      </c>
      <c r="CY29" s="38">
        <f t="shared" si="99"/>
        <v>0</v>
      </c>
      <c r="CZ29" s="26">
        <f t="shared" si="99"/>
        <v>0</v>
      </c>
      <c r="DA29" s="26">
        <f t="shared" si="99"/>
        <v>0</v>
      </c>
      <c r="DB29" s="26">
        <f t="shared" si="99"/>
        <v>0</v>
      </c>
      <c r="DC29" s="153">
        <f t="shared" si="99"/>
        <v>390995</v>
      </c>
      <c r="DD29" s="153">
        <f t="shared" si="99"/>
        <v>4994605</v>
      </c>
      <c r="DE29" s="138"/>
      <c r="DF29" s="38">
        <f t="shared" si="99"/>
        <v>35610.799999999996</v>
      </c>
    </row>
    <row r="30" spans="1:110" ht="28.5" customHeight="1">
      <c r="S30" s="19">
        <f>Q29+S29</f>
        <v>5041600</v>
      </c>
      <c r="W30" s="19">
        <f>S30+U29</f>
        <v>5385600</v>
      </c>
      <c r="Y30" s="310" t="s">
        <v>51</v>
      </c>
      <c r="Z30" s="311"/>
      <c r="AA30" s="311"/>
      <c r="AB30" s="311"/>
      <c r="AC30" s="311"/>
      <c r="AD30" s="312"/>
      <c r="AE30" s="101">
        <f>IF(Y29=0,0,AF29/$Y29*0.1)*100</f>
        <v>8112.4216634429386</v>
      </c>
      <c r="AF30" s="102">
        <f>IF(Z29=0,0,AH29/$Z29*0.1)*100</f>
        <v>6883.5319148936169</v>
      </c>
      <c r="AH30" s="96"/>
      <c r="AI30" s="237" t="s">
        <v>165</v>
      </c>
      <c r="AJ30" s="236">
        <f>AJ29/AF29</f>
        <v>0</v>
      </c>
      <c r="AK30" s="236">
        <f>AK29/AH29</f>
        <v>0</v>
      </c>
      <c r="AL30" s="221" t="s">
        <v>135</v>
      </c>
      <c r="AM30" s="222">
        <f>AM29/Y29</f>
        <v>0.44294003868471954</v>
      </c>
      <c r="AN30" s="221"/>
      <c r="AO30" s="221" t="s">
        <v>136</v>
      </c>
      <c r="AP30" s="222">
        <f>(AM29+AP29)/Z29</f>
        <v>0.53578336557059958</v>
      </c>
      <c r="AQ30" s="221" t="s">
        <v>135</v>
      </c>
      <c r="AR30" s="222">
        <f>AR29/Y29</f>
        <v>8.7040618955512572E-2</v>
      </c>
      <c r="AS30" s="221"/>
      <c r="AT30" s="221" t="s">
        <v>136</v>
      </c>
      <c r="AU30" s="222">
        <f>(AR29+AU29)/Z29</f>
        <v>0.29593810444874274</v>
      </c>
      <c r="AV30" s="6"/>
      <c r="AW30" s="147"/>
      <c r="AX30" s="147"/>
      <c r="AY30" s="6"/>
      <c r="AZ30" s="147"/>
    </row>
    <row r="32" spans="1:110" ht="19.5" customHeight="1">
      <c r="A32" s="103" t="s">
        <v>52</v>
      </c>
      <c r="C32" s="103"/>
      <c r="M32" s="52"/>
      <c r="N32" s="266" t="s">
        <v>44</v>
      </c>
      <c r="O32" s="267"/>
      <c r="P32" s="53"/>
      <c r="Q32" s="54"/>
      <c r="S32" s="67"/>
      <c r="T32" s="135" t="s">
        <v>43</v>
      </c>
      <c r="U32" s="68"/>
      <c r="V32" s="68"/>
      <c r="W32" s="69"/>
      <c r="Y32" s="82"/>
      <c r="Z32" s="136" t="s">
        <v>40</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261" t="s">
        <v>30</v>
      </c>
      <c r="BD32" s="262"/>
      <c r="BE32" s="263"/>
      <c r="BF32" s="264"/>
      <c r="BG32" s="45"/>
      <c r="BH32" s="134"/>
      <c r="BI32" s="261" t="s">
        <v>31</v>
      </c>
      <c r="BJ32" s="262"/>
      <c r="BK32" s="263"/>
      <c r="BL32" s="264"/>
      <c r="BM32" s="45"/>
      <c r="BN32" s="134"/>
      <c r="BO32" s="261" t="s">
        <v>63</v>
      </c>
      <c r="BP32" s="262"/>
      <c r="BQ32" s="263"/>
      <c r="BR32" s="264"/>
      <c r="BS32" s="45"/>
      <c r="BT32" s="134"/>
      <c r="BU32" s="261" t="s">
        <v>64</v>
      </c>
      <c r="BV32" s="262"/>
      <c r="BW32" s="263"/>
      <c r="BX32" s="264"/>
      <c r="BY32" s="45"/>
      <c r="BZ32" s="134"/>
      <c r="CA32" s="261" t="s">
        <v>65</v>
      </c>
      <c r="CB32" s="262"/>
      <c r="CC32" s="263"/>
      <c r="CD32" s="264"/>
      <c r="CE32" s="45"/>
      <c r="CF32" s="134"/>
      <c r="CG32" s="261" t="s">
        <v>66</v>
      </c>
      <c r="CH32" s="262"/>
      <c r="CI32" s="263"/>
      <c r="CJ32" s="264"/>
      <c r="CK32" s="45"/>
      <c r="CL32" s="134"/>
      <c r="CM32" s="261" t="s">
        <v>67</v>
      </c>
      <c r="CN32" s="262"/>
      <c r="CO32" s="263"/>
      <c r="CP32" s="264"/>
      <c r="CQ32" s="45"/>
      <c r="CR32" s="134"/>
      <c r="CS32" s="261" t="s">
        <v>68</v>
      </c>
      <c r="CT32" s="262"/>
      <c r="CU32" s="263"/>
      <c r="CV32" s="264"/>
      <c r="CW32" s="45"/>
      <c r="CX32" s="134"/>
      <c r="CY32" s="261" t="s">
        <v>69</v>
      </c>
      <c r="CZ32" s="262"/>
      <c r="DA32" s="263"/>
      <c r="DB32" s="264"/>
    </row>
    <row r="33" spans="1:106" ht="19.5" customHeight="1">
      <c r="A33" s="103" t="s">
        <v>53</v>
      </c>
      <c r="B33" s="103"/>
      <c r="C33" s="103"/>
      <c r="M33" s="55"/>
      <c r="N33" s="56" t="s">
        <v>75</v>
      </c>
      <c r="O33" s="56" t="s">
        <v>7</v>
      </c>
      <c r="P33" s="56" t="s">
        <v>21</v>
      </c>
      <c r="Q33" s="57" t="s">
        <v>23</v>
      </c>
      <c r="S33" s="70"/>
      <c r="T33" s="71" t="s">
        <v>75</v>
      </c>
      <c r="U33" s="71" t="s">
        <v>7</v>
      </c>
      <c r="V33" s="71" t="s">
        <v>21</v>
      </c>
      <c r="W33" s="72" t="s">
        <v>23</v>
      </c>
      <c r="Y33" s="85" t="s">
        <v>75</v>
      </c>
      <c r="Z33" s="4" t="s">
        <v>7</v>
      </c>
      <c r="AA33" s="4" t="s">
        <v>21</v>
      </c>
      <c r="AB33" s="4" t="s">
        <v>23</v>
      </c>
      <c r="AC33" s="4" t="s">
        <v>9</v>
      </c>
      <c r="AD33" s="240" t="s">
        <v>170</v>
      </c>
      <c r="AH33" s="45"/>
      <c r="AI33" s="45"/>
      <c r="AJ33" s="45"/>
      <c r="AK33" s="45"/>
      <c r="AL33" s="45"/>
      <c r="AM33" s="45"/>
      <c r="AN33" s="45"/>
      <c r="AO33" s="45"/>
      <c r="AP33" s="45"/>
      <c r="AQ33" s="45"/>
      <c r="AR33" s="45"/>
      <c r="AS33" s="45"/>
      <c r="AT33" s="45"/>
      <c r="AU33" s="45"/>
      <c r="AV33" s="45"/>
      <c r="AW33" s="45"/>
      <c r="AX33" s="45"/>
      <c r="AY33" s="45"/>
      <c r="AZ33" s="45"/>
      <c r="BA33" s="45"/>
      <c r="BB33" s="126"/>
      <c r="BC33" s="260" t="s">
        <v>18</v>
      </c>
      <c r="BD33" s="260"/>
      <c r="BE33" s="258"/>
      <c r="BF33" s="259"/>
      <c r="BG33" s="45"/>
      <c r="BH33" s="126"/>
      <c r="BI33" s="260" t="s">
        <v>18</v>
      </c>
      <c r="BJ33" s="260"/>
      <c r="BK33" s="258"/>
      <c r="BL33" s="259"/>
      <c r="BM33" s="45"/>
      <c r="BN33" s="126"/>
      <c r="BO33" s="260" t="s">
        <v>18</v>
      </c>
      <c r="BP33" s="260"/>
      <c r="BQ33" s="258"/>
      <c r="BR33" s="259"/>
      <c r="BS33" s="45"/>
      <c r="BT33" s="126"/>
      <c r="BU33" s="260" t="s">
        <v>18</v>
      </c>
      <c r="BV33" s="260"/>
      <c r="BW33" s="258"/>
      <c r="BX33" s="259"/>
      <c r="BY33" s="45"/>
      <c r="BZ33" s="126"/>
      <c r="CA33" s="260" t="s">
        <v>18</v>
      </c>
      <c r="CB33" s="260"/>
      <c r="CC33" s="258"/>
      <c r="CD33" s="259"/>
      <c r="CE33" s="45"/>
      <c r="CF33" s="126"/>
      <c r="CG33" s="260" t="s">
        <v>18</v>
      </c>
      <c r="CH33" s="260"/>
      <c r="CI33" s="258"/>
      <c r="CJ33" s="259"/>
      <c r="CK33" s="45"/>
      <c r="CL33" s="126"/>
      <c r="CM33" s="260" t="s">
        <v>18</v>
      </c>
      <c r="CN33" s="260"/>
      <c r="CO33" s="258"/>
      <c r="CP33" s="259"/>
      <c r="CQ33" s="45"/>
      <c r="CR33" s="126"/>
      <c r="CS33" s="265" t="s">
        <v>18</v>
      </c>
      <c r="CT33" s="260"/>
      <c r="CU33" s="258"/>
      <c r="CV33" s="259"/>
      <c r="CW33" s="45"/>
      <c r="CX33" s="126"/>
      <c r="CY33" s="265" t="s">
        <v>18</v>
      </c>
      <c r="CZ33" s="260"/>
      <c r="DA33" s="258"/>
      <c r="DB33" s="259"/>
    </row>
    <row r="34" spans="1:106" ht="19.5" customHeight="1">
      <c r="A34" s="103" t="s">
        <v>54</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228330</v>
      </c>
      <c r="Z34" s="18">
        <f>SUMIFS($AE$13:$AE$28,$N$13:$N$28,$O$33)</f>
        <v>81026</v>
      </c>
      <c r="AA34" s="18">
        <f>SUMIFS($AE$13:$AE$28,$N$13:$N$28,$P$33)</f>
        <v>72291</v>
      </c>
      <c r="AB34" s="18">
        <f>SUMIFS($AE$13:$AE$28,$N$13:$N$28,$Q$33)</f>
        <v>13521</v>
      </c>
      <c r="AC34" s="238">
        <f>SUM(Y34:AB34)</f>
        <v>395168</v>
      </c>
      <c r="AD34" s="241">
        <f>AF29</f>
        <v>419412.19999999995</v>
      </c>
      <c r="AE34" s="19"/>
      <c r="AF34" s="19"/>
      <c r="AG34" s="19"/>
      <c r="AK34" s="46"/>
      <c r="AL34" s="46"/>
      <c r="AM34" s="46"/>
      <c r="AN34" s="46"/>
      <c r="AO34" s="46"/>
      <c r="AP34" s="46"/>
      <c r="AQ34" s="46"/>
      <c r="AR34" s="46"/>
      <c r="AS34" s="46"/>
      <c r="AT34" s="46"/>
      <c r="AU34" s="46"/>
      <c r="AV34" s="46"/>
      <c r="AW34" s="46"/>
      <c r="AX34" s="46"/>
      <c r="AY34" s="46"/>
      <c r="AZ34" s="46"/>
      <c r="BA34" s="46"/>
      <c r="BB34" s="126"/>
      <c r="BC34" s="127" t="s">
        <v>75</v>
      </c>
      <c r="BD34" s="127" t="s">
        <v>7</v>
      </c>
      <c r="BE34" s="127" t="s">
        <v>21</v>
      </c>
      <c r="BF34" s="128" t="s">
        <v>23</v>
      </c>
      <c r="BG34" s="46"/>
      <c r="BH34" s="126"/>
      <c r="BI34" s="127" t="s">
        <v>75</v>
      </c>
      <c r="BJ34" s="127" t="s">
        <v>7</v>
      </c>
      <c r="BK34" s="127" t="s">
        <v>20</v>
      </c>
      <c r="BL34" s="128" t="s">
        <v>23</v>
      </c>
      <c r="BM34" s="46"/>
      <c r="BN34" s="126"/>
      <c r="BO34" s="127" t="s">
        <v>75</v>
      </c>
      <c r="BP34" s="127" t="s">
        <v>7</v>
      </c>
      <c r="BQ34" s="127" t="s">
        <v>20</v>
      </c>
      <c r="BR34" s="128" t="s">
        <v>23</v>
      </c>
      <c r="BS34" s="46"/>
      <c r="BT34" s="126"/>
      <c r="BU34" s="127" t="s">
        <v>75</v>
      </c>
      <c r="BV34" s="127" t="s">
        <v>7</v>
      </c>
      <c r="BW34" s="127" t="s">
        <v>20</v>
      </c>
      <c r="BX34" s="128" t="s">
        <v>23</v>
      </c>
      <c r="BY34" s="46"/>
      <c r="BZ34" s="126"/>
      <c r="CA34" s="127" t="s">
        <v>75</v>
      </c>
      <c r="CB34" s="127" t="s">
        <v>7</v>
      </c>
      <c r="CC34" s="127" t="s">
        <v>20</v>
      </c>
      <c r="CD34" s="128" t="s">
        <v>23</v>
      </c>
      <c r="CE34" s="46"/>
      <c r="CF34" s="126"/>
      <c r="CG34" s="127" t="s">
        <v>75</v>
      </c>
      <c r="CH34" s="127" t="s">
        <v>7</v>
      </c>
      <c r="CI34" s="127" t="s">
        <v>20</v>
      </c>
      <c r="CJ34" s="128" t="s">
        <v>23</v>
      </c>
      <c r="CK34" s="46"/>
      <c r="CL34" s="126"/>
      <c r="CM34" s="127" t="s">
        <v>75</v>
      </c>
      <c r="CN34" s="127" t="s">
        <v>7</v>
      </c>
      <c r="CO34" s="127" t="s">
        <v>20</v>
      </c>
      <c r="CP34" s="128" t="s">
        <v>23</v>
      </c>
      <c r="CQ34" s="46"/>
      <c r="CR34" s="126"/>
      <c r="CS34" s="127" t="s">
        <v>75</v>
      </c>
      <c r="CT34" s="127" t="s">
        <v>7</v>
      </c>
      <c r="CU34" s="127" t="s">
        <v>20</v>
      </c>
      <c r="CV34" s="128" t="s">
        <v>23</v>
      </c>
      <c r="CW34" s="46"/>
      <c r="CX34" s="126"/>
      <c r="CY34" s="127" t="s">
        <v>75</v>
      </c>
      <c r="CZ34" s="127" t="s">
        <v>7</v>
      </c>
      <c r="DA34" s="127" t="s">
        <v>20</v>
      </c>
      <c r="DB34" s="128" t="s">
        <v>23</v>
      </c>
    </row>
    <row r="35" spans="1:106" ht="19.5" customHeight="1">
      <c r="A35" s="103" t="s">
        <v>166</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167</v>
      </c>
      <c r="B36" s="103"/>
      <c r="C36" s="103"/>
      <c r="M36" s="58" t="s">
        <v>6</v>
      </c>
      <c r="N36" s="59">
        <f>SUMIFS($P$13:$P$28,$N$13:$N$28,$N$33,$M$13:$M$28,$M$36)</f>
        <v>2845500</v>
      </c>
      <c r="O36" s="59">
        <f>SUMIFS($P$13:$P$28,$N$13:$N$28,$O$33,$M$13:$M$28,$M$36)</f>
        <v>805600</v>
      </c>
      <c r="P36" s="59">
        <f>SUMIFS($P$13:$P$28,$N$13:$N$28,$P$33,$M$13:$M$28,$M$36)</f>
        <v>1488300</v>
      </c>
      <c r="Q36" s="60">
        <f>SUMIFS($P$13:$P$28,$N$13:$N$28,$Q$33,$M$13:$M$28,$M$36)</f>
        <v>246200</v>
      </c>
      <c r="S36" s="73" t="s">
        <v>6</v>
      </c>
      <c r="T36" s="74">
        <f>SUMIFS($O$13:$O$28,$N$13:$N$28,$N$33,$M$13:$M$28,$M$36)</f>
        <v>139500</v>
      </c>
      <c r="U36" s="74">
        <f>SUMIFS($O$13:$O$28,$N$13:$N$28,$O$33,$M$13:$M$28,$M$36)</f>
        <v>37300</v>
      </c>
      <c r="V36" s="74">
        <f>SUMIFS($O$13:$O$28,$N$13:$N$28,$P$33,$M$13:$M$28,$M$36)</f>
        <v>66989</v>
      </c>
      <c r="W36" s="75">
        <f>SUMIFS($O$13:$O$28,$N$13:$N$28,$Q$33,$M$13:$M$28,$M$36)</f>
        <v>11400</v>
      </c>
      <c r="Y36" s="86"/>
      <c r="Z36" s="137" t="s">
        <v>41</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56</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75</v>
      </c>
      <c r="Z37" s="90" t="s">
        <v>7</v>
      </c>
      <c r="AA37" s="90" t="s">
        <v>21</v>
      </c>
      <c r="AB37" s="90" t="s">
        <v>23</v>
      </c>
      <c r="AC37" s="90" t="s">
        <v>9</v>
      </c>
      <c r="AD37" s="242" t="s">
        <v>171</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8</v>
      </c>
      <c r="BD37" s="127">
        <f>COUNTIFS(BD13:BD28,"&lt;&gt;0",$N$13:$N$28,$BD$34,$M$13:$M$28,$BB$37)</f>
        <v>4</v>
      </c>
      <c r="BE37" s="127">
        <f>COUNTIFS(BD13:BD28,"&lt;&gt;0",$N$13:$N$28,$BE$34,$M$13:$M$28,$BB$37)</f>
        <v>3</v>
      </c>
      <c r="BF37" s="128">
        <f>COUNTIFS(BD13:BD28,"&lt;&gt;0",$N$13:$N$28,$BF$34,$M$13:$M$28,$BB$37)</f>
        <v>1</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55</v>
      </c>
      <c r="B38" s="105"/>
      <c r="C38" s="105"/>
      <c r="M38" s="55" t="s">
        <v>35</v>
      </c>
      <c r="N38" s="61">
        <f>SUM(N34:N37)</f>
        <v>2845500</v>
      </c>
      <c r="O38" s="61">
        <f>SUM(O34:O37)</f>
        <v>805600</v>
      </c>
      <c r="P38" s="61">
        <f>SUM(P34:P37)</f>
        <v>1488300</v>
      </c>
      <c r="Q38" s="62">
        <f>SUM(Q34:Q37)</f>
        <v>246200</v>
      </c>
      <c r="R38" s="19"/>
      <c r="S38" s="70" t="s">
        <v>35</v>
      </c>
      <c r="T38" s="76">
        <f>SUM(T34:T37)</f>
        <v>139500</v>
      </c>
      <c r="U38" s="76">
        <f>SUM(U34:U37)</f>
        <v>37300</v>
      </c>
      <c r="V38" s="76">
        <f>SUM(V34:V37)</f>
        <v>66989</v>
      </c>
      <c r="W38" s="77">
        <f>SUM(W34:W37)</f>
        <v>11400</v>
      </c>
      <c r="Y38" s="91">
        <f>SUMIFS($AG$13:$AG$28,$N$13:$N$28,$N$33)</f>
        <v>193931</v>
      </c>
      <c r="Z38" s="92">
        <f>SUMIFS($AG$13:$AG$28,$N$13:$N$28,$O$33)</f>
        <v>68600</v>
      </c>
      <c r="AA38" s="92">
        <f>SUMIFS($AG$13:$AG$28,$N$13:$N$28,$P$33)</f>
        <v>61392</v>
      </c>
      <c r="AB38" s="92">
        <f>SUMIFS($AG$13:$AG$28,$N$13:$N$28,$Q$33)</f>
        <v>11400</v>
      </c>
      <c r="AC38" s="239">
        <f>SUM(Y38:AB38)</f>
        <v>335323</v>
      </c>
      <c r="AD38" s="243">
        <f>AH29</f>
        <v>355878.6</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78</v>
      </c>
      <c r="B39" s="103"/>
      <c r="C39" s="103"/>
      <c r="M39" s="63" t="s">
        <v>9</v>
      </c>
      <c r="N39" s="64">
        <f>SUM(N38:Q38)</f>
        <v>5385600</v>
      </c>
      <c r="O39" s="65"/>
      <c r="P39" s="65"/>
      <c r="Q39" s="66"/>
      <c r="S39" s="78" t="s">
        <v>9</v>
      </c>
      <c r="T39" s="79">
        <f>SUM(T38:W38)</f>
        <v>255189</v>
      </c>
      <c r="U39" s="80"/>
      <c r="V39" s="80"/>
      <c r="W39" s="81"/>
      <c r="AK39" s="46"/>
      <c r="AL39" s="46"/>
      <c r="AM39" s="46"/>
      <c r="AN39" s="46"/>
      <c r="AO39" s="46"/>
      <c r="AP39" s="46"/>
      <c r="AQ39" s="46"/>
      <c r="AR39" s="46"/>
      <c r="AS39" s="46"/>
      <c r="AT39" s="46"/>
      <c r="AU39" s="46"/>
      <c r="AV39" s="46"/>
      <c r="AW39" s="46"/>
      <c r="AX39" s="46"/>
      <c r="AY39" s="46"/>
      <c r="AZ39" s="46"/>
      <c r="BA39" s="46"/>
      <c r="BB39" s="129" t="s">
        <v>29</v>
      </c>
      <c r="BC39" s="127">
        <f>SUM(BC35:BC38)</f>
        <v>8</v>
      </c>
      <c r="BD39" s="127">
        <f>SUM(BD35:BD38)</f>
        <v>4</v>
      </c>
      <c r="BE39" s="127">
        <f>SUM(BE35:BE38)</f>
        <v>3</v>
      </c>
      <c r="BF39" s="128">
        <f>SUM(BF35:BF38)</f>
        <v>1</v>
      </c>
      <c r="BG39" s="47"/>
      <c r="BH39" s="129" t="s">
        <v>29</v>
      </c>
      <c r="BI39" s="127">
        <f>SUM(BI35:BI38)</f>
        <v>0</v>
      </c>
      <c r="BJ39" s="127">
        <f>SUM(BJ35:BJ38)</f>
        <v>0</v>
      </c>
      <c r="BK39" s="127">
        <f>SUM(BK35:BK38)</f>
        <v>0</v>
      </c>
      <c r="BL39" s="128">
        <f>SUM(BL35:BL38)</f>
        <v>0</v>
      </c>
      <c r="BM39" s="47"/>
      <c r="BN39" s="129" t="s">
        <v>29</v>
      </c>
      <c r="BO39" s="127">
        <f>SUM(BO35:BO38)</f>
        <v>0</v>
      </c>
      <c r="BP39" s="127">
        <f>SUM(BP35:BP38)</f>
        <v>0</v>
      </c>
      <c r="BQ39" s="127">
        <f>SUM(BQ35:BQ38)</f>
        <v>0</v>
      </c>
      <c r="BR39" s="128">
        <f>SUM(BR35:BR38)</f>
        <v>0</v>
      </c>
      <c r="BS39" s="47"/>
      <c r="BT39" s="129" t="s">
        <v>29</v>
      </c>
      <c r="BU39" s="127">
        <f>SUM(BU35:BU38)</f>
        <v>0</v>
      </c>
      <c r="BV39" s="127">
        <f>SUM(BV35:BV38)</f>
        <v>0</v>
      </c>
      <c r="BW39" s="127">
        <f>SUM(BW35:BW38)</f>
        <v>0</v>
      </c>
      <c r="BX39" s="128">
        <f>SUM(BX35:BX38)</f>
        <v>0</v>
      </c>
      <c r="BY39" s="47"/>
      <c r="BZ39" s="129" t="s">
        <v>29</v>
      </c>
      <c r="CA39" s="127">
        <f>SUM(CA35:CA38)</f>
        <v>0</v>
      </c>
      <c r="CB39" s="127">
        <f>SUM(CB35:CB38)</f>
        <v>0</v>
      </c>
      <c r="CC39" s="127">
        <f>SUM(CC35:CC38)</f>
        <v>0</v>
      </c>
      <c r="CD39" s="128">
        <f>SUM(CD35:CD38)</f>
        <v>0</v>
      </c>
      <c r="CE39" s="47"/>
      <c r="CF39" s="129" t="s">
        <v>29</v>
      </c>
      <c r="CG39" s="127">
        <f>SUM(CG35:CG38)</f>
        <v>0</v>
      </c>
      <c r="CH39" s="127">
        <f>SUM(CH35:CH38)</f>
        <v>0</v>
      </c>
      <c r="CI39" s="127">
        <f>SUM(CI35:CI38)</f>
        <v>0</v>
      </c>
      <c r="CJ39" s="128">
        <f>SUM(CJ35:CJ38)</f>
        <v>0</v>
      </c>
      <c r="CK39" s="47"/>
      <c r="CL39" s="129" t="s">
        <v>29</v>
      </c>
      <c r="CM39" s="127">
        <f>SUM(CM35:CM38)</f>
        <v>0</v>
      </c>
      <c r="CN39" s="127">
        <f>SUM(CN35:CN38)</f>
        <v>0</v>
      </c>
      <c r="CO39" s="127">
        <f>SUM(CO35:CO38)</f>
        <v>0</v>
      </c>
      <c r="CP39" s="128">
        <f>SUM(CP35:CP38)</f>
        <v>0</v>
      </c>
      <c r="CQ39" s="47"/>
      <c r="CR39" s="129" t="s">
        <v>29</v>
      </c>
      <c r="CS39" s="127">
        <f>SUM(CS35:CS38)</f>
        <v>0</v>
      </c>
      <c r="CT39" s="127">
        <f>SUM(CT35:CT38)</f>
        <v>0</v>
      </c>
      <c r="CU39" s="127">
        <f>SUM(CU35:CU38)</f>
        <v>0</v>
      </c>
      <c r="CV39" s="128">
        <f>SUM(CV35:CV38)</f>
        <v>0</v>
      </c>
      <c r="CW39" s="47"/>
      <c r="CX39" s="129" t="s">
        <v>29</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72</v>
      </c>
      <c r="BC40" s="131">
        <f>BC39+BD39+BE39+BF39</f>
        <v>16</v>
      </c>
      <c r="BD40" s="132"/>
      <c r="BE40" s="132"/>
      <c r="BF40" s="133"/>
      <c r="BG40" s="47"/>
      <c r="BH40" s="130" t="s">
        <v>72</v>
      </c>
      <c r="BI40" s="131">
        <f>BI39+BJ39+BK39+BL39</f>
        <v>0</v>
      </c>
      <c r="BJ40" s="132"/>
      <c r="BK40" s="132"/>
      <c r="BL40" s="133"/>
      <c r="BM40" s="47"/>
      <c r="BN40" s="130" t="s">
        <v>72</v>
      </c>
      <c r="BO40" s="131">
        <f>BO39+BP39+BQ39+BR39</f>
        <v>0</v>
      </c>
      <c r="BP40" s="132"/>
      <c r="BQ40" s="132"/>
      <c r="BR40" s="133"/>
      <c r="BS40" s="47"/>
      <c r="BT40" s="130" t="s">
        <v>72</v>
      </c>
      <c r="BU40" s="131">
        <f>BU39+BV39+BW39+BX39</f>
        <v>0</v>
      </c>
      <c r="BV40" s="132"/>
      <c r="BW40" s="132"/>
      <c r="BX40" s="133"/>
      <c r="BY40" s="47"/>
      <c r="BZ40" s="130" t="s">
        <v>72</v>
      </c>
      <c r="CA40" s="131">
        <f>CA39+CB39+CC39+CD39</f>
        <v>0</v>
      </c>
      <c r="CB40" s="132"/>
      <c r="CC40" s="132"/>
      <c r="CD40" s="133"/>
      <c r="CE40" s="47"/>
      <c r="CF40" s="130" t="s">
        <v>72</v>
      </c>
      <c r="CG40" s="131">
        <f>CG39+CH39+CI39+CJ39</f>
        <v>0</v>
      </c>
      <c r="CH40" s="132"/>
      <c r="CI40" s="132"/>
      <c r="CJ40" s="133"/>
      <c r="CK40" s="47"/>
      <c r="CL40" s="130" t="s">
        <v>72</v>
      </c>
      <c r="CM40" s="131">
        <f>CM39+CN39+CO39+CP39</f>
        <v>0</v>
      </c>
      <c r="CN40" s="132"/>
      <c r="CO40" s="132"/>
      <c r="CP40" s="133"/>
      <c r="CQ40" s="47"/>
      <c r="CR40" s="130" t="s">
        <v>72</v>
      </c>
      <c r="CS40" s="131">
        <f>CS39+CT39+CU39+CV39</f>
        <v>0</v>
      </c>
      <c r="CT40" s="132"/>
      <c r="CU40" s="132"/>
      <c r="CV40" s="133"/>
      <c r="CW40" s="47"/>
      <c r="CX40" s="130" t="s">
        <v>72</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254" t="s">
        <v>34</v>
      </c>
      <c r="BD42" s="255"/>
      <c r="BE42" s="256"/>
      <c r="BF42" s="257"/>
      <c r="BG42" s="46"/>
      <c r="BH42" s="112"/>
      <c r="BI42" s="254" t="s">
        <v>34</v>
      </c>
      <c r="BJ42" s="255"/>
      <c r="BK42" s="256"/>
      <c r="BL42" s="257"/>
      <c r="BM42" s="46"/>
      <c r="BN42" s="112"/>
      <c r="BO42" s="254" t="s">
        <v>34</v>
      </c>
      <c r="BP42" s="255"/>
      <c r="BQ42" s="256"/>
      <c r="BR42" s="257"/>
      <c r="BS42" s="46"/>
      <c r="BT42" s="112"/>
      <c r="BU42" s="254" t="s">
        <v>34</v>
      </c>
      <c r="BV42" s="255"/>
      <c r="BW42" s="256"/>
      <c r="BX42" s="257"/>
      <c r="BY42" s="46"/>
      <c r="BZ42" s="112"/>
      <c r="CA42" s="254" t="s">
        <v>34</v>
      </c>
      <c r="CB42" s="255"/>
      <c r="CC42" s="256"/>
      <c r="CD42" s="257"/>
      <c r="CE42" s="46"/>
      <c r="CF42" s="112"/>
      <c r="CG42" s="254" t="s">
        <v>34</v>
      </c>
      <c r="CH42" s="255"/>
      <c r="CI42" s="256"/>
      <c r="CJ42" s="257"/>
      <c r="CK42" s="46"/>
      <c r="CL42" s="112"/>
      <c r="CM42" s="254" t="s">
        <v>34</v>
      </c>
      <c r="CN42" s="255"/>
      <c r="CO42" s="256"/>
      <c r="CP42" s="257"/>
      <c r="CQ42" s="46"/>
      <c r="CR42" s="112"/>
      <c r="CS42" s="254" t="s">
        <v>34</v>
      </c>
      <c r="CT42" s="255"/>
      <c r="CU42" s="256"/>
      <c r="CV42" s="257"/>
      <c r="CW42" s="46"/>
      <c r="CX42" s="112"/>
      <c r="CY42" s="254" t="s">
        <v>34</v>
      </c>
      <c r="CZ42" s="255"/>
      <c r="DA42" s="256"/>
      <c r="DB42" s="257"/>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75</v>
      </c>
      <c r="BD43" s="114" t="s">
        <v>7</v>
      </c>
      <c r="BE43" s="114" t="s">
        <v>20</v>
      </c>
      <c r="BF43" s="115" t="s">
        <v>23</v>
      </c>
      <c r="BG43" s="46"/>
      <c r="BH43" s="113"/>
      <c r="BI43" s="114" t="s">
        <v>75</v>
      </c>
      <c r="BJ43" s="114" t="s">
        <v>7</v>
      </c>
      <c r="BK43" s="114" t="s">
        <v>20</v>
      </c>
      <c r="BL43" s="115" t="s">
        <v>23</v>
      </c>
      <c r="BM43" s="46"/>
      <c r="BN43" s="113"/>
      <c r="BO43" s="114" t="s">
        <v>75</v>
      </c>
      <c r="BP43" s="114" t="s">
        <v>7</v>
      </c>
      <c r="BQ43" s="114" t="s">
        <v>20</v>
      </c>
      <c r="BR43" s="115" t="s">
        <v>23</v>
      </c>
      <c r="BS43" s="46"/>
      <c r="BT43" s="113"/>
      <c r="BU43" s="114" t="s">
        <v>75</v>
      </c>
      <c r="BV43" s="114" t="s">
        <v>7</v>
      </c>
      <c r="BW43" s="114" t="s">
        <v>20</v>
      </c>
      <c r="BX43" s="115" t="s">
        <v>23</v>
      </c>
      <c r="BY43" s="46"/>
      <c r="BZ43" s="113"/>
      <c r="CA43" s="114" t="s">
        <v>75</v>
      </c>
      <c r="CB43" s="114" t="s">
        <v>7</v>
      </c>
      <c r="CC43" s="114" t="s">
        <v>20</v>
      </c>
      <c r="CD43" s="115" t="s">
        <v>23</v>
      </c>
      <c r="CE43" s="46"/>
      <c r="CF43" s="113"/>
      <c r="CG43" s="114" t="s">
        <v>75</v>
      </c>
      <c r="CH43" s="114" t="s">
        <v>7</v>
      </c>
      <c r="CI43" s="114" t="s">
        <v>20</v>
      </c>
      <c r="CJ43" s="115" t="s">
        <v>23</v>
      </c>
      <c r="CK43" s="46"/>
      <c r="CL43" s="113"/>
      <c r="CM43" s="114" t="s">
        <v>75</v>
      </c>
      <c r="CN43" s="114" t="s">
        <v>7</v>
      </c>
      <c r="CO43" s="114" t="s">
        <v>20</v>
      </c>
      <c r="CP43" s="115" t="s">
        <v>23</v>
      </c>
      <c r="CQ43" s="46"/>
      <c r="CR43" s="113"/>
      <c r="CS43" s="114" t="s">
        <v>75</v>
      </c>
      <c r="CT43" s="114" t="s">
        <v>7</v>
      </c>
      <c r="CU43" s="114" t="s">
        <v>20</v>
      </c>
      <c r="CV43" s="115" t="s">
        <v>23</v>
      </c>
      <c r="CW43" s="46"/>
      <c r="CX43" s="113"/>
      <c r="CY43" s="114" t="s">
        <v>75</v>
      </c>
      <c r="CZ43" s="114" t="s">
        <v>7</v>
      </c>
      <c r="DA43" s="114" t="s">
        <v>20</v>
      </c>
      <c r="DB43" s="115" t="s">
        <v>23</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433996</v>
      </c>
      <c r="BD46" s="117">
        <f>SUMIFS(BD13:BD28,$N$13:$N$28,$BD$43,$M$13:$M$28,$BB$46)</f>
        <v>57500</v>
      </c>
      <c r="BE46" s="117">
        <f>SUMIFS(BD13:BD28,$N$13:$N$28,$BE$43,$M$13:$M$28,$BB$46)</f>
        <v>173830</v>
      </c>
      <c r="BF46" s="118">
        <f>SUMIFS(BD13:BD28,$N$13:$N$28,$BF$43,$M$13:$M$28,$BB$46)</f>
        <v>116664</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29</v>
      </c>
      <c r="BC48" s="119">
        <f>SUM(BC44:BC47)</f>
        <v>433996</v>
      </c>
      <c r="BD48" s="119">
        <f>SUM(BD44:BD47)</f>
        <v>57500</v>
      </c>
      <c r="BE48" s="119">
        <f>SUM(BE44:BE47)</f>
        <v>173830</v>
      </c>
      <c r="BF48" s="120">
        <f>SUM(BF44:BF47)</f>
        <v>116664</v>
      </c>
      <c r="BG48" s="47"/>
      <c r="BH48" s="113" t="s">
        <v>29</v>
      </c>
      <c r="BI48" s="119">
        <f>SUM(BI44:BI47)</f>
        <v>0</v>
      </c>
      <c r="BJ48" s="119">
        <f>SUM(BJ44:BJ47)</f>
        <v>0</v>
      </c>
      <c r="BK48" s="119">
        <f>SUM(BK44:BK47)</f>
        <v>0</v>
      </c>
      <c r="BL48" s="120">
        <f>SUM(BL44:BL47)</f>
        <v>0</v>
      </c>
      <c r="BM48" s="47"/>
      <c r="BN48" s="113" t="s">
        <v>29</v>
      </c>
      <c r="BO48" s="119">
        <f>SUM(BO44:BO47)</f>
        <v>0</v>
      </c>
      <c r="BP48" s="119">
        <f>SUM(BP44:BP47)</f>
        <v>0</v>
      </c>
      <c r="BQ48" s="119">
        <f>SUM(BQ44:BQ47)</f>
        <v>0</v>
      </c>
      <c r="BR48" s="120">
        <f>SUM(BR44:BR47)</f>
        <v>0</v>
      </c>
      <c r="BS48" s="47"/>
      <c r="BT48" s="113" t="s">
        <v>29</v>
      </c>
      <c r="BU48" s="119">
        <f>SUM(BU44:BU47)</f>
        <v>0</v>
      </c>
      <c r="BV48" s="119">
        <f>SUM(BV44:BV47)</f>
        <v>0</v>
      </c>
      <c r="BW48" s="119">
        <f>SUM(BW44:BW47)</f>
        <v>0</v>
      </c>
      <c r="BX48" s="120">
        <f>SUM(BX44:BX47)</f>
        <v>0</v>
      </c>
      <c r="BY48" s="47"/>
      <c r="BZ48" s="113" t="s">
        <v>29</v>
      </c>
      <c r="CA48" s="119">
        <f>SUM(CA44:CA47)</f>
        <v>0</v>
      </c>
      <c r="CB48" s="119">
        <f>SUM(CB44:CB47)</f>
        <v>0</v>
      </c>
      <c r="CC48" s="119">
        <f>SUM(CC44:CC47)</f>
        <v>0</v>
      </c>
      <c r="CD48" s="120">
        <f>SUM(CD44:CD47)</f>
        <v>0</v>
      </c>
      <c r="CE48" s="47"/>
      <c r="CF48" s="113" t="s">
        <v>29</v>
      </c>
      <c r="CG48" s="119">
        <f>SUM(CG44:CG47)</f>
        <v>0</v>
      </c>
      <c r="CH48" s="119">
        <f>SUM(CH44:CH47)</f>
        <v>0</v>
      </c>
      <c r="CI48" s="119">
        <f>SUM(CI44:CI47)</f>
        <v>0</v>
      </c>
      <c r="CJ48" s="120">
        <f>SUM(CJ44:CJ47)</f>
        <v>0</v>
      </c>
      <c r="CK48" s="47"/>
      <c r="CL48" s="113" t="s">
        <v>29</v>
      </c>
      <c r="CM48" s="119">
        <f>SUM(CM44:CM47)</f>
        <v>0</v>
      </c>
      <c r="CN48" s="119">
        <f>SUM(CN44:CN47)</f>
        <v>0</v>
      </c>
      <c r="CO48" s="119">
        <f>SUM(CO44:CO47)</f>
        <v>0</v>
      </c>
      <c r="CP48" s="120">
        <f>SUM(CP44:CP47)</f>
        <v>0</v>
      </c>
      <c r="CQ48" s="47"/>
      <c r="CR48" s="113" t="s">
        <v>29</v>
      </c>
      <c r="CS48" s="119">
        <f>SUM(CS44:CS47)</f>
        <v>0</v>
      </c>
      <c r="CT48" s="119">
        <f>SUM(CT44:CT47)</f>
        <v>0</v>
      </c>
      <c r="CU48" s="119">
        <f>SUM(CU44:CU47)</f>
        <v>0</v>
      </c>
      <c r="CV48" s="120">
        <f>SUM(CV44:CV47)</f>
        <v>0</v>
      </c>
      <c r="CW48" s="47"/>
      <c r="CX48" s="113" t="s">
        <v>29</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33</v>
      </c>
      <c r="BC49" s="122">
        <f>BC48+BD48+BE48+BF48</f>
        <v>781990</v>
      </c>
      <c r="BD49" s="123"/>
      <c r="BE49" s="124"/>
      <c r="BF49" s="125"/>
      <c r="BG49" s="46"/>
      <c r="BH49" s="121" t="s">
        <v>33</v>
      </c>
      <c r="BI49" s="122">
        <f>BI48+BJ48+BK48+BL48</f>
        <v>0</v>
      </c>
      <c r="BJ49" s="123"/>
      <c r="BK49" s="124"/>
      <c r="BL49" s="125"/>
      <c r="BM49" s="46"/>
      <c r="BN49" s="121" t="s">
        <v>33</v>
      </c>
      <c r="BO49" s="122">
        <f>BO48+BP48+BQ48+BR48</f>
        <v>0</v>
      </c>
      <c r="BP49" s="123"/>
      <c r="BQ49" s="124"/>
      <c r="BR49" s="125"/>
      <c r="BS49" s="46"/>
      <c r="BT49" s="121" t="s">
        <v>33</v>
      </c>
      <c r="BU49" s="122">
        <f>BU48+BV48+BW48+BX48</f>
        <v>0</v>
      </c>
      <c r="BV49" s="123"/>
      <c r="BW49" s="124"/>
      <c r="BX49" s="125"/>
      <c r="BY49" s="46"/>
      <c r="BZ49" s="121" t="s">
        <v>33</v>
      </c>
      <c r="CA49" s="122">
        <f>CA48+CB48+CC48+CD48</f>
        <v>0</v>
      </c>
      <c r="CB49" s="123"/>
      <c r="CC49" s="124"/>
      <c r="CD49" s="125"/>
      <c r="CE49" s="46"/>
      <c r="CF49" s="121" t="s">
        <v>33</v>
      </c>
      <c r="CG49" s="122">
        <f>CG48+CH48+CI48+CJ48</f>
        <v>0</v>
      </c>
      <c r="CH49" s="123"/>
      <c r="CI49" s="124"/>
      <c r="CJ49" s="125"/>
      <c r="CK49" s="46"/>
      <c r="CL49" s="121" t="s">
        <v>33</v>
      </c>
      <c r="CM49" s="122">
        <f>CM48+CN48+CO48+CP48</f>
        <v>0</v>
      </c>
      <c r="CN49" s="123"/>
      <c r="CO49" s="124"/>
      <c r="CP49" s="125"/>
      <c r="CQ49" s="46"/>
      <c r="CR49" s="121" t="s">
        <v>33</v>
      </c>
      <c r="CS49" s="122">
        <f>CS48+CT48+CU48+CV48</f>
        <v>0</v>
      </c>
      <c r="CT49" s="123"/>
      <c r="CU49" s="124"/>
      <c r="CV49" s="125"/>
      <c r="CW49" s="46"/>
      <c r="CX49" s="121" t="s">
        <v>33</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0" t="s">
        <v>87</v>
      </c>
      <c r="BD51" s="251"/>
      <c r="BE51" s="252"/>
      <c r="BF51" s="253"/>
      <c r="BG51" s="156"/>
      <c r="BH51" s="155"/>
      <c r="BI51" s="250" t="s">
        <v>87</v>
      </c>
      <c r="BJ51" s="251"/>
      <c r="BK51" s="252"/>
      <c r="BL51" s="253"/>
      <c r="BM51" s="156"/>
      <c r="BN51" s="155"/>
      <c r="BO51" s="250" t="s">
        <v>87</v>
      </c>
      <c r="BP51" s="251"/>
      <c r="BQ51" s="252"/>
      <c r="BR51" s="253"/>
      <c r="BS51" s="156"/>
      <c r="BT51" s="155"/>
      <c r="BU51" s="250" t="s">
        <v>87</v>
      </c>
      <c r="BV51" s="251"/>
      <c r="BW51" s="252"/>
      <c r="BX51" s="253"/>
      <c r="BY51" s="156"/>
      <c r="BZ51" s="155"/>
      <c r="CA51" s="250" t="s">
        <v>87</v>
      </c>
      <c r="CB51" s="251"/>
      <c r="CC51" s="252"/>
      <c r="CD51" s="253"/>
      <c r="CE51" s="156"/>
      <c r="CF51" s="155"/>
      <c r="CG51" s="250" t="s">
        <v>87</v>
      </c>
      <c r="CH51" s="251"/>
      <c r="CI51" s="252"/>
      <c r="CJ51" s="253"/>
      <c r="CK51" s="156"/>
      <c r="CL51" s="155"/>
      <c r="CM51" s="250" t="s">
        <v>87</v>
      </c>
      <c r="CN51" s="251"/>
      <c r="CO51" s="252"/>
      <c r="CP51" s="253"/>
      <c r="CQ51" s="156"/>
      <c r="CR51" s="155"/>
      <c r="CS51" s="250" t="s">
        <v>87</v>
      </c>
      <c r="CT51" s="251"/>
      <c r="CU51" s="252"/>
      <c r="CV51" s="253"/>
      <c r="CW51" s="156"/>
      <c r="CX51" s="155"/>
      <c r="CY51" s="250" t="s">
        <v>87</v>
      </c>
      <c r="CZ51" s="251"/>
      <c r="DA51" s="252"/>
      <c r="DB51" s="253"/>
    </row>
    <row r="52" spans="34:106" ht="19.5" customHeight="1">
      <c r="AK52" s="47"/>
      <c r="AL52" s="47"/>
      <c r="AM52" s="47"/>
      <c r="AN52" s="47"/>
      <c r="AO52" s="47"/>
      <c r="AP52" s="47"/>
      <c r="AQ52" s="47"/>
      <c r="AR52" s="47"/>
      <c r="AS52" s="47"/>
      <c r="AT52" s="47"/>
      <c r="AU52" s="47"/>
      <c r="AV52" s="47"/>
      <c r="AW52" s="47"/>
      <c r="AX52" s="47"/>
      <c r="AY52" s="47"/>
      <c r="AZ52" s="47"/>
      <c r="BA52" s="47"/>
      <c r="BB52" s="157"/>
      <c r="BC52" s="158" t="s">
        <v>88</v>
      </c>
      <c r="BD52" s="158" t="s">
        <v>7</v>
      </c>
      <c r="BE52" s="158" t="s">
        <v>20</v>
      </c>
      <c r="BF52" s="159" t="s">
        <v>23</v>
      </c>
      <c r="BG52" s="156"/>
      <c r="BH52" s="157"/>
      <c r="BI52" s="158" t="s">
        <v>88</v>
      </c>
      <c r="BJ52" s="158" t="s">
        <v>7</v>
      </c>
      <c r="BK52" s="158" t="s">
        <v>20</v>
      </c>
      <c r="BL52" s="159"/>
      <c r="BM52" s="156"/>
      <c r="BN52" s="157"/>
      <c r="BO52" s="158" t="s">
        <v>88</v>
      </c>
      <c r="BP52" s="158" t="s">
        <v>7</v>
      </c>
      <c r="BQ52" s="158" t="s">
        <v>20</v>
      </c>
      <c r="BR52" s="159"/>
      <c r="BS52" s="156"/>
      <c r="BT52" s="157"/>
      <c r="BU52" s="158" t="s">
        <v>88</v>
      </c>
      <c r="BV52" s="158" t="s">
        <v>7</v>
      </c>
      <c r="BW52" s="158" t="s">
        <v>20</v>
      </c>
      <c r="BX52" s="159"/>
      <c r="BY52" s="156"/>
      <c r="BZ52" s="157"/>
      <c r="CA52" s="158" t="s">
        <v>88</v>
      </c>
      <c r="CB52" s="158" t="s">
        <v>7</v>
      </c>
      <c r="CC52" s="158" t="s">
        <v>20</v>
      </c>
      <c r="CD52" s="159"/>
      <c r="CE52" s="156"/>
      <c r="CF52" s="157"/>
      <c r="CG52" s="158" t="s">
        <v>88</v>
      </c>
      <c r="CH52" s="158" t="s">
        <v>7</v>
      </c>
      <c r="CI52" s="158" t="s">
        <v>20</v>
      </c>
      <c r="CJ52" s="159"/>
      <c r="CK52" s="156"/>
      <c r="CL52" s="157"/>
      <c r="CM52" s="158" t="s">
        <v>88</v>
      </c>
      <c r="CN52" s="158" t="s">
        <v>7</v>
      </c>
      <c r="CO52" s="158" t="s">
        <v>20</v>
      </c>
      <c r="CP52" s="159"/>
      <c r="CQ52" s="156"/>
      <c r="CR52" s="157"/>
      <c r="CS52" s="158" t="s">
        <v>88</v>
      </c>
      <c r="CT52" s="158" t="s">
        <v>7</v>
      </c>
      <c r="CU52" s="158" t="s">
        <v>20</v>
      </c>
      <c r="CV52" s="159"/>
      <c r="CW52" s="156"/>
      <c r="CX52" s="157"/>
      <c r="CY52" s="158" t="s">
        <v>88</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21699.8</v>
      </c>
      <c r="BD55" s="161">
        <f>SUMIFS($BB$13:$BB$28,$N$13:$N$28,$BD$43,$M$13:$M$28,BB55)</f>
        <v>2300</v>
      </c>
      <c r="BE55" s="161">
        <f>SUMIFS($BB$13:$BB$28,$N$13:$N$28,$BE$52,$M$13:$M$28,BB55)</f>
        <v>8277.7000000000007</v>
      </c>
      <c r="BF55" s="162">
        <f>SUMIFS($BB$13:$BB$28,$N$13:$N$28,$BF$43,$M$13:$M$28,$BB$46)</f>
        <v>3333.3</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29</v>
      </c>
      <c r="BC57" s="163">
        <f>SUM(BC53:BC56)</f>
        <v>21699.8</v>
      </c>
      <c r="BD57" s="163">
        <f>SUM(BD53:BD56)</f>
        <v>2300</v>
      </c>
      <c r="BE57" s="163">
        <f>SUM(BE53:BE56)</f>
        <v>8277.7000000000007</v>
      </c>
      <c r="BF57" s="164">
        <f>SUM(BF53:BF56)</f>
        <v>3333.3</v>
      </c>
      <c r="BG57" s="156"/>
      <c r="BH57" s="157" t="s">
        <v>29</v>
      </c>
      <c r="BI57" s="163">
        <f>SUM(BI53:BI56)</f>
        <v>0</v>
      </c>
      <c r="BJ57" s="163">
        <f>SUM(BJ53:BJ56)</f>
        <v>0</v>
      </c>
      <c r="BK57" s="163">
        <f>SUM(BK53:BK56)</f>
        <v>0</v>
      </c>
      <c r="BL57" s="164"/>
      <c r="BM57" s="156"/>
      <c r="BN57" s="157" t="s">
        <v>29</v>
      </c>
      <c r="BO57" s="163">
        <f>SUM(BO53:BO56)</f>
        <v>0</v>
      </c>
      <c r="BP57" s="163">
        <f>SUM(BP53:BP56)</f>
        <v>0</v>
      </c>
      <c r="BQ57" s="163">
        <f>SUM(BQ53:BQ56)</f>
        <v>0</v>
      </c>
      <c r="BR57" s="164"/>
      <c r="BS57" s="156"/>
      <c r="BT57" s="157" t="s">
        <v>29</v>
      </c>
      <c r="BU57" s="163">
        <f>SUM(BU53:BU56)</f>
        <v>0</v>
      </c>
      <c r="BV57" s="163">
        <f>SUM(BV53:BV56)</f>
        <v>0</v>
      </c>
      <c r="BW57" s="163">
        <f>SUM(BW53:BW56)</f>
        <v>0</v>
      </c>
      <c r="BX57" s="164"/>
      <c r="BY57" s="156"/>
      <c r="BZ57" s="157" t="s">
        <v>29</v>
      </c>
      <c r="CA57" s="163">
        <f>SUM(CA53:CA56)</f>
        <v>0</v>
      </c>
      <c r="CB57" s="163">
        <f>SUM(CB53:CB56)</f>
        <v>0</v>
      </c>
      <c r="CC57" s="163">
        <f>SUM(CC53:CC56)</f>
        <v>0</v>
      </c>
      <c r="CD57" s="164"/>
      <c r="CE57" s="156"/>
      <c r="CF57" s="157" t="s">
        <v>29</v>
      </c>
      <c r="CG57" s="163">
        <f>SUM(CG53:CG56)</f>
        <v>0</v>
      </c>
      <c r="CH57" s="163">
        <f>SUM(CH53:CH56)</f>
        <v>0</v>
      </c>
      <c r="CI57" s="163">
        <f>SUM(CI53:CI56)</f>
        <v>0</v>
      </c>
      <c r="CJ57" s="164"/>
      <c r="CK57" s="156"/>
      <c r="CL57" s="157" t="s">
        <v>29</v>
      </c>
      <c r="CM57" s="163">
        <f>SUM(CM53:CM56)</f>
        <v>0</v>
      </c>
      <c r="CN57" s="163">
        <f>SUM(CN53:CN56)</f>
        <v>0</v>
      </c>
      <c r="CO57" s="163">
        <f>SUM(CO53:CO56)</f>
        <v>0</v>
      </c>
      <c r="CP57" s="164"/>
      <c r="CQ57" s="156"/>
      <c r="CR57" s="157" t="s">
        <v>29</v>
      </c>
      <c r="CS57" s="163">
        <f>SUM(CS53:CS56)</f>
        <v>0</v>
      </c>
      <c r="CT57" s="163">
        <f>SUM(CT53:CT56)</f>
        <v>0</v>
      </c>
      <c r="CU57" s="163">
        <f>SUM(CU53:CU56)</f>
        <v>0</v>
      </c>
      <c r="CV57" s="164"/>
      <c r="CW57" s="156"/>
      <c r="CX57" s="157" t="s">
        <v>29</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90</v>
      </c>
      <c r="BC58" s="166">
        <f>BC57+BD57+BE57+BF57</f>
        <v>35610.800000000003</v>
      </c>
      <c r="BD58" s="167"/>
      <c r="BE58" s="168"/>
      <c r="BF58" s="169"/>
      <c r="BG58" s="156"/>
      <c r="BH58" s="165" t="s">
        <v>90</v>
      </c>
      <c r="BI58" s="166">
        <f>BI57+BJ57+BK57+BL57</f>
        <v>0</v>
      </c>
      <c r="BJ58" s="167"/>
      <c r="BK58" s="168"/>
      <c r="BL58" s="169"/>
      <c r="BM58" s="156"/>
      <c r="BN58" s="165" t="s">
        <v>90</v>
      </c>
      <c r="BO58" s="166">
        <f>BO57+BP57+BQ57+BR57</f>
        <v>0</v>
      </c>
      <c r="BP58" s="167"/>
      <c r="BQ58" s="168"/>
      <c r="BR58" s="169"/>
      <c r="BS58" s="156"/>
      <c r="BT58" s="165" t="s">
        <v>90</v>
      </c>
      <c r="BU58" s="166">
        <f>BU57+BV57+BW57+BX57</f>
        <v>0</v>
      </c>
      <c r="BV58" s="167"/>
      <c r="BW58" s="168"/>
      <c r="BX58" s="169"/>
      <c r="BY58" s="156"/>
      <c r="BZ58" s="165" t="s">
        <v>90</v>
      </c>
      <c r="CA58" s="166">
        <f>CA57+CB57+CC57+CD57</f>
        <v>0</v>
      </c>
      <c r="CB58" s="167"/>
      <c r="CC58" s="168"/>
      <c r="CD58" s="169"/>
      <c r="CE58" s="156"/>
      <c r="CF58" s="165" t="s">
        <v>90</v>
      </c>
      <c r="CG58" s="166">
        <f>CG57+CH57+CI57+CJ57</f>
        <v>0</v>
      </c>
      <c r="CH58" s="167"/>
      <c r="CI58" s="168"/>
      <c r="CJ58" s="169"/>
      <c r="CK58" s="156"/>
      <c r="CL58" s="165" t="s">
        <v>90</v>
      </c>
      <c r="CM58" s="166">
        <f>CM57+CN57+CO57+CP57</f>
        <v>0</v>
      </c>
      <c r="CN58" s="167"/>
      <c r="CO58" s="168"/>
      <c r="CP58" s="169"/>
      <c r="CQ58" s="156"/>
      <c r="CR58" s="165" t="s">
        <v>90</v>
      </c>
      <c r="CS58" s="166">
        <f>CS57+CT57+CU57+CV57</f>
        <v>0</v>
      </c>
      <c r="CT58" s="167"/>
      <c r="CU58" s="168"/>
      <c r="CV58" s="169"/>
      <c r="CW58" s="156"/>
      <c r="CX58" s="165" t="s">
        <v>90</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0" t="s">
        <v>91</v>
      </c>
      <c r="BD60" s="251"/>
      <c r="BE60" s="252"/>
      <c r="BF60" s="253"/>
      <c r="BG60" s="156"/>
      <c r="BH60" s="155"/>
      <c r="BI60" s="250" t="s">
        <v>91</v>
      </c>
      <c r="BJ60" s="251"/>
      <c r="BK60" s="252"/>
      <c r="BL60" s="253"/>
      <c r="BM60" s="156"/>
      <c r="BN60" s="155"/>
      <c r="BO60" s="250" t="s">
        <v>91</v>
      </c>
      <c r="BP60" s="251"/>
      <c r="BQ60" s="252"/>
      <c r="BR60" s="253"/>
      <c r="BS60" s="156"/>
      <c r="BT60" s="155"/>
      <c r="BU60" s="250" t="s">
        <v>91</v>
      </c>
      <c r="BV60" s="251"/>
      <c r="BW60" s="252"/>
      <c r="BX60" s="253"/>
      <c r="BY60" s="156"/>
      <c r="BZ60" s="155"/>
      <c r="CA60" s="250" t="s">
        <v>91</v>
      </c>
      <c r="CB60" s="251"/>
      <c r="CC60" s="252"/>
      <c r="CD60" s="253"/>
      <c r="CE60" s="156"/>
      <c r="CF60" s="155"/>
      <c r="CG60" s="250" t="s">
        <v>91</v>
      </c>
      <c r="CH60" s="251"/>
      <c r="CI60" s="252"/>
      <c r="CJ60" s="253"/>
      <c r="CK60" s="156"/>
      <c r="CL60" s="155"/>
      <c r="CM60" s="250" t="s">
        <v>91</v>
      </c>
      <c r="CN60" s="251"/>
      <c r="CO60" s="252"/>
      <c r="CP60" s="253"/>
      <c r="CQ60" s="156"/>
      <c r="CR60" s="155"/>
      <c r="CS60" s="250" t="s">
        <v>91</v>
      </c>
      <c r="CT60" s="251"/>
      <c r="CU60" s="252"/>
      <c r="CV60" s="253"/>
      <c r="CW60" s="156"/>
      <c r="CX60" s="155"/>
      <c r="CY60" s="250" t="s">
        <v>91</v>
      </c>
      <c r="CZ60" s="251"/>
      <c r="DA60" s="252"/>
      <c r="DB60" s="253"/>
    </row>
    <row r="61" spans="34:106" ht="19.5" customHeight="1">
      <c r="BB61" s="157"/>
      <c r="BC61" s="158" t="s">
        <v>88</v>
      </c>
      <c r="BD61" s="158" t="s">
        <v>7</v>
      </c>
      <c r="BE61" s="158" t="s">
        <v>20</v>
      </c>
      <c r="BF61" s="159" t="s">
        <v>23</v>
      </c>
      <c r="BG61" s="156"/>
      <c r="BH61" s="157"/>
      <c r="BI61" s="158" t="s">
        <v>88</v>
      </c>
      <c r="BJ61" s="158" t="s">
        <v>7</v>
      </c>
      <c r="BK61" s="158" t="s">
        <v>20</v>
      </c>
      <c r="BL61" s="159"/>
      <c r="BM61" s="156"/>
      <c r="BN61" s="157"/>
      <c r="BO61" s="158" t="s">
        <v>88</v>
      </c>
      <c r="BP61" s="158" t="s">
        <v>7</v>
      </c>
      <c r="BQ61" s="158" t="s">
        <v>20</v>
      </c>
      <c r="BR61" s="159"/>
      <c r="BS61" s="156"/>
      <c r="BT61" s="157"/>
      <c r="BU61" s="158" t="s">
        <v>88</v>
      </c>
      <c r="BV61" s="158" t="s">
        <v>7</v>
      </c>
      <c r="BW61" s="158" t="s">
        <v>20</v>
      </c>
      <c r="BX61" s="159"/>
      <c r="BY61" s="156"/>
      <c r="BZ61" s="157"/>
      <c r="CA61" s="158" t="s">
        <v>88</v>
      </c>
      <c r="CB61" s="158" t="s">
        <v>7</v>
      </c>
      <c r="CC61" s="158" t="s">
        <v>20</v>
      </c>
      <c r="CD61" s="159"/>
      <c r="CE61" s="156"/>
      <c r="CF61" s="157"/>
      <c r="CG61" s="158" t="s">
        <v>88</v>
      </c>
      <c r="CH61" s="158" t="s">
        <v>7</v>
      </c>
      <c r="CI61" s="158" t="s">
        <v>20</v>
      </c>
      <c r="CJ61" s="159"/>
      <c r="CK61" s="156"/>
      <c r="CL61" s="157"/>
      <c r="CM61" s="158" t="s">
        <v>88</v>
      </c>
      <c r="CN61" s="158" t="s">
        <v>7</v>
      </c>
      <c r="CO61" s="158" t="s">
        <v>20</v>
      </c>
      <c r="CP61" s="159"/>
      <c r="CQ61" s="156"/>
      <c r="CR61" s="157"/>
      <c r="CS61" s="158" t="s">
        <v>88</v>
      </c>
      <c r="CT61" s="158" t="s">
        <v>7</v>
      </c>
      <c r="CU61" s="158" t="s">
        <v>20</v>
      </c>
      <c r="CV61" s="159"/>
      <c r="CW61" s="156"/>
      <c r="CX61" s="157"/>
      <c r="CY61" s="158" t="s">
        <v>88</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21699.8</v>
      </c>
      <c r="BD64" s="161">
        <f>SUMIFS($BC$13:$BC$28,$N$13:$N$28,$BD$61,$M$13:$M$28,BB64)</f>
        <v>2300</v>
      </c>
      <c r="BE64" s="161">
        <f>SUMIFS($BC$13:$BC$28,$N$13:$N$28,$BE$61,$M$13:$M$28,BB64)</f>
        <v>5794.3899999999994</v>
      </c>
      <c r="BF64" s="162">
        <f>SUMIFS($BC$13:$BC$28,$N$13:$N$28,$BF$43,$M$13:$M$28,$BB$46)</f>
        <v>3333.3</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29</v>
      </c>
      <c r="BC66" s="163">
        <f>SUM(BC62:BC65)</f>
        <v>21699.8</v>
      </c>
      <c r="BD66" s="163">
        <f>SUM(BD62:BD65)</f>
        <v>2300</v>
      </c>
      <c r="BE66" s="163">
        <f>SUM(BE62:BE65)</f>
        <v>5794.3899999999994</v>
      </c>
      <c r="BF66" s="164">
        <f>SUM(BF62:BF65)</f>
        <v>3333.3</v>
      </c>
      <c r="BG66" s="156"/>
      <c r="BH66" s="157" t="s">
        <v>29</v>
      </c>
      <c r="BI66" s="163">
        <f>SUM(BI62:BI65)</f>
        <v>0</v>
      </c>
      <c r="BJ66" s="163">
        <f>SUM(BJ62:BJ65)</f>
        <v>0</v>
      </c>
      <c r="BK66" s="163">
        <f>SUM(BK62:BK65)</f>
        <v>0</v>
      </c>
      <c r="BL66" s="164"/>
      <c r="BM66" s="156"/>
      <c r="BN66" s="157" t="s">
        <v>29</v>
      </c>
      <c r="BO66" s="163">
        <f>SUM(BO62:BO65)</f>
        <v>0</v>
      </c>
      <c r="BP66" s="163">
        <f>SUM(BP62:BP65)</f>
        <v>0</v>
      </c>
      <c r="BQ66" s="163">
        <f>SUM(BQ62:BQ65)</f>
        <v>0</v>
      </c>
      <c r="BR66" s="164"/>
      <c r="BS66" s="156"/>
      <c r="BT66" s="157" t="s">
        <v>29</v>
      </c>
      <c r="BU66" s="163">
        <f>SUM(BU62:BU65)</f>
        <v>0</v>
      </c>
      <c r="BV66" s="163">
        <f>SUM(BV62:BV65)</f>
        <v>0</v>
      </c>
      <c r="BW66" s="163">
        <f>SUM(BW62:BW65)</f>
        <v>0</v>
      </c>
      <c r="BX66" s="164"/>
      <c r="BY66" s="156"/>
      <c r="BZ66" s="157" t="s">
        <v>29</v>
      </c>
      <c r="CA66" s="163">
        <f>SUM(CA62:CA65)</f>
        <v>0</v>
      </c>
      <c r="CB66" s="163">
        <f>SUM(CB62:CB65)</f>
        <v>0</v>
      </c>
      <c r="CC66" s="163">
        <f>SUM(CC62:CC65)</f>
        <v>0</v>
      </c>
      <c r="CD66" s="164"/>
      <c r="CE66" s="156"/>
      <c r="CF66" s="157" t="s">
        <v>29</v>
      </c>
      <c r="CG66" s="163">
        <f>SUM(CG62:CG65)</f>
        <v>0</v>
      </c>
      <c r="CH66" s="163">
        <f>SUM(CH62:CH65)</f>
        <v>0</v>
      </c>
      <c r="CI66" s="163">
        <f>SUM(CI62:CI65)</f>
        <v>0</v>
      </c>
      <c r="CJ66" s="164"/>
      <c r="CK66" s="156"/>
      <c r="CL66" s="157" t="s">
        <v>29</v>
      </c>
      <c r="CM66" s="163">
        <f>SUM(CM62:CM65)</f>
        <v>0</v>
      </c>
      <c r="CN66" s="163">
        <f>SUM(CN62:CN65)</f>
        <v>0</v>
      </c>
      <c r="CO66" s="163">
        <f>SUM(CO62:CO65)</f>
        <v>0</v>
      </c>
      <c r="CP66" s="164"/>
      <c r="CQ66" s="156"/>
      <c r="CR66" s="157" t="s">
        <v>29</v>
      </c>
      <c r="CS66" s="163">
        <f>SUM(CS62:CS65)</f>
        <v>0</v>
      </c>
      <c r="CT66" s="163">
        <f>SUM(CT62:CT65)</f>
        <v>0</v>
      </c>
      <c r="CU66" s="163">
        <f>SUM(CU62:CU65)</f>
        <v>0</v>
      </c>
      <c r="CV66" s="164"/>
      <c r="CW66" s="156"/>
      <c r="CX66" s="157" t="s">
        <v>29</v>
      </c>
      <c r="CY66" s="163">
        <f>SUM(CY62:CY65)</f>
        <v>0</v>
      </c>
      <c r="CZ66" s="163">
        <f>SUM(CZ62:CZ65)</f>
        <v>0</v>
      </c>
      <c r="DA66" s="163">
        <f>SUM(DA62:DA65)</f>
        <v>0</v>
      </c>
      <c r="DB66" s="164"/>
    </row>
    <row r="67" spans="54:106" ht="19.5" customHeight="1">
      <c r="BB67" s="165" t="s">
        <v>92</v>
      </c>
      <c r="BC67" s="166">
        <f>BC66+BD66+BE66+BF66</f>
        <v>33127.49</v>
      </c>
      <c r="BD67" s="167"/>
      <c r="BE67" s="168"/>
      <c r="BF67" s="169"/>
      <c r="BG67" s="156"/>
      <c r="BH67" s="165" t="s">
        <v>92</v>
      </c>
      <c r="BI67" s="166">
        <f>BI66+BJ66+BK66+BL66</f>
        <v>0</v>
      </c>
      <c r="BJ67" s="167"/>
      <c r="BK67" s="168"/>
      <c r="BL67" s="169"/>
      <c r="BM67" s="156"/>
      <c r="BN67" s="165" t="s">
        <v>92</v>
      </c>
      <c r="BO67" s="166">
        <f>BO66+BP66+BQ66+BR66</f>
        <v>0</v>
      </c>
      <c r="BP67" s="167"/>
      <c r="BQ67" s="168"/>
      <c r="BR67" s="169"/>
      <c r="BS67" s="156"/>
      <c r="BT67" s="165" t="s">
        <v>92</v>
      </c>
      <c r="BU67" s="166">
        <f>BU66+BV66+BW66+BX66</f>
        <v>0</v>
      </c>
      <c r="BV67" s="167"/>
      <c r="BW67" s="168"/>
      <c r="BX67" s="169"/>
      <c r="BY67" s="156"/>
      <c r="BZ67" s="165" t="s">
        <v>92</v>
      </c>
      <c r="CA67" s="166">
        <f>CA66+CB66+CC66+CD66</f>
        <v>0</v>
      </c>
      <c r="CB67" s="167"/>
      <c r="CC67" s="168"/>
      <c r="CD67" s="169"/>
      <c r="CE67" s="156"/>
      <c r="CF67" s="165" t="s">
        <v>92</v>
      </c>
      <c r="CG67" s="166">
        <f>CG66+CH66+CI66+CJ66</f>
        <v>0</v>
      </c>
      <c r="CH67" s="167"/>
      <c r="CI67" s="168"/>
      <c r="CJ67" s="169"/>
      <c r="CK67" s="156"/>
      <c r="CL67" s="165" t="s">
        <v>92</v>
      </c>
      <c r="CM67" s="166">
        <f>CM66+CN66+CO66+CP66</f>
        <v>0</v>
      </c>
      <c r="CN67" s="167"/>
      <c r="CO67" s="168"/>
      <c r="CP67" s="169"/>
      <c r="CQ67" s="156"/>
      <c r="CR67" s="165" t="s">
        <v>92</v>
      </c>
      <c r="CS67" s="166">
        <f>CS66+CT66+CU66+CV66</f>
        <v>0</v>
      </c>
      <c r="CT67" s="167"/>
      <c r="CU67" s="168"/>
      <c r="CV67" s="169"/>
      <c r="CW67" s="156"/>
      <c r="CX67" s="165" t="s">
        <v>92</v>
      </c>
      <c r="CY67" s="166">
        <f>CY66+CZ66+DA66+DB66</f>
        <v>0</v>
      </c>
      <c r="CZ67" s="167"/>
      <c r="DA67" s="168"/>
      <c r="DB67" s="169"/>
    </row>
  </sheetData>
  <autoFilter ref="A12:CY30" xr:uid="{132587EC-EC4F-40A9-BA34-B53ECE197404}"/>
  <mergeCells count="216">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BA9:BF9"/>
    <mergeCell ref="BG9:BL9"/>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U11:U12"/>
    <mergeCell ref="V11:V12"/>
    <mergeCell ref="W11:W12"/>
    <mergeCell ref="CM32:CN32"/>
    <mergeCell ref="BE32:BF32"/>
    <mergeCell ref="BI32:BJ32"/>
    <mergeCell ref="BK32:BL32"/>
    <mergeCell ref="BO32:BP32"/>
    <mergeCell ref="BQ32:BR32"/>
    <mergeCell ref="BU32:BV32"/>
    <mergeCell ref="DA33:DB33"/>
    <mergeCell ref="CI33:CJ33"/>
    <mergeCell ref="BU33:BV33"/>
    <mergeCell ref="BC33:BD33"/>
    <mergeCell ref="BW33:BX33"/>
    <mergeCell ref="CA33:CB33"/>
    <mergeCell ref="CC33:CD33"/>
    <mergeCell ref="CG33:CH33"/>
    <mergeCell ref="CO32:CP32"/>
    <mergeCell ref="CU42:CV42"/>
    <mergeCell ref="CY42:CZ42"/>
    <mergeCell ref="DA42:DB42"/>
    <mergeCell ref="CC42:CD42"/>
    <mergeCell ref="CG42:CH42"/>
    <mergeCell ref="CI42:CJ42"/>
    <mergeCell ref="CM42:CN42"/>
    <mergeCell ref="CO42:CP42"/>
    <mergeCell ref="CS42:CT42"/>
    <mergeCell ref="CM33:CN33"/>
    <mergeCell ref="CO33:CP33"/>
    <mergeCell ref="CS33:CT33"/>
    <mergeCell ref="CU33:CV33"/>
    <mergeCell ref="CY33:CZ33"/>
    <mergeCell ref="CA32:CB32"/>
    <mergeCell ref="CC32:CD32"/>
    <mergeCell ref="CG32:CH32"/>
    <mergeCell ref="CI32:CJ32"/>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A51:CB51"/>
    <mergeCell ref="CA60:CB60"/>
    <mergeCell ref="BO42:BP42"/>
    <mergeCell ref="BQ42:BR42"/>
    <mergeCell ref="BU42:BV42"/>
    <mergeCell ref="BW42:BX42"/>
    <mergeCell ref="CA42:CB42"/>
    <mergeCell ref="BE33:BF33"/>
    <mergeCell ref="BI33:BJ33"/>
    <mergeCell ref="BK33:BL33"/>
    <mergeCell ref="BO33:BP33"/>
    <mergeCell ref="BQ33:BR33"/>
    <mergeCell ref="CC51:CD51"/>
    <mergeCell ref="CC60:CD60"/>
    <mergeCell ref="CG51:CH51"/>
    <mergeCell ref="CI51:CJ51"/>
    <mergeCell ref="CG60:CH60"/>
    <mergeCell ref="CI60:CJ60"/>
    <mergeCell ref="CM51:CN51"/>
    <mergeCell ref="CO51:CP51"/>
    <mergeCell ref="CM60:CN60"/>
    <mergeCell ref="CO60:CP60"/>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s>
  <phoneticPr fontId="2"/>
  <dataValidations count="5">
    <dataValidation type="list" allowBlank="1" showInputMessage="1" showErrorMessage="1" sqref="M13:M28" xr:uid="{31E176D1-1813-426F-B205-9AAE2DF3B7ED}">
      <formula1>$AI$4:$AI$7</formula1>
    </dataValidation>
    <dataValidation type="list" allowBlank="1" showInputMessage="1" showErrorMessage="1" sqref="N13:N28" xr:uid="{2B28A4F6-5836-4AB0-A45D-5700A3D11E96}">
      <formula1>$AZ$4:$AZ$7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&amp;L&amp;20R5管理シート（補填金交付用）&amp;R&amp;20&amp;A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topLeftCell="A4" zoomScale="90" zoomScaleNormal="90" workbookViewId="0">
      <selection activeCell="G19" sqref="G19"/>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95</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'管理シート（本体）'!BB13</f>
        <v>100</v>
      </c>
      <c r="G8" s="184">
        <v>44800</v>
      </c>
      <c r="H8" s="184">
        <f>'管理シート（本体）'!BE13</f>
        <v>1000</v>
      </c>
      <c r="I8" s="184">
        <f>G8-H8</f>
        <v>43800</v>
      </c>
      <c r="J8" s="185"/>
    </row>
    <row r="9" spans="1:10">
      <c r="A9" s="154"/>
      <c r="B9" s="154"/>
      <c r="C9" s="187"/>
      <c r="D9" s="8">
        <v>1.5</v>
      </c>
      <c r="E9" s="2" t="s">
        <v>76</v>
      </c>
      <c r="F9" s="189">
        <f>'管理シート（本体）'!BB14</f>
        <v>200</v>
      </c>
      <c r="G9" s="184">
        <v>151200</v>
      </c>
      <c r="H9" s="184">
        <f>'管理シート（本体）'!BE14</f>
        <v>2500</v>
      </c>
      <c r="I9" s="184">
        <f t="shared" ref="I9:I23" si="0">G9-H9</f>
        <v>148700</v>
      </c>
      <c r="J9" s="185"/>
    </row>
    <row r="10" spans="1:10">
      <c r="A10" s="3">
        <v>2</v>
      </c>
      <c r="B10" s="3"/>
      <c r="C10" s="148"/>
      <c r="D10" s="8">
        <v>1.5</v>
      </c>
      <c r="E10" s="2" t="s">
        <v>75</v>
      </c>
      <c r="F10" s="189">
        <f>'管理シート（本体）'!BB15</f>
        <v>300</v>
      </c>
      <c r="G10" s="184">
        <v>428400</v>
      </c>
      <c r="H10" s="184">
        <f>'管理シート（本体）'!BE15</f>
        <v>3000</v>
      </c>
      <c r="I10" s="184">
        <f t="shared" si="0"/>
        <v>425400</v>
      </c>
      <c r="J10" s="185"/>
    </row>
    <row r="11" spans="1:10">
      <c r="A11" s="5"/>
      <c r="B11" s="5"/>
      <c r="C11" s="188"/>
      <c r="D11" s="8">
        <v>1.5</v>
      </c>
      <c r="E11" s="2" t="s">
        <v>76</v>
      </c>
      <c r="F11" s="189">
        <f>'管理シート（本体）'!BB16</f>
        <v>400</v>
      </c>
      <c r="G11" s="184">
        <v>174900</v>
      </c>
      <c r="H11" s="184">
        <f>'管理シート（本体）'!BE16</f>
        <v>5000</v>
      </c>
      <c r="I11" s="184">
        <f t="shared" si="0"/>
        <v>169900</v>
      </c>
      <c r="J11" s="185"/>
    </row>
    <row r="12" spans="1:10">
      <c r="A12" s="154"/>
      <c r="B12" s="154"/>
      <c r="C12" s="187"/>
      <c r="D12" s="8">
        <v>1.5</v>
      </c>
      <c r="E12" s="2" t="s">
        <v>20</v>
      </c>
      <c r="F12" s="189">
        <f>'管理シート（本体）'!BB17</f>
        <v>500</v>
      </c>
      <c r="G12" s="184">
        <v>513300</v>
      </c>
      <c r="H12" s="184">
        <f>'管理シート（本体）'!BE17</f>
        <v>5250</v>
      </c>
      <c r="I12" s="184">
        <f t="shared" si="0"/>
        <v>508050</v>
      </c>
      <c r="J12" s="185"/>
    </row>
    <row r="13" spans="1:10">
      <c r="A13" s="2">
        <v>3</v>
      </c>
      <c r="B13" s="2"/>
      <c r="C13" s="149"/>
      <c r="D13" s="8">
        <v>1.5</v>
      </c>
      <c r="E13" s="2" t="s">
        <v>75</v>
      </c>
      <c r="F13" s="189">
        <f>'管理シート（本体）'!BB18</f>
        <v>600</v>
      </c>
      <c r="G13" s="184">
        <v>350800</v>
      </c>
      <c r="H13" s="184">
        <f>'管理シート（本体）'!BE18</f>
        <v>6000</v>
      </c>
      <c r="I13" s="184">
        <f t="shared" si="0"/>
        <v>344800</v>
      </c>
      <c r="J13" s="185"/>
    </row>
    <row r="14" spans="1:10">
      <c r="A14" s="3">
        <v>4</v>
      </c>
      <c r="B14" s="3"/>
      <c r="C14" s="148"/>
      <c r="D14" s="8">
        <v>1.5</v>
      </c>
      <c r="E14" s="2" t="s">
        <v>75</v>
      </c>
      <c r="F14" s="189">
        <f>'管理シート（本体）'!BB19</f>
        <v>700</v>
      </c>
      <c r="G14" s="184">
        <v>693600</v>
      </c>
      <c r="H14" s="184">
        <f>'管理シート（本体）'!BE19</f>
        <v>7000</v>
      </c>
      <c r="I14" s="184">
        <f t="shared" si="0"/>
        <v>686600</v>
      </c>
      <c r="J14" s="185"/>
    </row>
    <row r="15" spans="1:10">
      <c r="A15" s="154"/>
      <c r="B15" s="154"/>
      <c r="C15" s="187"/>
      <c r="D15" s="8">
        <v>1.5</v>
      </c>
      <c r="E15" s="2" t="s">
        <v>76</v>
      </c>
      <c r="F15" s="189">
        <f>'管理シート（本体）'!BB20</f>
        <v>800</v>
      </c>
      <c r="G15" s="184">
        <v>274300</v>
      </c>
      <c r="H15" s="184">
        <f>'管理シート（本体）'!BE20</f>
        <v>10000</v>
      </c>
      <c r="I15" s="184">
        <f t="shared" si="0"/>
        <v>264300</v>
      </c>
      <c r="J15" s="185"/>
    </row>
    <row r="16" spans="1:10">
      <c r="A16" s="2">
        <v>5</v>
      </c>
      <c r="B16" s="2"/>
      <c r="C16" s="149"/>
      <c r="D16" s="8">
        <v>1.5</v>
      </c>
      <c r="E16" s="2" t="s">
        <v>76</v>
      </c>
      <c r="F16" s="189">
        <f>'管理シート（本体）'!BB21</f>
        <v>900</v>
      </c>
      <c r="G16" s="184">
        <v>205200</v>
      </c>
      <c r="H16" s="184">
        <f>'管理シート（本体）'!BE21</f>
        <v>11250</v>
      </c>
      <c r="I16" s="184">
        <f t="shared" si="0"/>
        <v>193950</v>
      </c>
      <c r="J16" s="185"/>
    </row>
    <row r="17" spans="1:10">
      <c r="A17" s="2">
        <v>6</v>
      </c>
      <c r="B17" s="2"/>
      <c r="C17" s="149"/>
      <c r="D17" s="8">
        <v>1.5</v>
      </c>
      <c r="E17" s="2" t="s">
        <v>75</v>
      </c>
      <c r="F17" s="189">
        <f>'管理シート（本体）'!BB22</f>
        <v>1111.0999999999999</v>
      </c>
      <c r="G17" s="184">
        <v>595600</v>
      </c>
      <c r="H17" s="184">
        <f>'管理シート（本体）'!BE22</f>
        <v>11666</v>
      </c>
      <c r="I17" s="184">
        <f t="shared" si="0"/>
        <v>583934</v>
      </c>
      <c r="J17" s="185"/>
    </row>
    <row r="18" spans="1:10">
      <c r="A18" s="3">
        <v>7</v>
      </c>
      <c r="B18" s="3"/>
      <c r="C18" s="148"/>
      <c r="D18" s="8">
        <v>1.5</v>
      </c>
      <c r="E18" s="2" t="s">
        <v>75</v>
      </c>
      <c r="F18" s="189">
        <f>'管理シート（本体）'!BB23</f>
        <v>2222.1999999999998</v>
      </c>
      <c r="G18" s="184">
        <v>208000</v>
      </c>
      <c r="H18" s="184">
        <f>'管理シート（本体）'!BE23</f>
        <v>22222</v>
      </c>
      <c r="I18" s="184">
        <f t="shared" si="0"/>
        <v>185778</v>
      </c>
      <c r="J18" s="185"/>
    </row>
    <row r="19" spans="1:10">
      <c r="A19" s="154"/>
      <c r="B19" s="154"/>
      <c r="C19" s="187"/>
      <c r="D19" s="8">
        <v>1.5</v>
      </c>
      <c r="E19" s="2" t="s">
        <v>76</v>
      </c>
      <c r="F19" s="189">
        <f>'管理シート（本体）'!BB24</f>
        <v>3333.3</v>
      </c>
      <c r="G19" s="184">
        <v>246200</v>
      </c>
      <c r="H19" s="184">
        <f>'管理シート（本体）'!BE24</f>
        <v>58332</v>
      </c>
      <c r="I19" s="184">
        <f t="shared" si="0"/>
        <v>187868</v>
      </c>
      <c r="J19" s="185"/>
    </row>
    <row r="20" spans="1:10">
      <c r="A20" s="2">
        <v>8</v>
      </c>
      <c r="B20" s="2"/>
      <c r="C20" s="149"/>
      <c r="D20" s="8">
        <v>1.5</v>
      </c>
      <c r="E20" s="2" t="s">
        <v>75</v>
      </c>
      <c r="F20" s="189">
        <f>'管理シート（本体）'!BB25</f>
        <v>4444.3999999999996</v>
      </c>
      <c r="G20" s="184">
        <v>732300</v>
      </c>
      <c r="H20" s="184">
        <f>'管理シート（本体）'!BE25</f>
        <v>44444</v>
      </c>
      <c r="I20" s="184">
        <f t="shared" si="0"/>
        <v>687856</v>
      </c>
      <c r="J20" s="185"/>
    </row>
    <row r="21" spans="1:10">
      <c r="A21" s="2">
        <v>9</v>
      </c>
      <c r="B21" s="2"/>
      <c r="C21" s="149"/>
      <c r="D21" s="8">
        <v>1.5</v>
      </c>
      <c r="E21" s="2" t="s">
        <v>75</v>
      </c>
      <c r="F21" s="189">
        <f>'管理シート（本体）'!BB26</f>
        <v>5555.5</v>
      </c>
      <c r="G21" s="184">
        <v>173400</v>
      </c>
      <c r="H21" s="184">
        <f>'管理シート（本体）'!BE26</f>
        <v>55555</v>
      </c>
      <c r="I21" s="184">
        <f t="shared" si="0"/>
        <v>117845</v>
      </c>
      <c r="J21" s="185"/>
    </row>
    <row r="22" spans="1:10">
      <c r="A22" s="2">
        <v>10</v>
      </c>
      <c r="B22" s="2"/>
      <c r="C22" s="149"/>
      <c r="D22" s="8">
        <v>1.5</v>
      </c>
      <c r="E22" s="2" t="s">
        <v>75</v>
      </c>
      <c r="F22" s="189">
        <f>'管理シート（本体）'!BB27</f>
        <v>6666.6</v>
      </c>
      <c r="G22" s="184">
        <v>379400</v>
      </c>
      <c r="H22" s="184">
        <f>'管理シート（本体）'!BE27</f>
        <v>69999</v>
      </c>
      <c r="I22" s="184">
        <f t="shared" si="0"/>
        <v>309401</v>
      </c>
      <c r="J22" s="185"/>
    </row>
    <row r="23" spans="1:10">
      <c r="A23" s="3">
        <v>11</v>
      </c>
      <c r="B23" s="3"/>
      <c r="C23" s="148"/>
      <c r="D23" s="8">
        <v>1.5</v>
      </c>
      <c r="E23" s="2" t="s">
        <v>75</v>
      </c>
      <c r="F23" s="189">
        <f>'管理シート（本体）'!BB28</f>
        <v>7777.7</v>
      </c>
      <c r="G23" s="184">
        <v>214200</v>
      </c>
      <c r="H23" s="184">
        <f>'管理シート（本体）'!BE28</f>
        <v>77777</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29477.5</v>
      </c>
      <c r="G30" s="184">
        <f>SUMIFS($G$8:$G$23,$D$8:$D$23,$D$30,$E$8:$E$23,E30)</f>
        <v>3820500</v>
      </c>
      <c r="H30" s="184">
        <f>SUMIFS($H$8:$H$23,$D$8:$D$23,$D$30,$E$8:$E$23,E30)</f>
        <v>298663</v>
      </c>
      <c r="I30" s="184">
        <f>SUMIFS($I$8:$I$23,$D$8:$D$23,$D$30,$E$8:$E$23,E30)</f>
        <v>3521837</v>
      </c>
      <c r="J30" s="184"/>
    </row>
    <row r="31" spans="1:10">
      <c r="A31" s="328"/>
      <c r="B31" s="328"/>
      <c r="C31" s="328"/>
      <c r="D31" s="332"/>
      <c r="E31" s="180" t="s">
        <v>106</v>
      </c>
      <c r="F31" s="190">
        <f>SUMIFS($F$8:$F$23,$D$8:$D$23,$D$30,$E$8:$E$23,E31)</f>
        <v>5633.3</v>
      </c>
      <c r="G31" s="184">
        <f>SUMIFS($G$8:$G$23,$D$8:$D$23,$D$30,$E$8:$E$23,E31)</f>
        <v>1051800</v>
      </c>
      <c r="H31" s="184">
        <f>SUMIFS($H$8:$H$23,$D$8:$D$23,$D$30,$E$8:$E$23,E31)</f>
        <v>87082</v>
      </c>
      <c r="I31" s="184">
        <f>SUMIFS($I$8:$I$23,$D$8:$D$23,$D$30,$E$8:$E$23,E31)</f>
        <v>964718</v>
      </c>
      <c r="J31" s="184"/>
    </row>
    <row r="32" spans="1:10">
      <c r="A32" s="328"/>
      <c r="B32" s="328"/>
      <c r="C32" s="328"/>
      <c r="D32" s="332"/>
      <c r="E32" s="186" t="s">
        <v>110</v>
      </c>
      <c r="F32" s="190">
        <f>SUMIFS($F$8:$F$23,$D$8:$D$23,$D$30,$E$8:$E$23,E32)</f>
        <v>500</v>
      </c>
      <c r="G32" s="184">
        <f>SUMIFS($G$8:$G$23,$D$8:$D$23,$D$30,$E$8:$E$23,E32)</f>
        <v>513300</v>
      </c>
      <c r="H32" s="184">
        <f>SUMIFS($H$8:$H$23,$D$8:$D$23,$D$30,$E$8:$E$23,E32)</f>
        <v>5250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475D5FA-EC76-414A-9117-CCFB0B631F88}">
      <formula1>$AD$4:$AD$7</formula1>
    </dataValidation>
    <dataValidation type="list" allowBlank="1" showInputMessage="1" showErrorMessage="1" sqref="E8:E23" xr:uid="{01FFCD7B-8147-40BA-8D8B-33E463B38AC8}">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109</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'管理シート（本体）'!BH13</f>
        <v>0</v>
      </c>
      <c r="G8" s="184">
        <f>'R6.10'!I8</f>
        <v>43800</v>
      </c>
      <c r="H8" s="184">
        <f>'管理シート（本体）'!BK13</f>
        <v>0</v>
      </c>
      <c r="I8" s="184">
        <f>G8-H8</f>
        <v>43800</v>
      </c>
      <c r="J8" s="185"/>
    </row>
    <row r="9" spans="1:10">
      <c r="A9" s="154"/>
      <c r="B9" s="154"/>
      <c r="C9" s="187"/>
      <c r="D9" s="8">
        <v>1.5</v>
      </c>
      <c r="E9" s="2" t="s">
        <v>76</v>
      </c>
      <c r="F9" s="189">
        <f>'管理シート（本体）'!BH14</f>
        <v>0</v>
      </c>
      <c r="G9" s="184">
        <f>'R6.10'!I9</f>
        <v>148700</v>
      </c>
      <c r="H9" s="184">
        <f>'管理シート（本体）'!BK14</f>
        <v>0</v>
      </c>
      <c r="I9" s="184">
        <f t="shared" ref="I9:I23" si="0">G9-H9</f>
        <v>148700</v>
      </c>
      <c r="J9" s="185"/>
    </row>
    <row r="10" spans="1:10">
      <c r="A10" s="3">
        <v>2</v>
      </c>
      <c r="B10" s="3"/>
      <c r="C10" s="148"/>
      <c r="D10" s="8">
        <v>1.5</v>
      </c>
      <c r="E10" s="2" t="s">
        <v>75</v>
      </c>
      <c r="F10" s="189">
        <f>'管理シート（本体）'!BH15</f>
        <v>0</v>
      </c>
      <c r="G10" s="184">
        <f>'R6.10'!I10</f>
        <v>425400</v>
      </c>
      <c r="H10" s="184">
        <f>'管理シート（本体）'!BK15</f>
        <v>0</v>
      </c>
      <c r="I10" s="184">
        <f t="shared" si="0"/>
        <v>425400</v>
      </c>
      <c r="J10" s="185"/>
    </row>
    <row r="11" spans="1:10">
      <c r="A11" s="5"/>
      <c r="B11" s="5"/>
      <c r="C11" s="188"/>
      <c r="D11" s="8">
        <v>1.5</v>
      </c>
      <c r="E11" s="2" t="s">
        <v>76</v>
      </c>
      <c r="F11" s="189">
        <f>'管理シート（本体）'!BH16</f>
        <v>0</v>
      </c>
      <c r="G11" s="184">
        <f>'R6.10'!I11</f>
        <v>169900</v>
      </c>
      <c r="H11" s="184">
        <f>'管理シート（本体）'!BK16</f>
        <v>0</v>
      </c>
      <c r="I11" s="184">
        <f t="shared" si="0"/>
        <v>169900</v>
      </c>
      <c r="J11" s="185"/>
    </row>
    <row r="12" spans="1:10">
      <c r="A12" s="154"/>
      <c r="B12" s="154"/>
      <c r="C12" s="187"/>
      <c r="D12" s="8">
        <v>1.5</v>
      </c>
      <c r="E12" s="2" t="s">
        <v>20</v>
      </c>
      <c r="F12" s="189">
        <f>'管理シート（本体）'!BH17</f>
        <v>0</v>
      </c>
      <c r="G12" s="184">
        <f>'R6.10'!I12</f>
        <v>508050</v>
      </c>
      <c r="H12" s="184">
        <f>'管理シート（本体）'!BK17</f>
        <v>0</v>
      </c>
      <c r="I12" s="184">
        <f t="shared" si="0"/>
        <v>508050</v>
      </c>
      <c r="J12" s="185"/>
    </row>
    <row r="13" spans="1:10">
      <c r="A13" s="2">
        <v>3</v>
      </c>
      <c r="B13" s="2"/>
      <c r="C13" s="149"/>
      <c r="D13" s="8">
        <v>1.5</v>
      </c>
      <c r="E13" s="2" t="s">
        <v>75</v>
      </c>
      <c r="F13" s="189">
        <f>'管理シート（本体）'!BH18</f>
        <v>0</v>
      </c>
      <c r="G13" s="184">
        <f>'R6.10'!I13</f>
        <v>344800</v>
      </c>
      <c r="H13" s="184">
        <f>'管理シート（本体）'!BK18</f>
        <v>0</v>
      </c>
      <c r="I13" s="184">
        <f t="shared" si="0"/>
        <v>344800</v>
      </c>
      <c r="J13" s="185"/>
    </row>
    <row r="14" spans="1:10">
      <c r="A14" s="3">
        <v>4</v>
      </c>
      <c r="B14" s="3"/>
      <c r="C14" s="148"/>
      <c r="D14" s="8">
        <v>1.5</v>
      </c>
      <c r="E14" s="2" t="s">
        <v>75</v>
      </c>
      <c r="F14" s="189">
        <f>'管理シート（本体）'!BH19</f>
        <v>0</v>
      </c>
      <c r="G14" s="184">
        <f>'R6.10'!I14</f>
        <v>686600</v>
      </c>
      <c r="H14" s="184">
        <f>'管理シート（本体）'!BK19</f>
        <v>0</v>
      </c>
      <c r="I14" s="184">
        <f t="shared" si="0"/>
        <v>686600</v>
      </c>
      <c r="J14" s="185"/>
    </row>
    <row r="15" spans="1:10">
      <c r="A15" s="154"/>
      <c r="B15" s="154"/>
      <c r="C15" s="187"/>
      <c r="D15" s="8">
        <v>1.5</v>
      </c>
      <c r="E15" s="2" t="s">
        <v>76</v>
      </c>
      <c r="F15" s="189">
        <f>'管理シート（本体）'!BH20</f>
        <v>0</v>
      </c>
      <c r="G15" s="184">
        <f>'R6.10'!I15</f>
        <v>264300</v>
      </c>
      <c r="H15" s="184">
        <f>'管理シート（本体）'!BK20</f>
        <v>0</v>
      </c>
      <c r="I15" s="184">
        <f t="shared" si="0"/>
        <v>264300</v>
      </c>
      <c r="J15" s="185"/>
    </row>
    <row r="16" spans="1:10">
      <c r="A16" s="2">
        <v>5</v>
      </c>
      <c r="B16" s="2"/>
      <c r="C16" s="149"/>
      <c r="D16" s="8">
        <v>1.5</v>
      </c>
      <c r="E16" s="2" t="s">
        <v>76</v>
      </c>
      <c r="F16" s="189">
        <f>'管理シート（本体）'!BH21</f>
        <v>0</v>
      </c>
      <c r="G16" s="184">
        <f>'R6.10'!I16</f>
        <v>193950</v>
      </c>
      <c r="H16" s="184">
        <f>'管理シート（本体）'!BK21</f>
        <v>0</v>
      </c>
      <c r="I16" s="184">
        <f t="shared" si="0"/>
        <v>193950</v>
      </c>
      <c r="J16" s="185"/>
    </row>
    <row r="17" spans="1:10">
      <c r="A17" s="2">
        <v>6</v>
      </c>
      <c r="B17" s="2"/>
      <c r="C17" s="149"/>
      <c r="D17" s="8">
        <v>1.5</v>
      </c>
      <c r="E17" s="2" t="s">
        <v>75</v>
      </c>
      <c r="F17" s="189">
        <f>'管理シート（本体）'!BH22</f>
        <v>0</v>
      </c>
      <c r="G17" s="184">
        <f>'R6.10'!I17</f>
        <v>583934</v>
      </c>
      <c r="H17" s="184">
        <f>'管理シート（本体）'!BK22</f>
        <v>0</v>
      </c>
      <c r="I17" s="184">
        <f t="shared" si="0"/>
        <v>583934</v>
      </c>
      <c r="J17" s="185"/>
    </row>
    <row r="18" spans="1:10">
      <c r="A18" s="3">
        <v>7</v>
      </c>
      <c r="B18" s="3"/>
      <c r="C18" s="148"/>
      <c r="D18" s="8">
        <v>1.5</v>
      </c>
      <c r="E18" s="2" t="s">
        <v>75</v>
      </c>
      <c r="F18" s="189">
        <f>'管理シート（本体）'!BH23</f>
        <v>0</v>
      </c>
      <c r="G18" s="184">
        <f>'R6.10'!I18</f>
        <v>185778</v>
      </c>
      <c r="H18" s="184">
        <f>'管理シート（本体）'!BK23</f>
        <v>0</v>
      </c>
      <c r="I18" s="184">
        <f t="shared" si="0"/>
        <v>185778</v>
      </c>
      <c r="J18" s="185"/>
    </row>
    <row r="19" spans="1:10">
      <c r="A19" s="154"/>
      <c r="B19" s="154"/>
      <c r="C19" s="187"/>
      <c r="D19" s="8">
        <v>1.5</v>
      </c>
      <c r="E19" s="2" t="s">
        <v>76</v>
      </c>
      <c r="F19" s="189">
        <f>'管理シート（本体）'!BH24</f>
        <v>0</v>
      </c>
      <c r="G19" s="184">
        <f>'R6.10'!I19</f>
        <v>187868</v>
      </c>
      <c r="H19" s="184">
        <f>'管理シート（本体）'!BK24</f>
        <v>0</v>
      </c>
      <c r="I19" s="184">
        <f t="shared" si="0"/>
        <v>187868</v>
      </c>
      <c r="J19" s="185"/>
    </row>
    <row r="20" spans="1:10">
      <c r="A20" s="2">
        <v>8</v>
      </c>
      <c r="B20" s="2"/>
      <c r="C20" s="149"/>
      <c r="D20" s="8">
        <v>1.5</v>
      </c>
      <c r="E20" s="2" t="s">
        <v>75</v>
      </c>
      <c r="F20" s="189">
        <f>'管理シート（本体）'!BH25</f>
        <v>0</v>
      </c>
      <c r="G20" s="184">
        <f>'R6.10'!I20</f>
        <v>687856</v>
      </c>
      <c r="H20" s="184">
        <f>'管理シート（本体）'!BK25</f>
        <v>0</v>
      </c>
      <c r="I20" s="184">
        <f t="shared" si="0"/>
        <v>687856</v>
      </c>
      <c r="J20" s="185"/>
    </row>
    <row r="21" spans="1:10">
      <c r="A21" s="2">
        <v>9</v>
      </c>
      <c r="B21" s="2"/>
      <c r="C21" s="149"/>
      <c r="D21" s="8">
        <v>1.5</v>
      </c>
      <c r="E21" s="2" t="s">
        <v>75</v>
      </c>
      <c r="F21" s="189">
        <f>'管理シート（本体）'!BH26</f>
        <v>0</v>
      </c>
      <c r="G21" s="184">
        <f>'R6.10'!I21</f>
        <v>117845</v>
      </c>
      <c r="H21" s="184">
        <f>'管理シート（本体）'!BK26</f>
        <v>0</v>
      </c>
      <c r="I21" s="184">
        <f t="shared" si="0"/>
        <v>117845</v>
      </c>
      <c r="J21" s="185"/>
    </row>
    <row r="22" spans="1:10">
      <c r="A22" s="2">
        <v>10</v>
      </c>
      <c r="B22" s="2"/>
      <c r="C22" s="149"/>
      <c r="D22" s="8">
        <v>1.5</v>
      </c>
      <c r="E22" s="2" t="s">
        <v>75</v>
      </c>
      <c r="F22" s="189">
        <f>'管理シート（本体）'!BH27</f>
        <v>0</v>
      </c>
      <c r="G22" s="184">
        <f>'R6.10'!I22</f>
        <v>309401</v>
      </c>
      <c r="H22" s="184">
        <f>'管理シート（本体）'!BK27</f>
        <v>0</v>
      </c>
      <c r="I22" s="184">
        <f t="shared" si="0"/>
        <v>309401</v>
      </c>
      <c r="J22" s="185"/>
    </row>
    <row r="23" spans="1:10">
      <c r="A23" s="3">
        <v>11</v>
      </c>
      <c r="B23" s="3"/>
      <c r="C23" s="148"/>
      <c r="D23" s="8">
        <v>1.5</v>
      </c>
      <c r="E23" s="2" t="s">
        <v>75</v>
      </c>
      <c r="F23" s="189">
        <f>'管理シート（本体）'!BH28</f>
        <v>0</v>
      </c>
      <c r="G23" s="184">
        <f>'R6.10'!I23</f>
        <v>136423</v>
      </c>
      <c r="H23" s="184">
        <f>'管理シート（本体）'!BK28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674DC01F-60D8-412F-B122-DC7311D66FB4}">
      <formula1>$AH$4:$AH$7</formula1>
    </dataValidation>
    <dataValidation type="list" allowBlank="1" showInputMessage="1" showErrorMessage="1" sqref="D8:D23" xr:uid="{9E71EE2F-02A5-420E-B8E2-17C0FAFDA9EA}">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114</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'管理シート（本体）'!BN13</f>
        <v>0</v>
      </c>
      <c r="G8" s="184">
        <f>'R6.11'!I8</f>
        <v>43800</v>
      </c>
      <c r="H8" s="184">
        <f>'管理シート（本体）'!BQ13</f>
        <v>0</v>
      </c>
      <c r="I8" s="184">
        <f>G8-H8</f>
        <v>43800</v>
      </c>
      <c r="J8" s="185"/>
    </row>
    <row r="9" spans="1:10">
      <c r="A9" s="154"/>
      <c r="B9" s="154"/>
      <c r="C9" s="187"/>
      <c r="D9" s="8">
        <v>1.5</v>
      </c>
      <c r="E9" s="2" t="s">
        <v>76</v>
      </c>
      <c r="F9" s="189">
        <f>'管理シート（本体）'!BN14</f>
        <v>0</v>
      </c>
      <c r="G9" s="184">
        <f>'R6.11'!I9</f>
        <v>148700</v>
      </c>
      <c r="H9" s="184">
        <f>'管理シート（本体）'!BQ14</f>
        <v>0</v>
      </c>
      <c r="I9" s="184">
        <f>G9-H9</f>
        <v>148700</v>
      </c>
      <c r="J9" s="185"/>
    </row>
    <row r="10" spans="1:10">
      <c r="A10" s="3">
        <v>2</v>
      </c>
      <c r="B10" s="3"/>
      <c r="C10" s="148"/>
      <c r="D10" s="8">
        <v>1.5</v>
      </c>
      <c r="E10" s="2" t="s">
        <v>75</v>
      </c>
      <c r="F10" s="189">
        <f>'管理シート（本体）'!BN15</f>
        <v>0</v>
      </c>
      <c r="G10" s="184">
        <f>'R6.11'!I10</f>
        <v>425400</v>
      </c>
      <c r="H10" s="184">
        <f>'管理シート（本体）'!BQ15</f>
        <v>0</v>
      </c>
      <c r="I10" s="184">
        <f t="shared" ref="I10:I23" si="0">G10-H10</f>
        <v>425400</v>
      </c>
      <c r="J10" s="185"/>
    </row>
    <row r="11" spans="1:10">
      <c r="A11" s="5"/>
      <c r="B11" s="5"/>
      <c r="C11" s="188"/>
      <c r="D11" s="8">
        <v>1.5</v>
      </c>
      <c r="E11" s="2" t="s">
        <v>76</v>
      </c>
      <c r="F11" s="189">
        <f>'管理シート（本体）'!BN16</f>
        <v>0</v>
      </c>
      <c r="G11" s="184">
        <f>'R6.11'!I11</f>
        <v>169900</v>
      </c>
      <c r="H11" s="184">
        <f>'管理シート（本体）'!BQ16</f>
        <v>0</v>
      </c>
      <c r="I11" s="184">
        <f t="shared" si="0"/>
        <v>169900</v>
      </c>
      <c r="J11" s="185"/>
    </row>
    <row r="12" spans="1:10">
      <c r="A12" s="154"/>
      <c r="B12" s="154"/>
      <c r="C12" s="187"/>
      <c r="D12" s="8">
        <v>1.5</v>
      </c>
      <c r="E12" s="2" t="s">
        <v>20</v>
      </c>
      <c r="F12" s="189">
        <f>'管理シート（本体）'!BN17</f>
        <v>0</v>
      </c>
      <c r="G12" s="184">
        <f>'R6.11'!I12</f>
        <v>508050</v>
      </c>
      <c r="H12" s="184">
        <f>'管理シート（本体）'!BQ17</f>
        <v>0</v>
      </c>
      <c r="I12" s="184">
        <f t="shared" si="0"/>
        <v>508050</v>
      </c>
      <c r="J12" s="185"/>
    </row>
    <row r="13" spans="1:10">
      <c r="A13" s="2">
        <v>3</v>
      </c>
      <c r="B13" s="2"/>
      <c r="C13" s="149"/>
      <c r="D13" s="8">
        <v>1.5</v>
      </c>
      <c r="E13" s="2" t="s">
        <v>75</v>
      </c>
      <c r="F13" s="189">
        <f>'管理シート（本体）'!BN18</f>
        <v>0</v>
      </c>
      <c r="G13" s="184">
        <f>'R6.11'!I13</f>
        <v>344800</v>
      </c>
      <c r="H13" s="184">
        <f>'管理シート（本体）'!BQ18</f>
        <v>0</v>
      </c>
      <c r="I13" s="184">
        <f t="shared" si="0"/>
        <v>344800</v>
      </c>
      <c r="J13" s="185"/>
    </row>
    <row r="14" spans="1:10">
      <c r="A14" s="3">
        <v>4</v>
      </c>
      <c r="B14" s="3"/>
      <c r="C14" s="148"/>
      <c r="D14" s="8">
        <v>1.5</v>
      </c>
      <c r="E14" s="2" t="s">
        <v>75</v>
      </c>
      <c r="F14" s="189">
        <f>'管理シート（本体）'!BN19</f>
        <v>0</v>
      </c>
      <c r="G14" s="184">
        <f>'R6.11'!I14</f>
        <v>686600</v>
      </c>
      <c r="H14" s="184">
        <f>'管理シート（本体）'!BQ19</f>
        <v>0</v>
      </c>
      <c r="I14" s="184">
        <f t="shared" si="0"/>
        <v>686600</v>
      </c>
      <c r="J14" s="185"/>
    </row>
    <row r="15" spans="1:10">
      <c r="A15" s="154"/>
      <c r="B15" s="154"/>
      <c r="C15" s="187"/>
      <c r="D15" s="8">
        <v>1.5</v>
      </c>
      <c r="E15" s="2" t="s">
        <v>76</v>
      </c>
      <c r="F15" s="189">
        <f>'管理シート（本体）'!BN20</f>
        <v>0</v>
      </c>
      <c r="G15" s="184">
        <f>'R6.11'!I15</f>
        <v>264300</v>
      </c>
      <c r="H15" s="184">
        <f>'管理シート（本体）'!BQ20</f>
        <v>0</v>
      </c>
      <c r="I15" s="184">
        <f t="shared" si="0"/>
        <v>264300</v>
      </c>
      <c r="J15" s="185"/>
    </row>
    <row r="16" spans="1:10">
      <c r="A16" s="2">
        <v>5</v>
      </c>
      <c r="B16" s="2"/>
      <c r="C16" s="149"/>
      <c r="D16" s="8">
        <v>1.5</v>
      </c>
      <c r="E16" s="2" t="s">
        <v>76</v>
      </c>
      <c r="F16" s="189">
        <f>'管理シート（本体）'!BN21</f>
        <v>0</v>
      </c>
      <c r="G16" s="184">
        <f>'R6.11'!I16</f>
        <v>193950</v>
      </c>
      <c r="H16" s="184">
        <f>'管理シート（本体）'!BQ21</f>
        <v>0</v>
      </c>
      <c r="I16" s="184">
        <f t="shared" si="0"/>
        <v>193950</v>
      </c>
      <c r="J16" s="185"/>
    </row>
    <row r="17" spans="1:10">
      <c r="A17" s="2">
        <v>6</v>
      </c>
      <c r="B17" s="2"/>
      <c r="C17" s="149"/>
      <c r="D17" s="8">
        <v>1.5</v>
      </c>
      <c r="E17" s="2" t="s">
        <v>75</v>
      </c>
      <c r="F17" s="189">
        <f>'管理シート（本体）'!BN22</f>
        <v>0</v>
      </c>
      <c r="G17" s="184">
        <f>'R6.11'!I17</f>
        <v>583934</v>
      </c>
      <c r="H17" s="184">
        <f>'管理シート（本体）'!BQ22</f>
        <v>0</v>
      </c>
      <c r="I17" s="184">
        <f t="shared" si="0"/>
        <v>583934</v>
      </c>
      <c r="J17" s="185"/>
    </row>
    <row r="18" spans="1:10">
      <c r="A18" s="3">
        <v>7</v>
      </c>
      <c r="B18" s="3"/>
      <c r="C18" s="148"/>
      <c r="D18" s="8">
        <v>1.5</v>
      </c>
      <c r="E18" s="2" t="s">
        <v>75</v>
      </c>
      <c r="F18" s="189">
        <f>'管理シート（本体）'!BN23</f>
        <v>0</v>
      </c>
      <c r="G18" s="184">
        <f>'R6.11'!I18</f>
        <v>185778</v>
      </c>
      <c r="H18" s="184">
        <f>'管理シート（本体）'!BQ23</f>
        <v>0</v>
      </c>
      <c r="I18" s="184">
        <f t="shared" si="0"/>
        <v>185778</v>
      </c>
      <c r="J18" s="185"/>
    </row>
    <row r="19" spans="1:10">
      <c r="A19" s="154"/>
      <c r="B19" s="154"/>
      <c r="C19" s="187"/>
      <c r="D19" s="8">
        <v>1.5</v>
      </c>
      <c r="E19" s="2" t="s">
        <v>76</v>
      </c>
      <c r="F19" s="189">
        <f>'管理シート（本体）'!BN24</f>
        <v>0</v>
      </c>
      <c r="G19" s="184">
        <f>'R6.11'!I19</f>
        <v>187868</v>
      </c>
      <c r="H19" s="184">
        <f>'管理シート（本体）'!BQ24</f>
        <v>0</v>
      </c>
      <c r="I19" s="184">
        <f t="shared" si="0"/>
        <v>187868</v>
      </c>
      <c r="J19" s="185"/>
    </row>
    <row r="20" spans="1:10">
      <c r="A20" s="2">
        <v>8</v>
      </c>
      <c r="B20" s="2"/>
      <c r="C20" s="149"/>
      <c r="D20" s="8">
        <v>1.5</v>
      </c>
      <c r="E20" s="2" t="s">
        <v>75</v>
      </c>
      <c r="F20" s="189">
        <f>'管理シート（本体）'!BN25</f>
        <v>0</v>
      </c>
      <c r="G20" s="184">
        <f>'R6.11'!I20</f>
        <v>687856</v>
      </c>
      <c r="H20" s="184">
        <f>'管理シート（本体）'!BQ25</f>
        <v>0</v>
      </c>
      <c r="I20" s="184">
        <f t="shared" si="0"/>
        <v>687856</v>
      </c>
      <c r="J20" s="185"/>
    </row>
    <row r="21" spans="1:10">
      <c r="A21" s="2">
        <v>9</v>
      </c>
      <c r="B21" s="2"/>
      <c r="C21" s="149"/>
      <c r="D21" s="8">
        <v>1.5</v>
      </c>
      <c r="E21" s="2" t="s">
        <v>75</v>
      </c>
      <c r="F21" s="189">
        <f>'管理シート（本体）'!BN26</f>
        <v>0</v>
      </c>
      <c r="G21" s="184">
        <f>'R6.11'!I21</f>
        <v>117845</v>
      </c>
      <c r="H21" s="184">
        <f>'管理シート（本体）'!BQ26</f>
        <v>0</v>
      </c>
      <c r="I21" s="184">
        <f t="shared" si="0"/>
        <v>117845</v>
      </c>
      <c r="J21" s="185"/>
    </row>
    <row r="22" spans="1:10">
      <c r="A22" s="2">
        <v>10</v>
      </c>
      <c r="B22" s="2"/>
      <c r="C22" s="149"/>
      <c r="D22" s="8">
        <v>1.5</v>
      </c>
      <c r="E22" s="2" t="s">
        <v>75</v>
      </c>
      <c r="F22" s="189">
        <f>'管理シート（本体）'!BN27</f>
        <v>0</v>
      </c>
      <c r="G22" s="184">
        <f>'R6.11'!I22</f>
        <v>309401</v>
      </c>
      <c r="H22" s="184">
        <f>'管理シート（本体）'!BQ27</f>
        <v>0</v>
      </c>
      <c r="I22" s="184">
        <f t="shared" si="0"/>
        <v>309401</v>
      </c>
      <c r="J22" s="185"/>
    </row>
    <row r="23" spans="1:10">
      <c r="A23" s="3">
        <v>11</v>
      </c>
      <c r="B23" s="3"/>
      <c r="C23" s="148"/>
      <c r="D23" s="8">
        <v>1.5</v>
      </c>
      <c r="E23" s="2" t="s">
        <v>75</v>
      </c>
      <c r="F23" s="189">
        <f>'管理シート（本体）'!BN28</f>
        <v>0</v>
      </c>
      <c r="G23" s="184">
        <f>'R6.11'!I23</f>
        <v>136423</v>
      </c>
      <c r="H23" s="184">
        <f>'管理シート（本体）'!BQ28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63462B13-78F9-4FD8-8416-2FCFF6A8552E}">
      <formula1>$AD$4:$AD$7</formula1>
    </dataValidation>
    <dataValidation type="list" allowBlank="1" showInputMessage="1" showErrorMessage="1" sqref="E8:E23" xr:uid="{DEE877D5-888B-43D2-95D1-9102D2F7E64D}">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115</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'管理シート（本体）'!BT13</f>
        <v>0</v>
      </c>
      <c r="G8" s="184">
        <f>'R6.12'!I8</f>
        <v>43800</v>
      </c>
      <c r="H8" s="184">
        <f>'管理シート（本体）'!BW13</f>
        <v>0</v>
      </c>
      <c r="I8" s="184">
        <f>G8-H8</f>
        <v>43800</v>
      </c>
      <c r="J8" s="185"/>
    </row>
    <row r="9" spans="1:10">
      <c r="A9" s="154"/>
      <c r="B9" s="154"/>
      <c r="C9" s="187"/>
      <c r="D9" s="8">
        <v>1.5</v>
      </c>
      <c r="E9" s="2" t="s">
        <v>76</v>
      </c>
      <c r="F9" s="189">
        <f>'管理シート（本体）'!BT14</f>
        <v>0</v>
      </c>
      <c r="G9" s="184">
        <f>'R6.12'!I9</f>
        <v>148700</v>
      </c>
      <c r="H9" s="184">
        <f>'管理シート（本体）'!BW14</f>
        <v>0</v>
      </c>
      <c r="I9" s="184">
        <f>G9-H9</f>
        <v>148700</v>
      </c>
      <c r="J9" s="185"/>
    </row>
    <row r="10" spans="1:10">
      <c r="A10" s="3">
        <v>2</v>
      </c>
      <c r="B10" s="3"/>
      <c r="C10" s="148"/>
      <c r="D10" s="8">
        <v>1.5</v>
      </c>
      <c r="E10" s="2" t="s">
        <v>75</v>
      </c>
      <c r="F10" s="189">
        <f>'管理シート（本体）'!BT15</f>
        <v>0</v>
      </c>
      <c r="G10" s="184">
        <f>'R6.12'!I10</f>
        <v>425400</v>
      </c>
      <c r="H10" s="184">
        <f>'管理シート（本体）'!BW15</f>
        <v>0</v>
      </c>
      <c r="I10" s="184">
        <f t="shared" ref="I10:I23" si="0">G10-H10</f>
        <v>425400</v>
      </c>
      <c r="J10" s="185"/>
    </row>
    <row r="11" spans="1:10">
      <c r="A11" s="5"/>
      <c r="B11" s="5"/>
      <c r="C11" s="188"/>
      <c r="D11" s="8">
        <v>1.5</v>
      </c>
      <c r="E11" s="2" t="s">
        <v>76</v>
      </c>
      <c r="F11" s="189">
        <f>'管理シート（本体）'!BT16</f>
        <v>0</v>
      </c>
      <c r="G11" s="184">
        <f>'R6.12'!I11</f>
        <v>169900</v>
      </c>
      <c r="H11" s="184">
        <f>'管理シート（本体）'!BW16</f>
        <v>0</v>
      </c>
      <c r="I11" s="184">
        <f t="shared" si="0"/>
        <v>169900</v>
      </c>
      <c r="J11" s="185"/>
    </row>
    <row r="12" spans="1:10">
      <c r="A12" s="154"/>
      <c r="B12" s="154"/>
      <c r="C12" s="187"/>
      <c r="D12" s="8">
        <v>1.5</v>
      </c>
      <c r="E12" s="2" t="s">
        <v>20</v>
      </c>
      <c r="F12" s="189">
        <f>'管理シート（本体）'!BT17</f>
        <v>0</v>
      </c>
      <c r="G12" s="184">
        <f>'R6.12'!I12</f>
        <v>508050</v>
      </c>
      <c r="H12" s="184">
        <f>'管理シート（本体）'!BW17</f>
        <v>0</v>
      </c>
      <c r="I12" s="184">
        <f t="shared" si="0"/>
        <v>508050</v>
      </c>
      <c r="J12" s="185"/>
    </row>
    <row r="13" spans="1:10">
      <c r="A13" s="2">
        <v>3</v>
      </c>
      <c r="B13" s="2"/>
      <c r="C13" s="149"/>
      <c r="D13" s="8">
        <v>1.5</v>
      </c>
      <c r="E13" s="2" t="s">
        <v>75</v>
      </c>
      <c r="F13" s="189">
        <f>'管理シート（本体）'!BT18</f>
        <v>0</v>
      </c>
      <c r="G13" s="184">
        <f>'R6.12'!I13</f>
        <v>344800</v>
      </c>
      <c r="H13" s="184">
        <f>'管理シート（本体）'!BW18</f>
        <v>0</v>
      </c>
      <c r="I13" s="184">
        <f t="shared" si="0"/>
        <v>344800</v>
      </c>
      <c r="J13" s="185"/>
    </row>
    <row r="14" spans="1:10">
      <c r="A14" s="3">
        <v>4</v>
      </c>
      <c r="B14" s="3"/>
      <c r="C14" s="148"/>
      <c r="D14" s="8">
        <v>1.5</v>
      </c>
      <c r="E14" s="2" t="s">
        <v>75</v>
      </c>
      <c r="F14" s="189">
        <f>'管理シート（本体）'!BT19</f>
        <v>0</v>
      </c>
      <c r="G14" s="184">
        <f>'R6.12'!I14</f>
        <v>686600</v>
      </c>
      <c r="H14" s="184">
        <f>'管理シート（本体）'!BW19</f>
        <v>0</v>
      </c>
      <c r="I14" s="184">
        <f t="shared" si="0"/>
        <v>686600</v>
      </c>
      <c r="J14" s="185"/>
    </row>
    <row r="15" spans="1:10">
      <c r="A15" s="154"/>
      <c r="B15" s="154"/>
      <c r="C15" s="187"/>
      <c r="D15" s="8">
        <v>1.5</v>
      </c>
      <c r="E15" s="2" t="s">
        <v>76</v>
      </c>
      <c r="F15" s="189">
        <f>'管理シート（本体）'!BT20</f>
        <v>0</v>
      </c>
      <c r="G15" s="184">
        <f>'R6.12'!I15</f>
        <v>264300</v>
      </c>
      <c r="H15" s="184">
        <f>'管理シート（本体）'!BW20</f>
        <v>0</v>
      </c>
      <c r="I15" s="184">
        <f t="shared" si="0"/>
        <v>264300</v>
      </c>
      <c r="J15" s="185"/>
    </row>
    <row r="16" spans="1:10">
      <c r="A16" s="2">
        <v>5</v>
      </c>
      <c r="B16" s="2"/>
      <c r="C16" s="149"/>
      <c r="D16" s="8">
        <v>1.5</v>
      </c>
      <c r="E16" s="2" t="s">
        <v>76</v>
      </c>
      <c r="F16" s="189">
        <f>'管理シート（本体）'!BT21</f>
        <v>0</v>
      </c>
      <c r="G16" s="184">
        <f>'R6.12'!I16</f>
        <v>193950</v>
      </c>
      <c r="H16" s="184">
        <f>'管理シート（本体）'!BW21</f>
        <v>0</v>
      </c>
      <c r="I16" s="184">
        <f t="shared" si="0"/>
        <v>193950</v>
      </c>
      <c r="J16" s="185"/>
    </row>
    <row r="17" spans="1:10">
      <c r="A17" s="2">
        <v>6</v>
      </c>
      <c r="B17" s="2"/>
      <c r="C17" s="149"/>
      <c r="D17" s="8">
        <v>1.5</v>
      </c>
      <c r="E17" s="2" t="s">
        <v>75</v>
      </c>
      <c r="F17" s="189">
        <f>'管理シート（本体）'!BT22</f>
        <v>0</v>
      </c>
      <c r="G17" s="184">
        <f>'R6.12'!I17</f>
        <v>583934</v>
      </c>
      <c r="H17" s="184">
        <f>'管理シート（本体）'!BW22</f>
        <v>0</v>
      </c>
      <c r="I17" s="184">
        <f t="shared" si="0"/>
        <v>583934</v>
      </c>
      <c r="J17" s="185"/>
    </row>
    <row r="18" spans="1:10">
      <c r="A18" s="3">
        <v>7</v>
      </c>
      <c r="B18" s="3"/>
      <c r="C18" s="148"/>
      <c r="D18" s="8">
        <v>1.5</v>
      </c>
      <c r="E18" s="2" t="s">
        <v>75</v>
      </c>
      <c r="F18" s="189">
        <f>'管理シート（本体）'!BT23</f>
        <v>0</v>
      </c>
      <c r="G18" s="184">
        <f>'R6.12'!I18</f>
        <v>185778</v>
      </c>
      <c r="H18" s="184">
        <f>'管理シート（本体）'!BW23</f>
        <v>0</v>
      </c>
      <c r="I18" s="184">
        <f t="shared" si="0"/>
        <v>185778</v>
      </c>
      <c r="J18" s="185"/>
    </row>
    <row r="19" spans="1:10">
      <c r="A19" s="154"/>
      <c r="B19" s="154"/>
      <c r="C19" s="187"/>
      <c r="D19" s="8">
        <v>1.5</v>
      </c>
      <c r="E19" s="2" t="s">
        <v>76</v>
      </c>
      <c r="F19" s="189">
        <f>'管理シート（本体）'!BT24</f>
        <v>0</v>
      </c>
      <c r="G19" s="184">
        <f>'R6.12'!I19</f>
        <v>187868</v>
      </c>
      <c r="H19" s="184">
        <f>'管理シート（本体）'!BW24</f>
        <v>0</v>
      </c>
      <c r="I19" s="184">
        <f t="shared" si="0"/>
        <v>187868</v>
      </c>
      <c r="J19" s="185"/>
    </row>
    <row r="20" spans="1:10">
      <c r="A20" s="2">
        <v>8</v>
      </c>
      <c r="B20" s="2"/>
      <c r="C20" s="149"/>
      <c r="D20" s="8">
        <v>1.5</v>
      </c>
      <c r="E20" s="2" t="s">
        <v>75</v>
      </c>
      <c r="F20" s="189">
        <f>'管理シート（本体）'!BT25</f>
        <v>0</v>
      </c>
      <c r="G20" s="184">
        <f>'R6.12'!I20</f>
        <v>687856</v>
      </c>
      <c r="H20" s="184">
        <f>'管理シート（本体）'!BW25</f>
        <v>0</v>
      </c>
      <c r="I20" s="184">
        <f t="shared" si="0"/>
        <v>687856</v>
      </c>
      <c r="J20" s="185"/>
    </row>
    <row r="21" spans="1:10">
      <c r="A21" s="2">
        <v>9</v>
      </c>
      <c r="B21" s="2"/>
      <c r="C21" s="149"/>
      <c r="D21" s="8">
        <v>1.5</v>
      </c>
      <c r="E21" s="2" t="s">
        <v>75</v>
      </c>
      <c r="F21" s="189">
        <f>'管理シート（本体）'!BT26</f>
        <v>0</v>
      </c>
      <c r="G21" s="184">
        <f>'R6.12'!I21</f>
        <v>117845</v>
      </c>
      <c r="H21" s="184">
        <f>'管理シート（本体）'!BW26</f>
        <v>0</v>
      </c>
      <c r="I21" s="184">
        <f t="shared" si="0"/>
        <v>117845</v>
      </c>
      <c r="J21" s="185"/>
    </row>
    <row r="22" spans="1:10">
      <c r="A22" s="2">
        <v>10</v>
      </c>
      <c r="B22" s="2"/>
      <c r="C22" s="149"/>
      <c r="D22" s="8">
        <v>1.5</v>
      </c>
      <c r="E22" s="2" t="s">
        <v>75</v>
      </c>
      <c r="F22" s="189">
        <f>'管理シート（本体）'!BT27</f>
        <v>0</v>
      </c>
      <c r="G22" s="184">
        <f>'R6.12'!I22</f>
        <v>309401</v>
      </c>
      <c r="H22" s="184">
        <f>'管理シート（本体）'!BW27</f>
        <v>0</v>
      </c>
      <c r="I22" s="184">
        <f t="shared" si="0"/>
        <v>309401</v>
      </c>
      <c r="J22" s="185"/>
    </row>
    <row r="23" spans="1:10">
      <c r="A23" s="3">
        <v>11</v>
      </c>
      <c r="B23" s="3"/>
      <c r="C23" s="148"/>
      <c r="D23" s="8">
        <v>1.5</v>
      </c>
      <c r="E23" s="2" t="s">
        <v>75</v>
      </c>
      <c r="F23" s="189">
        <f>'管理シート（本体）'!BT28</f>
        <v>0</v>
      </c>
      <c r="G23" s="184">
        <f>'R6.12'!I23</f>
        <v>136423</v>
      </c>
      <c r="H23" s="184">
        <f>'管理シート（本体）'!BW28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FF91A86-6FC9-4A2B-8BD1-DBBC14FC0654}">
      <formula1>$AH$4:$AH$7</formula1>
    </dataValidation>
    <dataValidation type="list" allowBlank="1" showInputMessage="1" showErrorMessage="1" sqref="D8:D23" xr:uid="{260175CE-43E9-4761-86DB-1A82055B4E4F}">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116</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'管理シート（本体）'!BZ13</f>
        <v>0</v>
      </c>
      <c r="G8" s="184">
        <f>'R7.01'!I8</f>
        <v>43800</v>
      </c>
      <c r="H8" s="184">
        <f>'管理シート（本体）'!CC13</f>
        <v>0</v>
      </c>
      <c r="I8" s="184">
        <f>G8-H8</f>
        <v>43800</v>
      </c>
      <c r="J8" s="185"/>
    </row>
    <row r="9" spans="1:10">
      <c r="A9" s="154"/>
      <c r="B9" s="154"/>
      <c r="C9" s="187"/>
      <c r="D9" s="8">
        <v>1.5</v>
      </c>
      <c r="E9" s="2" t="s">
        <v>76</v>
      </c>
      <c r="F9" s="189">
        <f>'管理シート（本体）'!BZ14</f>
        <v>0</v>
      </c>
      <c r="G9" s="184">
        <f>'R7.01'!I9</f>
        <v>148700</v>
      </c>
      <c r="H9" s="184">
        <f>'管理シート（本体）'!CC14</f>
        <v>0</v>
      </c>
      <c r="I9" s="184">
        <f>G9-H9</f>
        <v>148700</v>
      </c>
      <c r="J9" s="185"/>
    </row>
    <row r="10" spans="1:10">
      <c r="A10" s="3">
        <v>2</v>
      </c>
      <c r="B10" s="3"/>
      <c r="C10" s="148"/>
      <c r="D10" s="8">
        <v>1.5</v>
      </c>
      <c r="E10" s="2" t="s">
        <v>75</v>
      </c>
      <c r="F10" s="189">
        <f>'管理シート（本体）'!BZ15</f>
        <v>0</v>
      </c>
      <c r="G10" s="184">
        <f>'R7.01'!I10</f>
        <v>425400</v>
      </c>
      <c r="H10" s="184">
        <f>'管理シート（本体）'!CC15</f>
        <v>0</v>
      </c>
      <c r="I10" s="184">
        <f t="shared" ref="I10:I23" si="0">G10-H10</f>
        <v>425400</v>
      </c>
      <c r="J10" s="185"/>
    </row>
    <row r="11" spans="1:10">
      <c r="A11" s="5"/>
      <c r="B11" s="5"/>
      <c r="C11" s="188"/>
      <c r="D11" s="8">
        <v>1.5</v>
      </c>
      <c r="E11" s="2" t="s">
        <v>76</v>
      </c>
      <c r="F11" s="189">
        <f>'管理シート（本体）'!BZ16</f>
        <v>0</v>
      </c>
      <c r="G11" s="184">
        <f>'R7.01'!I11</f>
        <v>169900</v>
      </c>
      <c r="H11" s="184">
        <f>'管理シート（本体）'!CC16</f>
        <v>0</v>
      </c>
      <c r="I11" s="184">
        <f t="shared" si="0"/>
        <v>169900</v>
      </c>
      <c r="J11" s="185"/>
    </row>
    <row r="12" spans="1:10">
      <c r="A12" s="154"/>
      <c r="B12" s="154"/>
      <c r="C12" s="187"/>
      <c r="D12" s="8">
        <v>1.5</v>
      </c>
      <c r="E12" s="2" t="s">
        <v>20</v>
      </c>
      <c r="F12" s="189">
        <f>'管理シート（本体）'!BZ17</f>
        <v>0</v>
      </c>
      <c r="G12" s="184">
        <f>'R7.01'!I12</f>
        <v>508050</v>
      </c>
      <c r="H12" s="184">
        <f>'管理シート（本体）'!CC17</f>
        <v>0</v>
      </c>
      <c r="I12" s="184">
        <f t="shared" si="0"/>
        <v>508050</v>
      </c>
      <c r="J12" s="185"/>
    </row>
    <row r="13" spans="1:10">
      <c r="A13" s="2">
        <v>3</v>
      </c>
      <c r="B13" s="2"/>
      <c r="C13" s="149"/>
      <c r="D13" s="8">
        <v>1.5</v>
      </c>
      <c r="E13" s="2" t="s">
        <v>75</v>
      </c>
      <c r="F13" s="189">
        <f>'管理シート（本体）'!BZ18</f>
        <v>0</v>
      </c>
      <c r="G13" s="184">
        <f>'R7.01'!I13</f>
        <v>344800</v>
      </c>
      <c r="H13" s="184">
        <f>'管理シート（本体）'!CC18</f>
        <v>0</v>
      </c>
      <c r="I13" s="184">
        <f t="shared" si="0"/>
        <v>344800</v>
      </c>
      <c r="J13" s="185"/>
    </row>
    <row r="14" spans="1:10">
      <c r="A14" s="3">
        <v>4</v>
      </c>
      <c r="B14" s="3"/>
      <c r="C14" s="148"/>
      <c r="D14" s="8">
        <v>1.5</v>
      </c>
      <c r="E14" s="2" t="s">
        <v>75</v>
      </c>
      <c r="F14" s="189">
        <f>'管理シート（本体）'!BZ19</f>
        <v>0</v>
      </c>
      <c r="G14" s="184">
        <f>'R7.01'!I14</f>
        <v>686600</v>
      </c>
      <c r="H14" s="184">
        <f>'管理シート（本体）'!CC19</f>
        <v>0</v>
      </c>
      <c r="I14" s="184">
        <f t="shared" si="0"/>
        <v>686600</v>
      </c>
      <c r="J14" s="185"/>
    </row>
    <row r="15" spans="1:10">
      <c r="A15" s="154"/>
      <c r="B15" s="154"/>
      <c r="C15" s="187"/>
      <c r="D15" s="8">
        <v>1.5</v>
      </c>
      <c r="E15" s="2" t="s">
        <v>76</v>
      </c>
      <c r="F15" s="189">
        <f>'管理シート（本体）'!BZ20</f>
        <v>0</v>
      </c>
      <c r="G15" s="184">
        <f>'R7.01'!I15</f>
        <v>264300</v>
      </c>
      <c r="H15" s="184">
        <f>'管理シート（本体）'!CC20</f>
        <v>0</v>
      </c>
      <c r="I15" s="184">
        <f t="shared" si="0"/>
        <v>264300</v>
      </c>
      <c r="J15" s="185"/>
    </row>
    <row r="16" spans="1:10">
      <c r="A16" s="2">
        <v>5</v>
      </c>
      <c r="B16" s="2"/>
      <c r="C16" s="149"/>
      <c r="D16" s="8">
        <v>1.5</v>
      </c>
      <c r="E16" s="2" t="s">
        <v>76</v>
      </c>
      <c r="F16" s="189">
        <f>'管理シート（本体）'!BZ21</f>
        <v>0</v>
      </c>
      <c r="G16" s="184">
        <f>'R7.01'!I16</f>
        <v>193950</v>
      </c>
      <c r="H16" s="184">
        <f>'管理シート（本体）'!CC21</f>
        <v>0</v>
      </c>
      <c r="I16" s="184">
        <f t="shared" si="0"/>
        <v>193950</v>
      </c>
      <c r="J16" s="185"/>
    </row>
    <row r="17" spans="1:10">
      <c r="A17" s="2">
        <v>6</v>
      </c>
      <c r="B17" s="2"/>
      <c r="C17" s="149"/>
      <c r="D17" s="8">
        <v>1.5</v>
      </c>
      <c r="E17" s="2" t="s">
        <v>75</v>
      </c>
      <c r="F17" s="189">
        <f>'管理シート（本体）'!BZ22</f>
        <v>0</v>
      </c>
      <c r="G17" s="184">
        <f>'R7.01'!I17</f>
        <v>583934</v>
      </c>
      <c r="H17" s="184">
        <f>'管理シート（本体）'!CC22</f>
        <v>0</v>
      </c>
      <c r="I17" s="184">
        <f t="shared" si="0"/>
        <v>583934</v>
      </c>
      <c r="J17" s="185"/>
    </row>
    <row r="18" spans="1:10">
      <c r="A18" s="3">
        <v>7</v>
      </c>
      <c r="B18" s="3"/>
      <c r="C18" s="148"/>
      <c r="D18" s="8">
        <v>1.5</v>
      </c>
      <c r="E18" s="2" t="s">
        <v>75</v>
      </c>
      <c r="F18" s="189">
        <f>'管理シート（本体）'!BZ23</f>
        <v>0</v>
      </c>
      <c r="G18" s="184">
        <f>'R7.01'!I18</f>
        <v>185778</v>
      </c>
      <c r="H18" s="184">
        <f>'管理シート（本体）'!CC23</f>
        <v>0</v>
      </c>
      <c r="I18" s="184">
        <f t="shared" si="0"/>
        <v>185778</v>
      </c>
      <c r="J18" s="185"/>
    </row>
    <row r="19" spans="1:10">
      <c r="A19" s="154"/>
      <c r="B19" s="154"/>
      <c r="C19" s="187"/>
      <c r="D19" s="8">
        <v>1.5</v>
      </c>
      <c r="E19" s="2" t="s">
        <v>76</v>
      </c>
      <c r="F19" s="189">
        <f>'管理シート（本体）'!BZ24</f>
        <v>0</v>
      </c>
      <c r="G19" s="184">
        <f>'R7.01'!I19</f>
        <v>187868</v>
      </c>
      <c r="H19" s="184">
        <f>'管理シート（本体）'!CC24</f>
        <v>0</v>
      </c>
      <c r="I19" s="184">
        <f t="shared" si="0"/>
        <v>187868</v>
      </c>
      <c r="J19" s="185"/>
    </row>
    <row r="20" spans="1:10">
      <c r="A20" s="2">
        <v>8</v>
      </c>
      <c r="B20" s="2"/>
      <c r="C20" s="149"/>
      <c r="D20" s="8">
        <v>1.5</v>
      </c>
      <c r="E20" s="2" t="s">
        <v>75</v>
      </c>
      <c r="F20" s="189">
        <f>'管理シート（本体）'!BZ25</f>
        <v>0</v>
      </c>
      <c r="G20" s="184">
        <f>'R7.01'!I20</f>
        <v>687856</v>
      </c>
      <c r="H20" s="184">
        <f>'管理シート（本体）'!CC25</f>
        <v>0</v>
      </c>
      <c r="I20" s="184">
        <f t="shared" si="0"/>
        <v>687856</v>
      </c>
      <c r="J20" s="185"/>
    </row>
    <row r="21" spans="1:10">
      <c r="A21" s="2">
        <v>9</v>
      </c>
      <c r="B21" s="2"/>
      <c r="C21" s="149"/>
      <c r="D21" s="8">
        <v>1.5</v>
      </c>
      <c r="E21" s="2" t="s">
        <v>75</v>
      </c>
      <c r="F21" s="189">
        <f>'管理シート（本体）'!BZ26</f>
        <v>0</v>
      </c>
      <c r="G21" s="184">
        <f>'R7.01'!I21</f>
        <v>117845</v>
      </c>
      <c r="H21" s="184">
        <f>'管理シート（本体）'!CC26</f>
        <v>0</v>
      </c>
      <c r="I21" s="184">
        <f t="shared" si="0"/>
        <v>117845</v>
      </c>
      <c r="J21" s="185"/>
    </row>
    <row r="22" spans="1:10">
      <c r="A22" s="2">
        <v>10</v>
      </c>
      <c r="B22" s="2"/>
      <c r="C22" s="149"/>
      <c r="D22" s="8">
        <v>1.5</v>
      </c>
      <c r="E22" s="2" t="s">
        <v>75</v>
      </c>
      <c r="F22" s="189">
        <f>'管理シート（本体）'!BZ27</f>
        <v>0</v>
      </c>
      <c r="G22" s="184">
        <f>'R7.01'!I22</f>
        <v>309401</v>
      </c>
      <c r="H22" s="184">
        <f>'管理シート（本体）'!CC27</f>
        <v>0</v>
      </c>
      <c r="I22" s="184">
        <f t="shared" si="0"/>
        <v>309401</v>
      </c>
      <c r="J22" s="185"/>
    </row>
    <row r="23" spans="1:10">
      <c r="A23" s="3">
        <v>11</v>
      </c>
      <c r="B23" s="3"/>
      <c r="C23" s="148"/>
      <c r="D23" s="8">
        <v>1.5</v>
      </c>
      <c r="E23" s="2" t="s">
        <v>75</v>
      </c>
      <c r="F23" s="189">
        <f>'管理シート（本体）'!BZ28</f>
        <v>0</v>
      </c>
      <c r="G23" s="184">
        <f>'R7.01'!I23</f>
        <v>136423</v>
      </c>
      <c r="H23" s="184">
        <f>'管理シート（本体）'!CC28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B8C9A58D-67A2-44A4-8690-0428D3B23522}">
      <formula1>$AD$4:$AD$7</formula1>
    </dataValidation>
    <dataValidation type="list" allowBlank="1" showInputMessage="1" showErrorMessage="1" sqref="E8:E23" xr:uid="{B6952886-ACBE-40A0-80F8-3294A392F3D4}">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117</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'管理シート（本体）'!CF13</f>
        <v>0</v>
      </c>
      <c r="G8" s="184">
        <f>'R7.02'!I8</f>
        <v>43800</v>
      </c>
      <c r="H8" s="184">
        <f>'管理シート（本体）'!CI13</f>
        <v>0</v>
      </c>
      <c r="I8" s="184">
        <f>G8-H8</f>
        <v>43800</v>
      </c>
      <c r="J8" s="185"/>
    </row>
    <row r="9" spans="1:10">
      <c r="A9" s="154"/>
      <c r="B9" s="154"/>
      <c r="C9" s="187"/>
      <c r="D9" s="8">
        <v>1.5</v>
      </c>
      <c r="E9" s="2" t="s">
        <v>76</v>
      </c>
      <c r="F9" s="189">
        <f>'管理シート（本体）'!CF14</f>
        <v>0</v>
      </c>
      <c r="G9" s="184">
        <f>'R7.02'!I9</f>
        <v>148700</v>
      </c>
      <c r="H9" s="184">
        <f>'管理シート（本体）'!CI14</f>
        <v>0</v>
      </c>
      <c r="I9" s="184">
        <f>G9-H9</f>
        <v>148700</v>
      </c>
      <c r="J9" s="185"/>
    </row>
    <row r="10" spans="1:10">
      <c r="A10" s="3">
        <v>2</v>
      </c>
      <c r="B10" s="3"/>
      <c r="C10" s="148"/>
      <c r="D10" s="8">
        <v>1.5</v>
      </c>
      <c r="E10" s="2" t="s">
        <v>75</v>
      </c>
      <c r="F10" s="189">
        <f>'管理シート（本体）'!CF15</f>
        <v>0</v>
      </c>
      <c r="G10" s="184">
        <f>'R7.02'!I10</f>
        <v>425400</v>
      </c>
      <c r="H10" s="184">
        <f>'管理シート（本体）'!CI15</f>
        <v>0</v>
      </c>
      <c r="I10" s="184">
        <f t="shared" ref="I10:I23" si="0">G10-H10</f>
        <v>425400</v>
      </c>
      <c r="J10" s="185"/>
    </row>
    <row r="11" spans="1:10">
      <c r="A11" s="5"/>
      <c r="B11" s="5"/>
      <c r="C11" s="188"/>
      <c r="D11" s="8">
        <v>1.5</v>
      </c>
      <c r="E11" s="2" t="s">
        <v>76</v>
      </c>
      <c r="F11" s="189">
        <f>'管理シート（本体）'!CF16</f>
        <v>0</v>
      </c>
      <c r="G11" s="184">
        <f>'R7.02'!I11</f>
        <v>169900</v>
      </c>
      <c r="H11" s="184">
        <f>'管理シート（本体）'!CI16</f>
        <v>0</v>
      </c>
      <c r="I11" s="184">
        <f t="shared" si="0"/>
        <v>169900</v>
      </c>
      <c r="J11" s="185"/>
    </row>
    <row r="12" spans="1:10">
      <c r="A12" s="154"/>
      <c r="B12" s="154"/>
      <c r="C12" s="187"/>
      <c r="D12" s="8">
        <v>1.5</v>
      </c>
      <c r="E12" s="2" t="s">
        <v>20</v>
      </c>
      <c r="F12" s="189">
        <f>'管理シート（本体）'!CF17</f>
        <v>0</v>
      </c>
      <c r="G12" s="184">
        <f>'R7.02'!I12</f>
        <v>508050</v>
      </c>
      <c r="H12" s="184">
        <f>'管理シート（本体）'!CI17</f>
        <v>0</v>
      </c>
      <c r="I12" s="184">
        <f t="shared" si="0"/>
        <v>508050</v>
      </c>
      <c r="J12" s="185"/>
    </row>
    <row r="13" spans="1:10">
      <c r="A13" s="2">
        <v>3</v>
      </c>
      <c r="B13" s="2"/>
      <c r="C13" s="149"/>
      <c r="D13" s="8">
        <v>1.5</v>
      </c>
      <c r="E13" s="2" t="s">
        <v>75</v>
      </c>
      <c r="F13" s="189">
        <f>'管理シート（本体）'!CF18</f>
        <v>0</v>
      </c>
      <c r="G13" s="184">
        <f>'R7.02'!I13</f>
        <v>344800</v>
      </c>
      <c r="H13" s="184">
        <f>'管理シート（本体）'!CI18</f>
        <v>0</v>
      </c>
      <c r="I13" s="184">
        <f t="shared" si="0"/>
        <v>344800</v>
      </c>
      <c r="J13" s="185"/>
    </row>
    <row r="14" spans="1:10">
      <c r="A14" s="3">
        <v>4</v>
      </c>
      <c r="B14" s="3"/>
      <c r="C14" s="148"/>
      <c r="D14" s="8">
        <v>1.5</v>
      </c>
      <c r="E14" s="2" t="s">
        <v>75</v>
      </c>
      <c r="F14" s="189">
        <f>'管理シート（本体）'!CF19</f>
        <v>0</v>
      </c>
      <c r="G14" s="184">
        <f>'R7.02'!I14</f>
        <v>686600</v>
      </c>
      <c r="H14" s="184">
        <f>'管理シート（本体）'!CI19</f>
        <v>0</v>
      </c>
      <c r="I14" s="184">
        <f t="shared" si="0"/>
        <v>686600</v>
      </c>
      <c r="J14" s="185"/>
    </row>
    <row r="15" spans="1:10">
      <c r="A15" s="154"/>
      <c r="B15" s="154"/>
      <c r="C15" s="187"/>
      <c r="D15" s="8">
        <v>1.5</v>
      </c>
      <c r="E15" s="2" t="s">
        <v>76</v>
      </c>
      <c r="F15" s="189">
        <f>'管理シート（本体）'!CF20</f>
        <v>0</v>
      </c>
      <c r="G15" s="184">
        <f>'R7.02'!I15</f>
        <v>264300</v>
      </c>
      <c r="H15" s="184">
        <f>'管理シート（本体）'!CI20</f>
        <v>0</v>
      </c>
      <c r="I15" s="184">
        <f t="shared" si="0"/>
        <v>264300</v>
      </c>
      <c r="J15" s="185"/>
    </row>
    <row r="16" spans="1:10">
      <c r="A16" s="2">
        <v>5</v>
      </c>
      <c r="B16" s="2"/>
      <c r="C16" s="149"/>
      <c r="D16" s="8">
        <v>1.5</v>
      </c>
      <c r="E16" s="2" t="s">
        <v>76</v>
      </c>
      <c r="F16" s="189">
        <f>'管理シート（本体）'!CF21</f>
        <v>0</v>
      </c>
      <c r="G16" s="184">
        <f>'R7.02'!I16</f>
        <v>193950</v>
      </c>
      <c r="H16" s="184">
        <f>'管理シート（本体）'!CI21</f>
        <v>0</v>
      </c>
      <c r="I16" s="184">
        <f t="shared" si="0"/>
        <v>193950</v>
      </c>
      <c r="J16" s="185"/>
    </row>
    <row r="17" spans="1:10">
      <c r="A17" s="2">
        <v>6</v>
      </c>
      <c r="B17" s="2"/>
      <c r="C17" s="149"/>
      <c r="D17" s="8">
        <v>1.5</v>
      </c>
      <c r="E17" s="2" t="s">
        <v>75</v>
      </c>
      <c r="F17" s="189">
        <f>'管理シート（本体）'!CF22</f>
        <v>0</v>
      </c>
      <c r="G17" s="184">
        <f>'R7.02'!I17</f>
        <v>583934</v>
      </c>
      <c r="H17" s="184">
        <f>'管理シート（本体）'!CI22</f>
        <v>0</v>
      </c>
      <c r="I17" s="184">
        <f t="shared" si="0"/>
        <v>583934</v>
      </c>
      <c r="J17" s="185"/>
    </row>
    <row r="18" spans="1:10">
      <c r="A18" s="3">
        <v>7</v>
      </c>
      <c r="B18" s="3"/>
      <c r="C18" s="148"/>
      <c r="D18" s="8">
        <v>1.5</v>
      </c>
      <c r="E18" s="2" t="s">
        <v>75</v>
      </c>
      <c r="F18" s="189">
        <f>'管理シート（本体）'!CF23</f>
        <v>0</v>
      </c>
      <c r="G18" s="184">
        <f>'R7.02'!I18</f>
        <v>185778</v>
      </c>
      <c r="H18" s="184">
        <f>'管理シート（本体）'!CI23</f>
        <v>0</v>
      </c>
      <c r="I18" s="184">
        <f t="shared" si="0"/>
        <v>185778</v>
      </c>
      <c r="J18" s="185"/>
    </row>
    <row r="19" spans="1:10">
      <c r="A19" s="154"/>
      <c r="B19" s="154"/>
      <c r="C19" s="187"/>
      <c r="D19" s="8">
        <v>1.5</v>
      </c>
      <c r="E19" s="2" t="s">
        <v>76</v>
      </c>
      <c r="F19" s="189">
        <f>'管理シート（本体）'!CF24</f>
        <v>0</v>
      </c>
      <c r="G19" s="184">
        <f>'R7.02'!I19</f>
        <v>187868</v>
      </c>
      <c r="H19" s="184">
        <f>'管理シート（本体）'!CI24</f>
        <v>0</v>
      </c>
      <c r="I19" s="184">
        <f t="shared" si="0"/>
        <v>187868</v>
      </c>
      <c r="J19" s="185"/>
    </row>
    <row r="20" spans="1:10">
      <c r="A20" s="2">
        <v>8</v>
      </c>
      <c r="B20" s="2"/>
      <c r="C20" s="149"/>
      <c r="D20" s="8">
        <v>1.5</v>
      </c>
      <c r="E20" s="2" t="s">
        <v>75</v>
      </c>
      <c r="F20" s="189">
        <f>'管理シート（本体）'!CF25</f>
        <v>0</v>
      </c>
      <c r="G20" s="184">
        <f>'R7.02'!I20</f>
        <v>687856</v>
      </c>
      <c r="H20" s="184">
        <f>'管理シート（本体）'!CI25</f>
        <v>0</v>
      </c>
      <c r="I20" s="184">
        <f t="shared" si="0"/>
        <v>687856</v>
      </c>
      <c r="J20" s="185"/>
    </row>
    <row r="21" spans="1:10">
      <c r="A21" s="2">
        <v>9</v>
      </c>
      <c r="B21" s="2"/>
      <c r="C21" s="149"/>
      <c r="D21" s="8">
        <v>1.5</v>
      </c>
      <c r="E21" s="2" t="s">
        <v>75</v>
      </c>
      <c r="F21" s="189">
        <f>'管理シート（本体）'!CF26</f>
        <v>0</v>
      </c>
      <c r="G21" s="184">
        <f>'R7.02'!I21</f>
        <v>117845</v>
      </c>
      <c r="H21" s="184">
        <f>'管理シート（本体）'!CI26</f>
        <v>0</v>
      </c>
      <c r="I21" s="184">
        <f t="shared" si="0"/>
        <v>117845</v>
      </c>
      <c r="J21" s="185"/>
    </row>
    <row r="22" spans="1:10">
      <c r="A22" s="2">
        <v>10</v>
      </c>
      <c r="B22" s="2"/>
      <c r="C22" s="149"/>
      <c r="D22" s="8">
        <v>1.5</v>
      </c>
      <c r="E22" s="2" t="s">
        <v>75</v>
      </c>
      <c r="F22" s="189">
        <f>'管理シート（本体）'!CF27</f>
        <v>0</v>
      </c>
      <c r="G22" s="184">
        <f>'R7.02'!I22</f>
        <v>309401</v>
      </c>
      <c r="H22" s="184">
        <f>'管理シート（本体）'!CI27</f>
        <v>0</v>
      </c>
      <c r="I22" s="184">
        <f t="shared" si="0"/>
        <v>309401</v>
      </c>
      <c r="J22" s="185"/>
    </row>
    <row r="23" spans="1:10">
      <c r="A23" s="3">
        <v>11</v>
      </c>
      <c r="B23" s="3"/>
      <c r="C23" s="148"/>
      <c r="D23" s="8">
        <v>1.5</v>
      </c>
      <c r="E23" s="2" t="s">
        <v>75</v>
      </c>
      <c r="F23" s="189">
        <f>'管理シート（本体）'!CF28</f>
        <v>0</v>
      </c>
      <c r="G23" s="184">
        <f>'R7.02'!I23</f>
        <v>136423</v>
      </c>
      <c r="H23" s="184">
        <f>'管理シート（本体）'!CI28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7565C487-4844-45C4-AAAD-CC57F798A070}">
      <formula1>$AH$4:$AH$7</formula1>
    </dataValidation>
    <dataValidation type="list" allowBlank="1" showInputMessage="1" showErrorMessage="1" sqref="D8:D23" xr:uid="{B2E3839A-E182-4F65-907A-4BCA40F07932}">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118</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'管理シート（本体）'!CL13</f>
        <v>0</v>
      </c>
      <c r="G8" s="184">
        <f>'R7.03'!I8</f>
        <v>43800</v>
      </c>
      <c r="H8" s="184">
        <f>'管理シート（本体）'!CO13</f>
        <v>0</v>
      </c>
      <c r="I8" s="184">
        <f>G8-H8</f>
        <v>43800</v>
      </c>
      <c r="J8" s="185"/>
    </row>
    <row r="9" spans="1:10">
      <c r="A9" s="154"/>
      <c r="B9" s="154"/>
      <c r="C9" s="187"/>
      <c r="D9" s="8">
        <v>1.5</v>
      </c>
      <c r="E9" s="2" t="s">
        <v>76</v>
      </c>
      <c r="F9" s="189">
        <f>'管理シート（本体）'!CL14</f>
        <v>0</v>
      </c>
      <c r="G9" s="184">
        <f>'R7.03'!I9</f>
        <v>148700</v>
      </c>
      <c r="H9" s="184">
        <f>'管理シート（本体）'!CO14</f>
        <v>0</v>
      </c>
      <c r="I9" s="184">
        <f>G9-H9</f>
        <v>148700</v>
      </c>
      <c r="J9" s="185"/>
    </row>
    <row r="10" spans="1:10">
      <c r="A10" s="3">
        <v>2</v>
      </c>
      <c r="B10" s="3"/>
      <c r="C10" s="148"/>
      <c r="D10" s="8">
        <v>1.5</v>
      </c>
      <c r="E10" s="2" t="s">
        <v>75</v>
      </c>
      <c r="F10" s="189">
        <f>'管理シート（本体）'!CL15</f>
        <v>0</v>
      </c>
      <c r="G10" s="184">
        <f>'R7.03'!I10</f>
        <v>425400</v>
      </c>
      <c r="H10" s="184">
        <f>'管理シート（本体）'!CO15</f>
        <v>0</v>
      </c>
      <c r="I10" s="184">
        <f t="shared" ref="I10:I23" si="0">G10-H10</f>
        <v>425400</v>
      </c>
      <c r="J10" s="185"/>
    </row>
    <row r="11" spans="1:10">
      <c r="A11" s="5"/>
      <c r="B11" s="5"/>
      <c r="C11" s="188"/>
      <c r="D11" s="8">
        <v>1.5</v>
      </c>
      <c r="E11" s="2" t="s">
        <v>76</v>
      </c>
      <c r="F11" s="189">
        <f>'管理シート（本体）'!CL16</f>
        <v>0</v>
      </c>
      <c r="G11" s="184">
        <f>'R7.03'!I11</f>
        <v>169900</v>
      </c>
      <c r="H11" s="184">
        <f>'管理シート（本体）'!CO16</f>
        <v>0</v>
      </c>
      <c r="I11" s="184">
        <f t="shared" si="0"/>
        <v>169900</v>
      </c>
      <c r="J11" s="185"/>
    </row>
    <row r="12" spans="1:10">
      <c r="A12" s="154"/>
      <c r="B12" s="154"/>
      <c r="C12" s="187"/>
      <c r="D12" s="8">
        <v>1.5</v>
      </c>
      <c r="E12" s="2" t="s">
        <v>20</v>
      </c>
      <c r="F12" s="189">
        <f>'管理シート（本体）'!CL17</f>
        <v>0</v>
      </c>
      <c r="G12" s="184">
        <f>'R7.03'!I12</f>
        <v>508050</v>
      </c>
      <c r="H12" s="184">
        <f>'管理シート（本体）'!CO17</f>
        <v>0</v>
      </c>
      <c r="I12" s="184">
        <f t="shared" si="0"/>
        <v>508050</v>
      </c>
      <c r="J12" s="185"/>
    </row>
    <row r="13" spans="1:10">
      <c r="A13" s="2">
        <v>3</v>
      </c>
      <c r="B13" s="2"/>
      <c r="C13" s="149"/>
      <c r="D13" s="8">
        <v>1.5</v>
      </c>
      <c r="E13" s="2" t="s">
        <v>75</v>
      </c>
      <c r="F13" s="189">
        <f>'管理シート（本体）'!CL18</f>
        <v>0</v>
      </c>
      <c r="G13" s="184">
        <f>'R7.03'!I13</f>
        <v>344800</v>
      </c>
      <c r="H13" s="184">
        <f>'管理シート（本体）'!CO18</f>
        <v>0</v>
      </c>
      <c r="I13" s="184">
        <f t="shared" si="0"/>
        <v>344800</v>
      </c>
      <c r="J13" s="185"/>
    </row>
    <row r="14" spans="1:10">
      <c r="A14" s="3">
        <v>4</v>
      </c>
      <c r="B14" s="3"/>
      <c r="C14" s="148"/>
      <c r="D14" s="8">
        <v>1.5</v>
      </c>
      <c r="E14" s="2" t="s">
        <v>75</v>
      </c>
      <c r="F14" s="189">
        <f>'管理シート（本体）'!CL19</f>
        <v>0</v>
      </c>
      <c r="G14" s="184">
        <f>'R7.03'!I14</f>
        <v>686600</v>
      </c>
      <c r="H14" s="184">
        <f>'管理シート（本体）'!CO19</f>
        <v>0</v>
      </c>
      <c r="I14" s="184">
        <f t="shared" si="0"/>
        <v>686600</v>
      </c>
      <c r="J14" s="185"/>
    </row>
    <row r="15" spans="1:10">
      <c r="A15" s="154"/>
      <c r="B15" s="154"/>
      <c r="C15" s="187"/>
      <c r="D15" s="8">
        <v>1.5</v>
      </c>
      <c r="E15" s="2" t="s">
        <v>76</v>
      </c>
      <c r="F15" s="189">
        <f>'管理シート（本体）'!CL20</f>
        <v>0</v>
      </c>
      <c r="G15" s="184">
        <f>'R7.03'!I15</f>
        <v>264300</v>
      </c>
      <c r="H15" s="184">
        <f>'管理シート（本体）'!CO20</f>
        <v>0</v>
      </c>
      <c r="I15" s="184">
        <f t="shared" si="0"/>
        <v>264300</v>
      </c>
      <c r="J15" s="185"/>
    </row>
    <row r="16" spans="1:10">
      <c r="A16" s="2">
        <v>5</v>
      </c>
      <c r="B16" s="2"/>
      <c r="C16" s="149"/>
      <c r="D16" s="8">
        <v>1.5</v>
      </c>
      <c r="E16" s="2" t="s">
        <v>76</v>
      </c>
      <c r="F16" s="189">
        <f>'管理シート（本体）'!CL21</f>
        <v>0</v>
      </c>
      <c r="G16" s="184">
        <f>'R7.03'!I16</f>
        <v>193950</v>
      </c>
      <c r="H16" s="184">
        <f>'管理シート（本体）'!CO21</f>
        <v>0</v>
      </c>
      <c r="I16" s="184">
        <f t="shared" si="0"/>
        <v>193950</v>
      </c>
      <c r="J16" s="185"/>
    </row>
    <row r="17" spans="1:10">
      <c r="A17" s="2">
        <v>6</v>
      </c>
      <c r="B17" s="2"/>
      <c r="C17" s="149"/>
      <c r="D17" s="8">
        <v>1.5</v>
      </c>
      <c r="E17" s="2" t="s">
        <v>75</v>
      </c>
      <c r="F17" s="189">
        <f>'管理シート（本体）'!CL22</f>
        <v>0</v>
      </c>
      <c r="G17" s="184">
        <f>'R7.03'!I17</f>
        <v>583934</v>
      </c>
      <c r="H17" s="184">
        <f>'管理シート（本体）'!CO22</f>
        <v>0</v>
      </c>
      <c r="I17" s="184">
        <f t="shared" si="0"/>
        <v>583934</v>
      </c>
      <c r="J17" s="185"/>
    </row>
    <row r="18" spans="1:10">
      <c r="A18" s="3">
        <v>7</v>
      </c>
      <c r="B18" s="3"/>
      <c r="C18" s="148"/>
      <c r="D18" s="8">
        <v>1.5</v>
      </c>
      <c r="E18" s="2" t="s">
        <v>75</v>
      </c>
      <c r="F18" s="189">
        <f>'管理シート（本体）'!CL23</f>
        <v>0</v>
      </c>
      <c r="G18" s="184">
        <f>'R7.03'!I18</f>
        <v>185778</v>
      </c>
      <c r="H18" s="184">
        <f>'管理シート（本体）'!CO23</f>
        <v>0</v>
      </c>
      <c r="I18" s="184">
        <f t="shared" si="0"/>
        <v>185778</v>
      </c>
      <c r="J18" s="185"/>
    </row>
    <row r="19" spans="1:10">
      <c r="A19" s="154"/>
      <c r="B19" s="154"/>
      <c r="C19" s="187"/>
      <c r="D19" s="8">
        <v>1.5</v>
      </c>
      <c r="E19" s="2" t="s">
        <v>76</v>
      </c>
      <c r="F19" s="189">
        <f>'管理シート（本体）'!CL24</f>
        <v>0</v>
      </c>
      <c r="G19" s="184">
        <f>'R7.03'!I19</f>
        <v>187868</v>
      </c>
      <c r="H19" s="184">
        <f>'管理シート（本体）'!CO24</f>
        <v>0</v>
      </c>
      <c r="I19" s="184">
        <f t="shared" si="0"/>
        <v>187868</v>
      </c>
      <c r="J19" s="185"/>
    </row>
    <row r="20" spans="1:10">
      <c r="A20" s="2">
        <v>8</v>
      </c>
      <c r="B20" s="2"/>
      <c r="C20" s="149"/>
      <c r="D20" s="8">
        <v>1.5</v>
      </c>
      <c r="E20" s="2" t="s">
        <v>75</v>
      </c>
      <c r="F20" s="189">
        <f>'管理シート（本体）'!CL25</f>
        <v>0</v>
      </c>
      <c r="G20" s="184">
        <f>'R7.03'!I20</f>
        <v>687856</v>
      </c>
      <c r="H20" s="184">
        <f>'管理シート（本体）'!CO25</f>
        <v>0</v>
      </c>
      <c r="I20" s="184">
        <f t="shared" si="0"/>
        <v>687856</v>
      </c>
      <c r="J20" s="185"/>
    </row>
    <row r="21" spans="1:10">
      <c r="A21" s="2">
        <v>9</v>
      </c>
      <c r="B21" s="2"/>
      <c r="C21" s="149"/>
      <c r="D21" s="8">
        <v>1.5</v>
      </c>
      <c r="E21" s="2" t="s">
        <v>75</v>
      </c>
      <c r="F21" s="189">
        <f>'管理シート（本体）'!CL26</f>
        <v>0</v>
      </c>
      <c r="G21" s="184">
        <f>'R7.03'!I21</f>
        <v>117845</v>
      </c>
      <c r="H21" s="184">
        <f>'管理シート（本体）'!CO26</f>
        <v>0</v>
      </c>
      <c r="I21" s="184">
        <f t="shared" si="0"/>
        <v>117845</v>
      </c>
      <c r="J21" s="185"/>
    </row>
    <row r="22" spans="1:10">
      <c r="A22" s="2">
        <v>10</v>
      </c>
      <c r="B22" s="2"/>
      <c r="C22" s="149"/>
      <c r="D22" s="8">
        <v>1.5</v>
      </c>
      <c r="E22" s="2" t="s">
        <v>75</v>
      </c>
      <c r="F22" s="189">
        <f>'管理シート（本体）'!CL27</f>
        <v>0</v>
      </c>
      <c r="G22" s="184">
        <f>'R7.03'!I22</f>
        <v>309401</v>
      </c>
      <c r="H22" s="184">
        <f>'管理シート（本体）'!CO27</f>
        <v>0</v>
      </c>
      <c r="I22" s="184">
        <f t="shared" si="0"/>
        <v>309401</v>
      </c>
      <c r="J22" s="185"/>
    </row>
    <row r="23" spans="1:10">
      <c r="A23" s="3">
        <v>11</v>
      </c>
      <c r="B23" s="3"/>
      <c r="C23" s="148"/>
      <c r="D23" s="8">
        <v>1.5</v>
      </c>
      <c r="E23" s="2" t="s">
        <v>75</v>
      </c>
      <c r="F23" s="189">
        <f>'管理シート（本体）'!CL28</f>
        <v>0</v>
      </c>
      <c r="G23" s="184">
        <f>'R7.03'!I23</f>
        <v>136423</v>
      </c>
      <c r="H23" s="184">
        <f>'管理シート（本体）'!CO28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1515E354-09FB-4781-91E0-959C9F9CAD1E}">
      <formula1>$AD$4:$AD$7</formula1>
    </dataValidation>
    <dataValidation type="list" allowBlank="1" showInputMessage="1" showErrorMessage="1" sqref="E8:E23" xr:uid="{B5A4A0B3-662C-4974-847D-A220A66D4878}">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119</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'管理シート（本体）'!CR13</f>
        <v>0</v>
      </c>
      <c r="G8" s="184">
        <f>'R7.04'!I8</f>
        <v>43800</v>
      </c>
      <c r="H8" s="184">
        <f>'管理シート（本体）'!CU13</f>
        <v>0</v>
      </c>
      <c r="I8" s="184">
        <f>G8-H8</f>
        <v>43800</v>
      </c>
      <c r="J8" s="185"/>
    </row>
    <row r="9" spans="1:10">
      <c r="A9" s="154"/>
      <c r="B9" s="154"/>
      <c r="C9" s="187"/>
      <c r="D9" s="8">
        <v>1.5</v>
      </c>
      <c r="E9" s="2" t="s">
        <v>76</v>
      </c>
      <c r="F9" s="189">
        <f>'管理シート（本体）'!CR14</f>
        <v>0</v>
      </c>
      <c r="G9" s="184">
        <f>'R7.04'!I9</f>
        <v>148700</v>
      </c>
      <c r="H9" s="184">
        <f>'管理シート（本体）'!CU14</f>
        <v>0</v>
      </c>
      <c r="I9" s="184">
        <f>G9-H9</f>
        <v>148700</v>
      </c>
      <c r="J9" s="185"/>
    </row>
    <row r="10" spans="1:10">
      <c r="A10" s="3">
        <v>2</v>
      </c>
      <c r="B10" s="3"/>
      <c r="C10" s="148"/>
      <c r="D10" s="8">
        <v>1.5</v>
      </c>
      <c r="E10" s="2" t="s">
        <v>75</v>
      </c>
      <c r="F10" s="189">
        <f>'管理シート（本体）'!CR15</f>
        <v>0</v>
      </c>
      <c r="G10" s="184">
        <f>'R7.04'!I10</f>
        <v>425400</v>
      </c>
      <c r="H10" s="184">
        <f>'管理シート（本体）'!CU15</f>
        <v>0</v>
      </c>
      <c r="I10" s="184">
        <f t="shared" ref="I10:I23" si="0">G10-H10</f>
        <v>425400</v>
      </c>
      <c r="J10" s="185"/>
    </row>
    <row r="11" spans="1:10">
      <c r="A11" s="5"/>
      <c r="B11" s="5"/>
      <c r="C11" s="188"/>
      <c r="D11" s="8">
        <v>1.5</v>
      </c>
      <c r="E11" s="2" t="s">
        <v>76</v>
      </c>
      <c r="F11" s="189">
        <f>'管理シート（本体）'!CR16</f>
        <v>0</v>
      </c>
      <c r="G11" s="184">
        <f>'R7.04'!I11</f>
        <v>169900</v>
      </c>
      <c r="H11" s="184">
        <f>'管理シート（本体）'!CU16</f>
        <v>0</v>
      </c>
      <c r="I11" s="184">
        <f t="shared" si="0"/>
        <v>169900</v>
      </c>
      <c r="J11" s="185"/>
    </row>
    <row r="12" spans="1:10">
      <c r="A12" s="154"/>
      <c r="B12" s="154"/>
      <c r="C12" s="187"/>
      <c r="D12" s="8">
        <v>1.5</v>
      </c>
      <c r="E12" s="2" t="s">
        <v>20</v>
      </c>
      <c r="F12" s="189">
        <f>'管理シート（本体）'!CR17</f>
        <v>0</v>
      </c>
      <c r="G12" s="184">
        <f>'R7.04'!I12</f>
        <v>508050</v>
      </c>
      <c r="H12" s="184">
        <f>'管理シート（本体）'!CU17</f>
        <v>0</v>
      </c>
      <c r="I12" s="184">
        <f t="shared" si="0"/>
        <v>508050</v>
      </c>
      <c r="J12" s="185"/>
    </row>
    <row r="13" spans="1:10">
      <c r="A13" s="2">
        <v>3</v>
      </c>
      <c r="B13" s="2"/>
      <c r="C13" s="149"/>
      <c r="D13" s="8">
        <v>1.5</v>
      </c>
      <c r="E13" s="2" t="s">
        <v>75</v>
      </c>
      <c r="F13" s="189">
        <f>'管理シート（本体）'!CR18</f>
        <v>0</v>
      </c>
      <c r="G13" s="184">
        <f>'R7.04'!I13</f>
        <v>344800</v>
      </c>
      <c r="H13" s="184">
        <f>'管理シート（本体）'!CU18</f>
        <v>0</v>
      </c>
      <c r="I13" s="184">
        <f t="shared" si="0"/>
        <v>344800</v>
      </c>
      <c r="J13" s="185"/>
    </row>
    <row r="14" spans="1:10">
      <c r="A14" s="3">
        <v>4</v>
      </c>
      <c r="B14" s="3"/>
      <c r="C14" s="148"/>
      <c r="D14" s="8">
        <v>1.5</v>
      </c>
      <c r="E14" s="2" t="s">
        <v>75</v>
      </c>
      <c r="F14" s="189">
        <f>'管理シート（本体）'!CR19</f>
        <v>0</v>
      </c>
      <c r="G14" s="184">
        <f>'R7.04'!I14</f>
        <v>686600</v>
      </c>
      <c r="H14" s="184">
        <f>'管理シート（本体）'!CU19</f>
        <v>0</v>
      </c>
      <c r="I14" s="184">
        <f t="shared" si="0"/>
        <v>686600</v>
      </c>
      <c r="J14" s="185"/>
    </row>
    <row r="15" spans="1:10">
      <c r="A15" s="154"/>
      <c r="B15" s="154"/>
      <c r="C15" s="187"/>
      <c r="D15" s="8">
        <v>1.5</v>
      </c>
      <c r="E15" s="2" t="s">
        <v>76</v>
      </c>
      <c r="F15" s="189">
        <f>'管理シート（本体）'!CR20</f>
        <v>0</v>
      </c>
      <c r="G15" s="184">
        <f>'R7.04'!I15</f>
        <v>264300</v>
      </c>
      <c r="H15" s="184">
        <f>'管理シート（本体）'!CU20</f>
        <v>0</v>
      </c>
      <c r="I15" s="184">
        <f t="shared" si="0"/>
        <v>264300</v>
      </c>
      <c r="J15" s="185"/>
    </row>
    <row r="16" spans="1:10">
      <c r="A16" s="2">
        <v>5</v>
      </c>
      <c r="B16" s="2"/>
      <c r="C16" s="149"/>
      <c r="D16" s="8">
        <v>1.5</v>
      </c>
      <c r="E16" s="2" t="s">
        <v>76</v>
      </c>
      <c r="F16" s="189">
        <f>'管理シート（本体）'!CR21</f>
        <v>0</v>
      </c>
      <c r="G16" s="184">
        <f>'R7.04'!I16</f>
        <v>193950</v>
      </c>
      <c r="H16" s="184">
        <f>'管理シート（本体）'!CU21</f>
        <v>0</v>
      </c>
      <c r="I16" s="184">
        <f t="shared" si="0"/>
        <v>193950</v>
      </c>
      <c r="J16" s="185"/>
    </row>
    <row r="17" spans="1:10">
      <c r="A17" s="2">
        <v>6</v>
      </c>
      <c r="B17" s="2"/>
      <c r="C17" s="149"/>
      <c r="D17" s="8">
        <v>1.5</v>
      </c>
      <c r="E17" s="2" t="s">
        <v>75</v>
      </c>
      <c r="F17" s="189">
        <f>'管理シート（本体）'!CR22</f>
        <v>0</v>
      </c>
      <c r="G17" s="184">
        <f>'R7.04'!I17</f>
        <v>583934</v>
      </c>
      <c r="H17" s="184">
        <f>'管理シート（本体）'!CU22</f>
        <v>0</v>
      </c>
      <c r="I17" s="184">
        <f t="shared" si="0"/>
        <v>583934</v>
      </c>
      <c r="J17" s="185"/>
    </row>
    <row r="18" spans="1:10">
      <c r="A18" s="3">
        <v>7</v>
      </c>
      <c r="B18" s="3"/>
      <c r="C18" s="148"/>
      <c r="D18" s="8">
        <v>1.5</v>
      </c>
      <c r="E18" s="2" t="s">
        <v>75</v>
      </c>
      <c r="F18" s="189">
        <f>'管理シート（本体）'!CR23</f>
        <v>0</v>
      </c>
      <c r="G18" s="184">
        <f>'R7.04'!I18</f>
        <v>185778</v>
      </c>
      <c r="H18" s="184">
        <f>'管理シート（本体）'!CU23</f>
        <v>0</v>
      </c>
      <c r="I18" s="184">
        <f t="shared" si="0"/>
        <v>185778</v>
      </c>
      <c r="J18" s="185"/>
    </row>
    <row r="19" spans="1:10">
      <c r="A19" s="154"/>
      <c r="B19" s="154"/>
      <c r="C19" s="187"/>
      <c r="D19" s="8">
        <v>1.5</v>
      </c>
      <c r="E19" s="2" t="s">
        <v>76</v>
      </c>
      <c r="F19" s="189">
        <f>'管理シート（本体）'!CR24</f>
        <v>0</v>
      </c>
      <c r="G19" s="184">
        <f>'R7.04'!I19</f>
        <v>187868</v>
      </c>
      <c r="H19" s="184">
        <f>'管理シート（本体）'!CU24</f>
        <v>0</v>
      </c>
      <c r="I19" s="184">
        <f t="shared" si="0"/>
        <v>187868</v>
      </c>
      <c r="J19" s="185"/>
    </row>
    <row r="20" spans="1:10">
      <c r="A20" s="2">
        <v>8</v>
      </c>
      <c r="B20" s="2"/>
      <c r="C20" s="149"/>
      <c r="D20" s="8">
        <v>1.5</v>
      </c>
      <c r="E20" s="2" t="s">
        <v>75</v>
      </c>
      <c r="F20" s="189">
        <f>'管理シート（本体）'!CR25</f>
        <v>0</v>
      </c>
      <c r="G20" s="184">
        <f>'R7.04'!I20</f>
        <v>687856</v>
      </c>
      <c r="H20" s="184">
        <f>'管理シート（本体）'!CU25</f>
        <v>0</v>
      </c>
      <c r="I20" s="184">
        <f t="shared" si="0"/>
        <v>687856</v>
      </c>
      <c r="J20" s="185"/>
    </row>
    <row r="21" spans="1:10">
      <c r="A21" s="2">
        <v>9</v>
      </c>
      <c r="B21" s="2"/>
      <c r="C21" s="149"/>
      <c r="D21" s="8">
        <v>1.5</v>
      </c>
      <c r="E21" s="2" t="s">
        <v>75</v>
      </c>
      <c r="F21" s="189">
        <f>'管理シート（本体）'!CR26</f>
        <v>0</v>
      </c>
      <c r="G21" s="184">
        <f>'R7.04'!I21</f>
        <v>117845</v>
      </c>
      <c r="H21" s="184">
        <f>'管理シート（本体）'!CU26</f>
        <v>0</v>
      </c>
      <c r="I21" s="184">
        <f t="shared" si="0"/>
        <v>117845</v>
      </c>
      <c r="J21" s="185"/>
    </row>
    <row r="22" spans="1:10">
      <c r="A22" s="2">
        <v>10</v>
      </c>
      <c r="B22" s="2"/>
      <c r="C22" s="149"/>
      <c r="D22" s="8">
        <v>1.5</v>
      </c>
      <c r="E22" s="2" t="s">
        <v>75</v>
      </c>
      <c r="F22" s="189">
        <f>'管理シート（本体）'!CR27</f>
        <v>0</v>
      </c>
      <c r="G22" s="184">
        <f>'R7.04'!I22</f>
        <v>309401</v>
      </c>
      <c r="H22" s="184">
        <f>'管理シート（本体）'!CU27</f>
        <v>0</v>
      </c>
      <c r="I22" s="184">
        <f t="shared" si="0"/>
        <v>309401</v>
      </c>
      <c r="J22" s="185"/>
    </row>
    <row r="23" spans="1:10">
      <c r="A23" s="3">
        <v>11</v>
      </c>
      <c r="B23" s="3"/>
      <c r="C23" s="148"/>
      <c r="D23" s="8">
        <v>1.5</v>
      </c>
      <c r="E23" s="2" t="s">
        <v>75</v>
      </c>
      <c r="F23" s="189">
        <f>'管理シート（本体）'!CR28</f>
        <v>0</v>
      </c>
      <c r="G23" s="184">
        <f>'R7.04'!I23</f>
        <v>136423</v>
      </c>
      <c r="H23" s="184">
        <f>'管理シート（本体）'!CU28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ED2A6FC-DE24-4F11-B215-EDE69C2BE612}">
      <formula1>$AH$4:$AH$7</formula1>
    </dataValidation>
    <dataValidation type="list" allowBlank="1" showInputMessage="1" showErrorMessage="1" sqref="D8:D23" xr:uid="{7B9879AC-40AA-46D7-8F33-CB415F05DBF5}">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zoomScale="90" zoomScaleNormal="90" workbookViewId="0">
      <selection activeCell="G20" sqref="G20"/>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120</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'管理シート（本体）'!CFR13</f>
        <v>0</v>
      </c>
      <c r="G8" s="184">
        <f>'R7.05'!I8</f>
        <v>43800</v>
      </c>
      <c r="H8" s="184">
        <f>'管理シート（本体）'!DA13</f>
        <v>0</v>
      </c>
      <c r="I8" s="184">
        <f>G8-H8</f>
        <v>43800</v>
      </c>
      <c r="J8" s="185"/>
    </row>
    <row r="9" spans="1:10">
      <c r="A9" s="154"/>
      <c r="B9" s="154"/>
      <c r="C9" s="187"/>
      <c r="D9" s="8">
        <v>1.5</v>
      </c>
      <c r="E9" s="2" t="s">
        <v>76</v>
      </c>
      <c r="F9" s="189">
        <f>'管理シート（本体）'!CFR14</f>
        <v>0</v>
      </c>
      <c r="G9" s="184">
        <f>'R7.05'!I9</f>
        <v>148700</v>
      </c>
      <c r="H9" s="184">
        <f>'管理シート（本体）'!DA14</f>
        <v>0</v>
      </c>
      <c r="I9" s="184">
        <f>G9-H9</f>
        <v>148700</v>
      </c>
      <c r="J9" s="185"/>
    </row>
    <row r="10" spans="1:10">
      <c r="A10" s="3">
        <v>2</v>
      </c>
      <c r="B10" s="3"/>
      <c r="C10" s="148"/>
      <c r="D10" s="8">
        <v>1.5</v>
      </c>
      <c r="E10" s="2" t="s">
        <v>75</v>
      </c>
      <c r="F10" s="189">
        <f>'管理シート（本体）'!CFR15</f>
        <v>0</v>
      </c>
      <c r="G10" s="184">
        <f>'R7.05'!I10</f>
        <v>425400</v>
      </c>
      <c r="H10" s="184">
        <f>'管理シート（本体）'!DA15</f>
        <v>0</v>
      </c>
      <c r="I10" s="184">
        <f t="shared" ref="I10:I23" si="0">G10-H10</f>
        <v>425400</v>
      </c>
      <c r="J10" s="185"/>
    </row>
    <row r="11" spans="1:10">
      <c r="A11" s="5"/>
      <c r="B11" s="5"/>
      <c r="C11" s="188"/>
      <c r="D11" s="8">
        <v>1.5</v>
      </c>
      <c r="E11" s="2" t="s">
        <v>76</v>
      </c>
      <c r="F11" s="189">
        <f>'管理シート（本体）'!CFR16</f>
        <v>0</v>
      </c>
      <c r="G11" s="184">
        <f>'R7.05'!I11</f>
        <v>169900</v>
      </c>
      <c r="H11" s="184">
        <f>'管理シート（本体）'!DA16</f>
        <v>0</v>
      </c>
      <c r="I11" s="184">
        <f t="shared" si="0"/>
        <v>169900</v>
      </c>
      <c r="J11" s="185"/>
    </row>
    <row r="12" spans="1:10">
      <c r="A12" s="154"/>
      <c r="B12" s="154"/>
      <c r="C12" s="187"/>
      <c r="D12" s="8">
        <v>1.5</v>
      </c>
      <c r="E12" s="2" t="s">
        <v>20</v>
      </c>
      <c r="F12" s="189">
        <f>'管理シート（本体）'!CFR17</f>
        <v>0</v>
      </c>
      <c r="G12" s="184">
        <f>'R7.05'!I12</f>
        <v>508050</v>
      </c>
      <c r="H12" s="184">
        <f>'管理シート（本体）'!DA17</f>
        <v>0</v>
      </c>
      <c r="I12" s="184">
        <f t="shared" si="0"/>
        <v>508050</v>
      </c>
      <c r="J12" s="185"/>
    </row>
    <row r="13" spans="1:10">
      <c r="A13" s="2">
        <v>3</v>
      </c>
      <c r="B13" s="2"/>
      <c r="C13" s="149"/>
      <c r="D13" s="8">
        <v>1.5</v>
      </c>
      <c r="E13" s="2" t="s">
        <v>75</v>
      </c>
      <c r="F13" s="189">
        <f>'管理シート（本体）'!CFR18</f>
        <v>0</v>
      </c>
      <c r="G13" s="184">
        <f>'R7.05'!I13</f>
        <v>344800</v>
      </c>
      <c r="H13" s="184">
        <f>'管理シート（本体）'!DA18</f>
        <v>0</v>
      </c>
      <c r="I13" s="184">
        <f t="shared" si="0"/>
        <v>344800</v>
      </c>
      <c r="J13" s="185"/>
    </row>
    <row r="14" spans="1:10">
      <c r="A14" s="3">
        <v>4</v>
      </c>
      <c r="B14" s="3"/>
      <c r="C14" s="148"/>
      <c r="D14" s="8">
        <v>1.5</v>
      </c>
      <c r="E14" s="2" t="s">
        <v>75</v>
      </c>
      <c r="F14" s="189">
        <f>'管理シート（本体）'!CFR19</f>
        <v>0</v>
      </c>
      <c r="G14" s="184">
        <f>'R7.05'!I14</f>
        <v>686600</v>
      </c>
      <c r="H14" s="184">
        <f>'管理シート（本体）'!DA19</f>
        <v>0</v>
      </c>
      <c r="I14" s="184">
        <f t="shared" si="0"/>
        <v>686600</v>
      </c>
      <c r="J14" s="185"/>
    </row>
    <row r="15" spans="1:10">
      <c r="A15" s="154"/>
      <c r="B15" s="154"/>
      <c r="C15" s="187"/>
      <c r="D15" s="8">
        <v>1.5</v>
      </c>
      <c r="E15" s="2" t="s">
        <v>76</v>
      </c>
      <c r="F15" s="189">
        <f>'管理シート（本体）'!CFR20</f>
        <v>0</v>
      </c>
      <c r="G15" s="184">
        <f>'R7.05'!I15</f>
        <v>264300</v>
      </c>
      <c r="H15" s="184">
        <f>'管理シート（本体）'!DA20</f>
        <v>0</v>
      </c>
      <c r="I15" s="184">
        <f t="shared" si="0"/>
        <v>264300</v>
      </c>
      <c r="J15" s="185"/>
    </row>
    <row r="16" spans="1:10">
      <c r="A16" s="2">
        <v>5</v>
      </c>
      <c r="B16" s="2"/>
      <c r="C16" s="149"/>
      <c r="D16" s="8">
        <v>1.5</v>
      </c>
      <c r="E16" s="2" t="s">
        <v>76</v>
      </c>
      <c r="F16" s="189">
        <f>'管理シート（本体）'!CFR21</f>
        <v>0</v>
      </c>
      <c r="G16" s="184">
        <f>'R7.05'!I16</f>
        <v>193950</v>
      </c>
      <c r="H16" s="184">
        <f>'管理シート（本体）'!DA21</f>
        <v>0</v>
      </c>
      <c r="I16" s="184">
        <f t="shared" si="0"/>
        <v>193950</v>
      </c>
      <c r="J16" s="185"/>
    </row>
    <row r="17" spans="1:10">
      <c r="A17" s="2">
        <v>6</v>
      </c>
      <c r="B17" s="2"/>
      <c r="C17" s="149"/>
      <c r="D17" s="8">
        <v>1.5</v>
      </c>
      <c r="E17" s="2" t="s">
        <v>75</v>
      </c>
      <c r="F17" s="189">
        <f>'管理シート（本体）'!CFR22</f>
        <v>0</v>
      </c>
      <c r="G17" s="184">
        <f>'R7.05'!I17</f>
        <v>583934</v>
      </c>
      <c r="H17" s="184">
        <f>'管理シート（本体）'!DA22</f>
        <v>0</v>
      </c>
      <c r="I17" s="184">
        <f t="shared" si="0"/>
        <v>583934</v>
      </c>
      <c r="J17" s="185"/>
    </row>
    <row r="18" spans="1:10">
      <c r="A18" s="3">
        <v>7</v>
      </c>
      <c r="B18" s="3"/>
      <c r="C18" s="148"/>
      <c r="D18" s="8">
        <v>1.5</v>
      </c>
      <c r="E18" s="2" t="s">
        <v>75</v>
      </c>
      <c r="F18" s="189">
        <f>'管理シート（本体）'!CFR23</f>
        <v>0</v>
      </c>
      <c r="G18" s="184">
        <f>'R7.05'!I18</f>
        <v>185778</v>
      </c>
      <c r="H18" s="184">
        <f>'管理シート（本体）'!DA23</f>
        <v>0</v>
      </c>
      <c r="I18" s="184">
        <f t="shared" si="0"/>
        <v>185778</v>
      </c>
      <c r="J18" s="185"/>
    </row>
    <row r="19" spans="1:10">
      <c r="A19" s="154"/>
      <c r="B19" s="154"/>
      <c r="C19" s="187"/>
      <c r="D19" s="8">
        <v>1.5</v>
      </c>
      <c r="E19" s="2" t="s">
        <v>76</v>
      </c>
      <c r="F19" s="189">
        <f>'管理シート（本体）'!CFR24</f>
        <v>0</v>
      </c>
      <c r="G19" s="184">
        <f>'R7.05'!I19</f>
        <v>187868</v>
      </c>
      <c r="H19" s="184">
        <f>'管理シート（本体）'!DA24</f>
        <v>0</v>
      </c>
      <c r="I19" s="184">
        <f t="shared" si="0"/>
        <v>187868</v>
      </c>
      <c r="J19" s="185"/>
    </row>
    <row r="20" spans="1:10">
      <c r="A20" s="2">
        <v>8</v>
      </c>
      <c r="B20" s="2"/>
      <c r="C20" s="149"/>
      <c r="D20" s="8">
        <v>1.5</v>
      </c>
      <c r="E20" s="2" t="s">
        <v>75</v>
      </c>
      <c r="F20" s="189">
        <f>'管理シート（本体）'!CFR25</f>
        <v>0</v>
      </c>
      <c r="G20" s="184">
        <f>'R7.05'!I20</f>
        <v>687856</v>
      </c>
      <c r="H20" s="184">
        <f>'管理シート（本体）'!DA25</f>
        <v>0</v>
      </c>
      <c r="I20" s="184">
        <f t="shared" si="0"/>
        <v>687856</v>
      </c>
      <c r="J20" s="185"/>
    </row>
    <row r="21" spans="1:10">
      <c r="A21" s="2">
        <v>9</v>
      </c>
      <c r="B21" s="2"/>
      <c r="C21" s="149"/>
      <c r="D21" s="8">
        <v>1.5</v>
      </c>
      <c r="E21" s="2" t="s">
        <v>75</v>
      </c>
      <c r="F21" s="189">
        <f>'管理シート（本体）'!CFR26</f>
        <v>0</v>
      </c>
      <c r="G21" s="184">
        <f>'R7.05'!I21</f>
        <v>117845</v>
      </c>
      <c r="H21" s="184">
        <f>'管理シート（本体）'!DA26</f>
        <v>0</v>
      </c>
      <c r="I21" s="184">
        <f t="shared" si="0"/>
        <v>117845</v>
      </c>
      <c r="J21" s="185"/>
    </row>
    <row r="22" spans="1:10">
      <c r="A22" s="2">
        <v>10</v>
      </c>
      <c r="B22" s="2"/>
      <c r="C22" s="149"/>
      <c r="D22" s="8">
        <v>1.5</v>
      </c>
      <c r="E22" s="2" t="s">
        <v>75</v>
      </c>
      <c r="F22" s="189">
        <f>'管理シート（本体）'!CFR27</f>
        <v>0</v>
      </c>
      <c r="G22" s="184">
        <f>'R7.05'!I22</f>
        <v>309401</v>
      </c>
      <c r="H22" s="184">
        <f>'管理シート（本体）'!DA27</f>
        <v>0</v>
      </c>
      <c r="I22" s="184">
        <f t="shared" si="0"/>
        <v>309401</v>
      </c>
      <c r="J22" s="185"/>
    </row>
    <row r="23" spans="1:10">
      <c r="A23" s="3">
        <v>11</v>
      </c>
      <c r="B23" s="3"/>
      <c r="C23" s="148"/>
      <c r="D23" s="8">
        <v>1.5</v>
      </c>
      <c r="E23" s="2" t="s">
        <v>75</v>
      </c>
      <c r="F23" s="189">
        <f>'管理シート（本体）'!CFR28</f>
        <v>0</v>
      </c>
      <c r="G23" s="184">
        <f>'R7.05'!I23</f>
        <v>136423</v>
      </c>
      <c r="H23" s="184">
        <f>'管理シート（本体）'!DA28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412F3C51-FC24-4A51-A133-A61ACD181BEA}">
      <formula1>$AD$4:$AD$7</formula1>
    </dataValidation>
    <dataValidation type="list" allowBlank="1" showInputMessage="1" showErrorMessage="1" sqref="E8:E23" xr:uid="{2B54FE58-0BAD-4BDE-9FF8-9E3567664764}">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