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75" windowHeight="7965"/>
  </bookViews>
  <sheets>
    <sheet name="P1~２こども園職員配置" sheetId="4" r:id="rId1"/>
    <sheet name="P3こども園面積" sheetId="1" r:id="rId2"/>
    <sheet name="P4こども園職員調書" sheetId="2" r:id="rId3"/>
    <sheet name="P5こども園職員調書 (2)" sheetId="3" r:id="rId4"/>
    <sheet name="P6こども園職員調書 (3)" sheetId="5" r:id="rId5"/>
    <sheet name="P7こども園職員調書 (4)" sheetId="6" r:id="rId6"/>
  </sheets>
  <definedNames>
    <definedName name="_xlnm._FilterDatabase" localSheetId="1" hidden="1">P3こども園面積!$P$14:$P$15</definedName>
    <definedName name="_xlnm.Print_Area" localSheetId="1">P3こども園面積!$A$1:$Q$47</definedName>
    <definedName name="_xlnm.Print_Area" localSheetId="2">P4こども園職員調書!$A$1:$O$52</definedName>
    <definedName name="_xlnm.Print_Area" localSheetId="3">'P5こども園職員調書 (2)'!$A$1:$O$52</definedName>
    <definedName name="_xlnm.Print_Area" localSheetId="0">'P1~２こども園職員配置'!$A$1:$J$53</definedName>
    <definedName name="_xlnm.Print_Area" localSheetId="4">'P6こども園職員調書 (3)'!$A$1:$O$52</definedName>
    <definedName name="_xlnm.Print_Area" localSheetId="5">'P7こども園職員調書 (4)'!$A$1:$O$52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<sst xmlns="http://schemas.openxmlformats.org/spreadsheetml/2006/main" xmlns:r="http://schemas.openxmlformats.org/officeDocument/2006/relationships" count="209" uniqueCount="209">
  <si>
    <t>保育所型認定こども園の場合</t>
    <rPh sb="0" eb="2">
      <t>ホイク</t>
    </rPh>
    <rPh sb="2" eb="3">
      <t>ショ</t>
    </rPh>
    <rPh sb="3" eb="4">
      <t>カタ</t>
    </rPh>
    <rPh sb="4" eb="6">
      <t>ニンテイ</t>
    </rPh>
    <rPh sb="9" eb="10">
      <t>エン</t>
    </rPh>
    <rPh sb="11" eb="13">
      <t>バアイ</t>
    </rPh>
    <phoneticPr fontId="2"/>
  </si>
  <si>
    <t>（　　　　年　　月　　日現在）</t>
    <rPh sb="5" eb="6">
      <t>ネン</t>
    </rPh>
    <rPh sb="8" eb="9">
      <t>ガツ</t>
    </rPh>
    <rPh sb="11" eb="12">
      <t>ニチ</t>
    </rPh>
    <rPh sb="12" eb="14">
      <t>ゲンザイ</t>
    </rPh>
    <phoneticPr fontId="2"/>
  </si>
  <si>
    <t>4歳児</t>
    <rPh sb="1" eb="3">
      <t>サイジ</t>
    </rPh>
    <phoneticPr fontId="15"/>
  </si>
  <si>
    <t>自動</t>
    <rPh sb="0" eb="2">
      <t>ジドウ</t>
    </rPh>
    <phoneticPr fontId="2"/>
  </si>
  <si>
    <t>教育時間相当
利用児</t>
    <rPh sb="0" eb="2">
      <t>キョウイク</t>
    </rPh>
    <rPh sb="2" eb="4">
      <t>ジカン</t>
    </rPh>
    <rPh sb="4" eb="6">
      <t>ソウトウ</t>
    </rPh>
    <rPh sb="7" eb="9">
      <t>リヨウ</t>
    </rPh>
    <rPh sb="9" eb="10">
      <t>ジ</t>
    </rPh>
    <phoneticPr fontId="2"/>
  </si>
  <si>
    <t>2歳児</t>
    <rPh sb="1" eb="3">
      <t>サイジ</t>
    </rPh>
    <phoneticPr fontId="15"/>
  </si>
  <si>
    <t>必要職員数</t>
  </si>
  <si>
    <t>3歳児</t>
    <rPh sb="1" eb="2">
      <t>サイ</t>
    </rPh>
    <rPh sb="2" eb="3">
      <t>ジ</t>
    </rPh>
    <phoneticPr fontId="15"/>
  </si>
  <si>
    <t>非常勤（人）</t>
  </si>
  <si>
    <t>○児童の現員（人）</t>
    <rPh sb="1" eb="3">
      <t>ジドウ</t>
    </rPh>
    <rPh sb="4" eb="6">
      <t>ゲンイン</t>
    </rPh>
    <rPh sb="7" eb="8">
      <t>ニン</t>
    </rPh>
    <phoneticPr fontId="15"/>
  </si>
  <si>
    <t>常勤 a（人）</t>
    <rPh sb="0" eb="2">
      <t>ジョウキン</t>
    </rPh>
    <phoneticPr fontId="2"/>
  </si>
  <si>
    <t>0歳児</t>
    <rPh sb="1" eb="3">
      <t>サイジ</t>
    </rPh>
    <phoneticPr fontId="15"/>
  </si>
  <si>
    <t>320+100×(学級数-2)</t>
    <rPh sb="9" eb="11">
      <t>ガッキュウ</t>
    </rPh>
    <rPh sb="11" eb="12">
      <t>スウ</t>
    </rPh>
    <phoneticPr fontId="2"/>
  </si>
  <si>
    <t>時間</t>
    <rPh sb="0" eb="2">
      <t>ジカン</t>
    </rPh>
    <phoneticPr fontId="2"/>
  </si>
  <si>
    <t>1歳児</t>
    <rPh sb="1" eb="3">
      <t>サイジ</t>
    </rPh>
    <phoneticPr fontId="15"/>
  </si>
  <si>
    <t>5歳児</t>
    <rPh sb="1" eb="3">
      <t>サイジ</t>
    </rPh>
    <phoneticPr fontId="15"/>
  </si>
  <si>
    <t>知事が同等と認める者
※４</t>
  </si>
  <si>
    <r>
      <t>・</t>
    </r>
    <r>
      <rPr>
        <sz val="10.5"/>
        <color auto="1"/>
        <rFont val="ＭＳ Ｐゴシック"/>
      </rPr>
      <t>黄色のセルの部分に入力すること。</t>
    </r>
    <rPh sb="1" eb="2">
      <t>キ</t>
    </rPh>
    <rPh sb="2" eb="3">
      <t>イロ</t>
    </rPh>
    <rPh sb="7" eb="9">
      <t>ブブン</t>
    </rPh>
    <rPh sb="10" eb="12">
      <t>ニュウリョク</t>
    </rPh>
    <phoneticPr fontId="2"/>
  </si>
  <si>
    <t>クラス数</t>
  </si>
  <si>
    <t>計</t>
    <rPh sb="0" eb="1">
      <t>ケイ</t>
    </rPh>
    <phoneticPr fontId="15"/>
  </si>
  <si>
    <t>1日あたり</t>
    <rPh sb="1" eb="2">
      <t>ニチ</t>
    </rPh>
    <phoneticPr fontId="2"/>
  </si>
  <si>
    <t>教育及び保育時間相当利用児</t>
    <rPh sb="0" eb="2">
      <t>キョウイク</t>
    </rPh>
    <rPh sb="2" eb="3">
      <t>オヨ</t>
    </rPh>
    <rPh sb="4" eb="6">
      <t>ホイク</t>
    </rPh>
    <rPh sb="6" eb="8">
      <t>ジカン</t>
    </rPh>
    <rPh sb="8" eb="10">
      <t>ソウトウ</t>
    </rPh>
    <rPh sb="10" eb="12">
      <t>リヨウ</t>
    </rPh>
    <rPh sb="12" eb="13">
      <t>ジ</t>
    </rPh>
    <phoneticPr fontId="2"/>
  </si>
  <si>
    <t>知事が同等と認める者</t>
  </si>
  <si>
    <t>ほふく室(c)　</t>
    <rPh sb="3" eb="4">
      <t>シツ</t>
    </rPh>
    <phoneticPr fontId="2"/>
  </si>
  <si>
    <t>0歳児</t>
    <rPh sb="1" eb="3">
      <t>サイジ</t>
    </rPh>
    <phoneticPr fontId="2"/>
  </si>
  <si>
    <t>屋外遊戯場の面積</t>
    <rPh sb="0" eb="2">
      <t>オクガイ</t>
    </rPh>
    <rPh sb="2" eb="4">
      <t>ユウギ</t>
    </rPh>
    <rPh sb="4" eb="5">
      <t>バ</t>
    </rPh>
    <rPh sb="6" eb="8">
      <t>メンセキ</t>
    </rPh>
    <phoneticPr fontId="2"/>
  </si>
  <si>
    <t>4歳児</t>
    <rPh sb="1" eb="3">
      <t>サイジ</t>
    </rPh>
    <phoneticPr fontId="2"/>
  </si>
  <si>
    <t>※歳児別に定員数を配置基準で除して小数点第1位まで求め(小数点第2位以下切捨て)、合計した後に小数点以下を四捨五入（ただし、既存施設については経過措置あり）</t>
    <rPh sb="62" eb="64">
      <t>キソン</t>
    </rPh>
    <rPh sb="64" eb="66">
      <t>シセツ</t>
    </rPh>
    <rPh sb="71" eb="73">
      <t>ケイカ</t>
    </rPh>
    <rPh sb="73" eb="75">
      <t>ソチ</t>
    </rPh>
    <phoneticPr fontId="2"/>
  </si>
  <si>
    <t>○認定こども園用職員配置チェック表</t>
    <rPh sb="1" eb="3">
      <t>ニンテイ</t>
    </rPh>
    <rPh sb="6" eb="7">
      <t>エン</t>
    </rPh>
    <rPh sb="7" eb="8">
      <t>ヨウ</t>
    </rPh>
    <rPh sb="8" eb="10">
      <t>ショクイン</t>
    </rPh>
    <rPh sb="10" eb="12">
      <t>ハイチ</t>
    </rPh>
    <phoneticPr fontId="2"/>
  </si>
  <si>
    <t>「2」が「○」であること(規則第10条第１項のただし書き以降に適合)</t>
  </si>
  <si>
    <t>1　歳児別定員数</t>
    <rPh sb="2" eb="4">
      <t>サイジ</t>
    </rPh>
    <rPh sb="4" eb="5">
      <t>ベツ</t>
    </rPh>
    <rPh sb="5" eb="7">
      <t>テイイン</t>
    </rPh>
    <rPh sb="7" eb="8">
      <t>スウ</t>
    </rPh>
    <phoneticPr fontId="2"/>
  </si>
  <si>
    <t>・園舎、乳児室及びほふく室の面積は、建築基準法施行令第2条第3号の規定に基づき算出すること。</t>
  </si>
  <si>
    <t xml:space="preserve">実人数（人） </t>
  </si>
  <si>
    <t>選択してください→</t>
    <rPh sb="0" eb="2">
      <t>センタク</t>
    </rPh>
    <phoneticPr fontId="2"/>
  </si>
  <si>
    <t>内訳</t>
  </si>
  <si>
    <t>区分</t>
  </si>
  <si>
    <t>定員</t>
    <rPh sb="0" eb="2">
      <t>テイイン</t>
    </rPh>
    <phoneticPr fontId="2"/>
  </si>
  <si>
    <t>幼稚園教諭若しくは小学校教諭又は養護教諭の普通免許状（教育職員免許法（昭和24年法律第147号）第４条第２項に規定する普通免許状をいう。）を有する者をいう。</t>
  </si>
  <si>
    <t>5歳児</t>
    <rPh sb="1" eb="3">
      <t>サイジ</t>
    </rPh>
    <phoneticPr fontId="2"/>
  </si>
  <si>
    <t>うち</t>
  </si>
  <si>
    <t>配置基準</t>
    <rPh sb="0" eb="2">
      <t>ハイチ</t>
    </rPh>
    <rPh sb="2" eb="4">
      <t>キジュン</t>
    </rPh>
    <phoneticPr fontId="2"/>
  </si>
  <si>
    <t>計</t>
    <rPh sb="0" eb="1">
      <t>ケイ</t>
    </rPh>
    <phoneticPr fontId="2"/>
  </si>
  <si>
    <t>おおむね３人につき１人</t>
    <rPh sb="5" eb="6">
      <t>ニン</t>
    </rPh>
    <rPh sb="10" eb="11">
      <t>ニン</t>
    </rPh>
    <phoneticPr fontId="2"/>
  </si>
  <si>
    <t>1歳児</t>
    <rPh sb="1" eb="3">
      <t>サイジ</t>
    </rPh>
    <phoneticPr fontId="2"/>
  </si>
  <si>
    <t>←（F）</t>
  </si>
  <si>
    <t>←（G）</t>
  </si>
  <si>
    <t>【保育室の面積】</t>
    <rPh sb="5" eb="7">
      <t>メンセキ</t>
    </rPh>
    <phoneticPr fontId="2"/>
  </si>
  <si>
    <t>おおむね６人につき１人</t>
    <rPh sb="5" eb="6">
      <t>ニン</t>
    </rPh>
    <rPh sb="10" eb="11">
      <t>ニン</t>
    </rPh>
    <phoneticPr fontId="2"/>
  </si>
  <si>
    <t>職位</t>
    <rPh sb="0" eb="2">
      <t>ショクイ</t>
    </rPh>
    <phoneticPr fontId="2"/>
  </si>
  <si>
    <t>2歳児</t>
    <rPh sb="1" eb="3">
      <t>サイジ</t>
    </rPh>
    <phoneticPr fontId="2"/>
  </si>
  <si>
    <t>事務分掌上は保育に参加しない主任保育士や副園長等、事務長等の保育には参加しないが施設の運営管理人事に携わる者をいう。主任手当を支給されている主任保育士はこちらを選択。</t>
  </si>
  <si>
    <t>3歳児</t>
    <rPh sb="1" eb="3">
      <t>サイジ</t>
    </rPh>
    <phoneticPr fontId="2"/>
  </si>
  <si>
    <t>３学級数以上</t>
    <rPh sb="1" eb="3">
      <t>ガッキュウ</t>
    </rPh>
    <rPh sb="3" eb="4">
      <t>スウ</t>
    </rPh>
    <rPh sb="4" eb="6">
      <t>イジョウ</t>
    </rPh>
    <phoneticPr fontId="2"/>
  </si>
  <si>
    <t>※５　地域子ども・子育て支援事業のための専任職員、主任保育士等をいう。</t>
    <rPh sb="29" eb="30">
      <t>シ</t>
    </rPh>
    <phoneticPr fontId="2"/>
  </si>
  <si>
    <t>おおむね20人につき１人</t>
    <rPh sb="6" eb="7">
      <t>ニン</t>
    </rPh>
    <rPh sb="11" eb="12">
      <t>ニン</t>
    </rPh>
    <phoneticPr fontId="2"/>
  </si>
  <si>
    <t>おおむね30人につき１人</t>
    <rPh sb="6" eb="7">
      <t>ニン</t>
    </rPh>
    <rPh sb="11" eb="12">
      <t>ニン</t>
    </rPh>
    <phoneticPr fontId="2"/>
  </si>
  <si>
    <t>小計</t>
    <rPh sb="0" eb="2">
      <t>ショウケイ</t>
    </rPh>
    <phoneticPr fontId="2"/>
  </si>
  <si>
    <t>合計（必要職員数）</t>
    <rPh sb="0" eb="2">
      <t>ゴウケイ</t>
    </rPh>
    <rPh sb="3" eb="5">
      <t>ヒツヨウ</t>
    </rPh>
    <rPh sb="5" eb="8">
      <t>ショクインスウ</t>
    </rPh>
    <phoneticPr fontId="2"/>
  </si>
  <si>
    <t>※１　児童福祉法第18条の18第１項の登録を受けた者をいう。</t>
  </si>
  <si>
    <t>⇒常勤１人あたりの１ヶ月あたりの勤務時間</t>
  </si>
  <si>
    <r>
      <t>勤</t>
    </r>
    <r>
      <rPr>
        <sz val="7"/>
        <color auto="1"/>
        <rFont val="ＭＳ Ｐゴシック"/>
      </rPr>
      <t>務時間数の計/月（時間）</t>
    </r>
  </si>
  <si>
    <t>1か月あたり</t>
    <rPh sb="2" eb="3">
      <t>ツキ</t>
    </rPh>
    <phoneticPr fontId="2"/>
  </si>
  <si>
    <t>２　職種別職員数</t>
    <rPh sb="2" eb="5">
      <t>ショクシュベツ</t>
    </rPh>
    <rPh sb="5" eb="7">
      <t>ショクイン</t>
    </rPh>
    <rPh sb="7" eb="8">
      <t>スウ</t>
    </rPh>
    <phoneticPr fontId="2"/>
  </si>
  <si>
    <t>・監査資料P24「施設、設備等の状況」において、保育室面積の判定欄がすべて○になっているか。</t>
    <rPh sb="1" eb="3">
      <t>カンサ</t>
    </rPh>
    <rPh sb="3" eb="5">
      <t>シリョウ</t>
    </rPh>
    <rPh sb="9" eb="11">
      <t>シセツ</t>
    </rPh>
    <rPh sb="12" eb="14">
      <t>セツビ</t>
    </rPh>
    <rPh sb="14" eb="15">
      <t>トウ</t>
    </rPh>
    <rPh sb="16" eb="18">
      <t>ジョウキョウ</t>
    </rPh>
    <rPh sb="24" eb="27">
      <t>ホイクシツ</t>
    </rPh>
    <rPh sb="27" eb="29">
      <t>メンセキ</t>
    </rPh>
    <rPh sb="30" eb="32">
      <t>ハンテイ</t>
    </rPh>
    <rPh sb="32" eb="33">
      <t>ラン</t>
    </rPh>
    <phoneticPr fontId="2"/>
  </si>
  <si>
    <t>退職済</t>
    <rPh sb="0" eb="2">
      <t>タイショク</t>
    </rPh>
    <rPh sb="2" eb="3">
      <t>ズ</t>
    </rPh>
    <phoneticPr fontId="2"/>
  </si>
  <si>
    <t>★　別シート職員調書（P4以降）を作成すると自動的に作成されます。</t>
    <rPh sb="2" eb="3">
      <t>ベツ</t>
    </rPh>
    <rPh sb="6" eb="8">
      <t>ショクイン</t>
    </rPh>
    <rPh sb="8" eb="10">
      <t>チョウショ</t>
    </rPh>
    <rPh sb="13" eb="15">
      <t>イコウ</t>
    </rPh>
    <rPh sb="17" eb="19">
      <t>サクセイ</t>
    </rPh>
    <rPh sb="22" eb="24">
      <t>ジドウ</t>
    </rPh>
    <rPh sb="24" eb="25">
      <t>テキ</t>
    </rPh>
    <rPh sb="26" eb="28">
      <t>サクセイ</t>
    </rPh>
    <phoneticPr fontId="2"/>
  </si>
  <si>
    <t>○　常勤職員の勤務時間を記載。</t>
    <rPh sb="2" eb="4">
      <t>ジョウキン</t>
    </rPh>
    <rPh sb="4" eb="6">
      <t>ショクイン</t>
    </rPh>
    <rPh sb="7" eb="9">
      <t>キンム</t>
    </rPh>
    <rPh sb="9" eb="11">
      <t>ジカン</t>
    </rPh>
    <rPh sb="12" eb="14">
      <t>キサイ</t>
    </rPh>
    <phoneticPr fontId="2"/>
  </si>
  <si>
    <t>日</t>
    <rPh sb="0" eb="1">
      <t>ヒ</t>
    </rPh>
    <phoneticPr fontId="2"/>
  </si>
  <si>
    <t>雇用契約期間</t>
    <rPh sb="0" eb="2">
      <t>コヨウ</t>
    </rPh>
    <rPh sb="2" eb="4">
      <t>ケイヤク</t>
    </rPh>
    <rPh sb="4" eb="6">
      <t>キカン</t>
    </rPh>
    <phoneticPr fontId="2"/>
  </si>
  <si>
    <t>計　a+b</t>
    <rPh sb="0" eb="1">
      <t>ケイ</t>
    </rPh>
    <phoneticPr fontId="2"/>
  </si>
  <si>
    <t>備考</t>
    <rPh sb="0" eb="2">
      <t>ビコウ</t>
    </rPh>
    <phoneticPr fontId="2"/>
  </si>
  <si>
    <t>非常勤(人数)</t>
    <rPh sb="0" eb="3">
      <t>ヒジョウキン</t>
    </rPh>
    <rPh sb="4" eb="6">
      <t>ニンズウ</t>
    </rPh>
    <phoneticPr fontId="2"/>
  </si>
  <si>
    <t>←（C）</t>
  </si>
  <si>
    <t>保育士、幼稚園教員
両資格併有者</t>
    <rPh sb="0" eb="2">
      <t>ホイク</t>
    </rPh>
    <rPh sb="2" eb="3">
      <t>シ</t>
    </rPh>
    <rPh sb="4" eb="7">
      <t>ヨウチエン</t>
    </rPh>
    <rPh sb="7" eb="9">
      <t>キョウイン</t>
    </rPh>
    <rPh sb="10" eb="11">
      <t>リョウ</t>
    </rPh>
    <rPh sb="11" eb="13">
      <t>シカク</t>
    </rPh>
    <rPh sb="13" eb="15">
      <t>ヘイユウ</t>
    </rPh>
    <rPh sb="15" eb="16">
      <t>シャ</t>
    </rPh>
    <phoneticPr fontId="2"/>
  </si>
  <si>
    <t>保育士
資格</t>
    <rPh sb="0" eb="3">
      <t>ホイクシ</t>
    </rPh>
    <rPh sb="4" eb="6">
      <t>シカク</t>
    </rPh>
    <phoneticPr fontId="2"/>
  </si>
  <si>
    <t>←（D）</t>
  </si>
  <si>
    <t>(みなしを含む)</t>
    <rPh sb="5" eb="6">
      <t>フク</t>
    </rPh>
    <phoneticPr fontId="2"/>
  </si>
  <si>
    <t>２歳以上児×3.3㎡</t>
  </si>
  <si>
    <t>←（E）</t>
  </si>
  <si>
    <t>保育に従事する
看護師・准看護師※３</t>
  </si>
  <si>
    <t>＜園舎の面積＞</t>
  </si>
  <si>
    <t>事務員</t>
    <rPh sb="0" eb="3">
      <t>ジムイン</t>
    </rPh>
    <phoneticPr fontId="2"/>
  </si>
  <si>
    <t>栄養士</t>
    <rPh sb="0" eb="3">
      <t>エイヨウシ</t>
    </rPh>
    <phoneticPr fontId="2"/>
  </si>
  <si>
    <t>保育に従事しない
看護師・准看護師</t>
  </si>
  <si>
    <t>調理員</t>
    <rPh sb="0" eb="3">
      <t>チョウリイン</t>
    </rPh>
    <phoneticPr fontId="2"/>
  </si>
  <si>
    <t>主任保育士等を含む</t>
    <rPh sb="0" eb="2">
      <t>シュニン</t>
    </rPh>
    <rPh sb="2" eb="5">
      <t>ホイクシ</t>
    </rPh>
    <rPh sb="5" eb="6">
      <t>トウ</t>
    </rPh>
    <rPh sb="7" eb="8">
      <t>フク</t>
    </rPh>
    <phoneticPr fontId="2"/>
  </si>
  <si>
    <t>２学級以上</t>
    <rPh sb="1" eb="3">
      <t>ガッキュウ</t>
    </rPh>
    <rPh sb="3" eb="5">
      <t>イジョウ</t>
    </rPh>
    <phoneticPr fontId="2"/>
  </si>
  <si>
    <t>認定こども園の長</t>
    <rPh sb="0" eb="2">
      <t>ニンテイ</t>
    </rPh>
    <rPh sb="5" eb="6">
      <t>エン</t>
    </rPh>
    <rPh sb="7" eb="8">
      <t>チョウ</t>
    </rPh>
    <phoneticPr fontId="2"/>
  </si>
  <si>
    <t>＜歳児別学級数＞</t>
  </si>
  <si>
    <t>＜屋外遊戯場の判定結果＞</t>
    <rPh sb="1" eb="3">
      <t>オクガイ</t>
    </rPh>
    <rPh sb="3" eb="5">
      <t>ユウギ</t>
    </rPh>
    <rPh sb="5" eb="6">
      <t>バ</t>
    </rPh>
    <phoneticPr fontId="2"/>
  </si>
  <si>
    <t>(2) 児童福祉法施行規則第１条の32に定める家庭的保育者</t>
  </si>
  <si>
    <t>常勤(人数)</t>
    <rPh sb="0" eb="2">
      <t>ジョウキン</t>
    </rPh>
    <rPh sb="3" eb="5">
      <t>ニンズウ</t>
    </rPh>
    <phoneticPr fontId="2"/>
  </si>
  <si>
    <t>≪非常勤の常勤換算の換算式≫</t>
  </si>
  <si>
    <t>非常勤職員の1週間の勤務時間数の合計</t>
  </si>
  <si>
    <t>＝　常勤換算数(小数点以下第1位を四捨五入)</t>
  </si>
  <si>
    <t>常勤職員の1週間の勤務時間数</t>
  </si>
  <si>
    <t>※４　知事が保育士と同等の知識及び経験を有すると認める者をいう。</t>
  </si>
  <si>
    <t>保育所型認定こども園における保育室等及び屋外遊戯場の面積チェック表</t>
    <rPh sb="0" eb="2">
      <t>ホイク</t>
    </rPh>
    <rPh sb="2" eb="3">
      <t>ショ</t>
    </rPh>
    <rPh sb="3" eb="4">
      <t>カタ</t>
    </rPh>
    <rPh sb="4" eb="6">
      <t>ニンテイ</t>
    </rPh>
    <phoneticPr fontId="2"/>
  </si>
  <si>
    <t>１　園舎、保育室等</t>
    <rPh sb="2" eb="4">
      <t>エンシャ</t>
    </rPh>
    <rPh sb="5" eb="8">
      <t>ホイクシツ</t>
    </rPh>
    <rPh sb="8" eb="9">
      <t>トウ</t>
    </rPh>
    <phoneticPr fontId="2"/>
  </si>
  <si>
    <t>常勤</t>
    <rPh sb="0" eb="2">
      <t>じょうきん</t>
    </rPh>
    <phoneticPr fontId="12" type="Hiragana"/>
  </si>
  <si>
    <t>【園舎の面積】</t>
  </si>
  <si>
    <t>【学級数】</t>
  </si>
  <si>
    <t>【認定に必要な最低基準】</t>
  </si>
  <si>
    <t>【適否】</t>
    <rPh sb="1" eb="3">
      <t>テキヒ</t>
    </rPh>
    <phoneticPr fontId="2"/>
  </si>
  <si>
    <t>園舎の面積(a)　</t>
    <rPh sb="0" eb="2">
      <t>エンシャ</t>
    </rPh>
    <rPh sb="3" eb="5">
      <t>メンセキ</t>
    </rPh>
    <phoneticPr fontId="2"/>
  </si>
  <si>
    <t>子育て支援センター専従職員</t>
    <rPh sb="0" eb="2">
      <t>コソダ</t>
    </rPh>
    <rPh sb="3" eb="5">
      <t>シエン</t>
    </rPh>
    <rPh sb="9" eb="11">
      <t>センジュウ</t>
    </rPh>
    <rPh sb="11" eb="13">
      <t>ショクイン</t>
    </rPh>
    <phoneticPr fontId="2"/>
  </si>
  <si>
    <t>３歳児</t>
    <rPh sb="1" eb="2">
      <t>サイ</t>
    </rPh>
    <rPh sb="2" eb="3">
      <t>ジ</t>
    </rPh>
    <phoneticPr fontId="2"/>
  </si>
  <si>
    <t>幼稚園教諭免許</t>
    <rPh sb="0" eb="3">
      <t>ヨウチエン</t>
    </rPh>
    <rPh sb="3" eb="5">
      <t>キョウユ</t>
    </rPh>
    <rPh sb="5" eb="7">
      <t>メンキョ</t>
    </rPh>
    <phoneticPr fontId="2"/>
  </si>
  <si>
    <t>１学級</t>
    <rPh sb="1" eb="3">
      <t>ガッキュウ</t>
    </rPh>
    <phoneticPr fontId="2"/>
  </si>
  <si>
    <t>調理員</t>
  </si>
  <si>
    <t>既存施設の場合</t>
  </si>
  <si>
    <t>乳児室(b)</t>
    <rPh sb="0" eb="2">
      <t>ニュウジ</t>
    </rPh>
    <rPh sb="2" eb="3">
      <t>シツ</t>
    </rPh>
    <phoneticPr fontId="2"/>
  </si>
  <si>
    <t>４歳児</t>
    <rPh sb="1" eb="2">
      <t>サイ</t>
    </rPh>
    <rPh sb="2" eb="3">
      <t>ジ</t>
    </rPh>
    <phoneticPr fontId="2"/>
  </si>
  <si>
    <t>経験
年数</t>
    <rPh sb="0" eb="2">
      <t>ケイケン</t>
    </rPh>
    <rPh sb="3" eb="5">
      <t>ネンスウ</t>
    </rPh>
    <phoneticPr fontId="2"/>
  </si>
  <si>
    <t>保育士、幼稚園教員※両資格併有者</t>
  </si>
  <si>
    <t>1学級数×180㎡</t>
    <rPh sb="1" eb="3">
      <t>ガッキュウ</t>
    </rPh>
    <rPh sb="3" eb="4">
      <t>スウ</t>
    </rPh>
    <phoneticPr fontId="2"/>
  </si>
  <si>
    <t>５歳児</t>
    <rPh sb="1" eb="2">
      <t>サイ</t>
    </rPh>
    <rPh sb="2" eb="3">
      <t>ジ</t>
    </rPh>
    <phoneticPr fontId="2"/>
  </si>
  <si>
    <t>２歳児保育室(d)</t>
    <rPh sb="1" eb="3">
      <t>サイジ</t>
    </rPh>
    <rPh sb="3" eb="6">
      <t>ホイクシツ</t>
    </rPh>
    <phoneticPr fontId="2"/>
  </si>
  <si>
    <t>合計</t>
    <rPh sb="0" eb="1">
      <t>ゴウ</t>
    </rPh>
    <rPh sb="1" eb="2">
      <t>ケイ</t>
    </rPh>
    <phoneticPr fontId="2"/>
  </si>
  <si>
    <t>(a-(b+c+d))</t>
  </si>
  <si>
    <t>＜園舎・保育室等の判定結果＞</t>
    <rPh sb="1" eb="3">
      <t>エンシャ</t>
    </rPh>
    <rPh sb="4" eb="7">
      <t>ホイクシツ</t>
    </rPh>
    <rPh sb="7" eb="8">
      <t>トウ</t>
    </rPh>
    <phoneticPr fontId="2"/>
  </si>
  <si>
    <t>新設施設の場合</t>
  </si>
  <si>
    <t>「1」～「3」のすべてが「○」又は「－」であること(規則第9条各項に適合)</t>
    <rPh sb="15" eb="16">
      <t>マタ</t>
    </rPh>
    <rPh sb="26" eb="28">
      <t>キソク</t>
    </rPh>
    <rPh sb="28" eb="29">
      <t>ダイ</t>
    </rPh>
    <rPh sb="30" eb="31">
      <t>ジョウ</t>
    </rPh>
    <rPh sb="31" eb="33">
      <t>カクコウ</t>
    </rPh>
    <rPh sb="34" eb="36">
      <t>テキゴウ</t>
    </rPh>
    <phoneticPr fontId="2"/>
  </si>
  <si>
    <t>「3」が「○」であること(規則第9条各項（第1項はただし書き以降）に適合)</t>
    <rPh sb="19" eb="20">
      <t>コウ</t>
    </rPh>
    <rPh sb="23" eb="24">
      <t>コウ</t>
    </rPh>
    <phoneticPr fontId="2"/>
  </si>
  <si>
    <r>
      <t>そ</t>
    </r>
    <r>
      <rPr>
        <sz val="10.5"/>
        <color auto="1"/>
        <rFont val="ＭＳ Ｐゴシック"/>
      </rPr>
      <t>の他※５</t>
    </r>
    <rPh sb="2" eb="3">
      <t>タ</t>
    </rPh>
    <phoneticPr fontId="2"/>
  </si>
  <si>
    <t>←既存施設が保育所型・地方裁量型へ移行する場合</t>
    <rPh sb="1" eb="3">
      <t>キゾン</t>
    </rPh>
    <rPh sb="3" eb="5">
      <t>シセツ</t>
    </rPh>
    <rPh sb="6" eb="8">
      <t>ホイク</t>
    </rPh>
    <rPh sb="8" eb="9">
      <t>ショ</t>
    </rPh>
    <rPh sb="9" eb="10">
      <t>ガタ</t>
    </rPh>
    <rPh sb="11" eb="13">
      <t>チホウ</t>
    </rPh>
    <rPh sb="13" eb="16">
      <t>サイリョウガタ</t>
    </rPh>
    <rPh sb="17" eb="19">
      <t>イコウ</t>
    </rPh>
    <rPh sb="21" eb="23">
      <t>バアイ</t>
    </rPh>
    <phoneticPr fontId="2"/>
  </si>
  <si>
    <t>＜留意事項＞</t>
  </si>
  <si>
    <t>・0歳児については、乳児室(乳児用ベッド)とほふく室を兼用しない場合は、乳児室1.65㎡とほふく室3.3㎡をあわせた4.95㎡を確保するよう努めること。</t>
  </si>
  <si>
    <t>２　屋外遊戯場</t>
    <rPh sb="2" eb="4">
      <t>オクガイ</t>
    </rPh>
    <rPh sb="4" eb="6">
      <t>ユウギ</t>
    </rPh>
    <rPh sb="6" eb="7">
      <t>バ</t>
    </rPh>
    <phoneticPr fontId="2"/>
  </si>
  <si>
    <t>【園舎・保育室等の面積】</t>
  </si>
  <si>
    <t>【学級数、歳児別現員数】</t>
    <rPh sb="8" eb="9">
      <t>ゲン</t>
    </rPh>
    <rPh sb="9" eb="10">
      <t>イン</t>
    </rPh>
    <phoneticPr fontId="2"/>
  </si>
  <si>
    <t>２歳児</t>
    <rPh sb="2" eb="3">
      <t>ジ</t>
    </rPh>
    <phoneticPr fontId="2"/>
  </si>
  <si>
    <t>２歳児×3.3㎡</t>
    <rPh sb="2" eb="3">
      <t>ジ</t>
    </rPh>
    <phoneticPr fontId="2"/>
  </si>
  <si>
    <t>３歳以上児</t>
    <rPh sb="2" eb="4">
      <t>イジョウ</t>
    </rPh>
    <rPh sb="4" eb="5">
      <t>ジ</t>
    </rPh>
    <phoneticPr fontId="2"/>
  </si>
  <si>
    <t>２学級数以下</t>
    <rPh sb="1" eb="3">
      <t>ガッキュウ</t>
    </rPh>
    <rPh sb="3" eb="4">
      <t>スウ</t>
    </rPh>
    <rPh sb="4" eb="6">
      <t>イカ</t>
    </rPh>
    <phoneticPr fontId="2"/>
  </si>
  <si>
    <t>　330+30×(学級数-1)</t>
    <rPh sb="9" eb="11">
      <t>ガッキュウ</t>
    </rPh>
    <rPh sb="11" eb="12">
      <t>スウ</t>
    </rPh>
    <phoneticPr fontId="2"/>
  </si>
  <si>
    <t>　400+80×(学級数-3)</t>
    <rPh sb="9" eb="11">
      <t>ガッキュウ</t>
    </rPh>
    <rPh sb="11" eb="12">
      <t>スウ</t>
    </rPh>
    <phoneticPr fontId="2"/>
  </si>
  <si>
    <t>２歳以上児</t>
  </si>
  <si>
    <t>「1」、「2」いずれも「○」であること(規則第10条第１項に適合)</t>
    <rPh sb="20" eb="22">
      <t>キソク</t>
    </rPh>
    <rPh sb="22" eb="23">
      <t>ダイ</t>
    </rPh>
    <rPh sb="25" eb="26">
      <t>ジョウ</t>
    </rPh>
    <rPh sb="26" eb="27">
      <t>ダイ</t>
    </rPh>
    <rPh sb="28" eb="29">
      <t>コウ</t>
    </rPh>
    <rPh sb="30" eb="32">
      <t>テキゴウ</t>
    </rPh>
    <phoneticPr fontId="2"/>
  </si>
  <si>
    <t>既存施設の場合（次のいずれかに適合すること。）</t>
  </si>
  <si>
    <t>●  施設職員調書</t>
    <rPh sb="3" eb="5">
      <t>シセツ</t>
    </rPh>
    <rPh sb="5" eb="7">
      <t>ショクイン</t>
    </rPh>
    <rPh sb="7" eb="9">
      <t>チョウショ</t>
    </rPh>
    <phoneticPr fontId="2"/>
  </si>
  <si>
    <t>注意事項：エクセル表に行の挿入等は行わないこと。16名以上職員がいる場合は次シートに記入すること。選択肢が表示されるセルには、選択肢の中から入力すること。</t>
    <rPh sb="0" eb="2">
      <t>チュウイ</t>
    </rPh>
    <rPh sb="2" eb="4">
      <t>ジコウ</t>
    </rPh>
    <rPh sb="9" eb="10">
      <t>ヒョウ</t>
    </rPh>
    <rPh sb="11" eb="12">
      <t>ギョウ</t>
    </rPh>
    <rPh sb="13" eb="15">
      <t>ソウニュウ</t>
    </rPh>
    <rPh sb="15" eb="16">
      <t>トウ</t>
    </rPh>
    <rPh sb="17" eb="18">
      <t>オコナ</t>
    </rPh>
    <rPh sb="26" eb="27">
      <t>メイ</t>
    </rPh>
    <rPh sb="27" eb="29">
      <t>イジョウ</t>
    </rPh>
    <rPh sb="29" eb="31">
      <t>ショクイン</t>
    </rPh>
    <rPh sb="34" eb="36">
      <t>バアイ</t>
    </rPh>
    <rPh sb="37" eb="38">
      <t>ツギ</t>
    </rPh>
    <rPh sb="42" eb="44">
      <t>キニュウ</t>
    </rPh>
    <rPh sb="49" eb="52">
      <t>センタクシ</t>
    </rPh>
    <rPh sb="53" eb="55">
      <t>ヒョウジ</t>
    </rPh>
    <rPh sb="63" eb="66">
      <t>センタクシ</t>
    </rPh>
    <rPh sb="67" eb="68">
      <t>ナカ</t>
    </rPh>
    <rPh sb="70" eb="72">
      <t>ニュウリョク</t>
    </rPh>
    <phoneticPr fontId="2"/>
  </si>
  <si>
    <t>職  位</t>
    <rPh sb="0" eb="1">
      <t>ショク</t>
    </rPh>
    <rPh sb="3" eb="4">
      <t>イ</t>
    </rPh>
    <phoneticPr fontId="2"/>
  </si>
  <si>
    <t>氏      名</t>
    <rPh sb="0" eb="8">
      <t>シメイ</t>
    </rPh>
    <phoneticPr fontId="2"/>
  </si>
  <si>
    <t>担当業務</t>
  </si>
  <si>
    <t>資格の種類</t>
    <rPh sb="0" eb="2">
      <t>シカク</t>
    </rPh>
    <rPh sb="3" eb="5">
      <t>シュルイ</t>
    </rPh>
    <phoneticPr fontId="2"/>
  </si>
  <si>
    <t>雇用形態</t>
    <rPh sb="0" eb="2">
      <t>コヨウ</t>
    </rPh>
    <rPh sb="2" eb="4">
      <t>ケイタイ</t>
    </rPh>
    <phoneticPr fontId="2"/>
  </si>
  <si>
    <t>摘　　　　要</t>
    <rPh sb="0" eb="1">
      <t>テキ</t>
    </rPh>
    <rPh sb="5" eb="6">
      <t>ヨウ</t>
    </rPh>
    <phoneticPr fontId="2"/>
  </si>
  <si>
    <t>幼稚園＋保育士</t>
    <rPh sb="0" eb="3">
      <t>ヨウチエン</t>
    </rPh>
    <rPh sb="4" eb="7">
      <t>ホイクシ</t>
    </rPh>
    <phoneticPr fontId="2"/>
  </si>
  <si>
    <t>保育士のみ</t>
    <rPh sb="0" eb="3">
      <t>ホイクシ</t>
    </rPh>
    <phoneticPr fontId="2"/>
  </si>
  <si>
    <t>幼稚園のみ</t>
    <rPh sb="0" eb="3">
      <t>ヨウチエン</t>
    </rPh>
    <phoneticPr fontId="2"/>
  </si>
  <si>
    <t>看護師・准看護師</t>
    <rPh sb="0" eb="3">
      <t>カンゴシ</t>
    </rPh>
    <rPh sb="4" eb="5">
      <t>ジュン</t>
    </rPh>
    <rPh sb="5" eb="8">
      <t>カンゴシ</t>
    </rPh>
    <phoneticPr fontId="2"/>
  </si>
  <si>
    <t>知事が同等と認める者</t>
    <rPh sb="0" eb="2">
      <t>チジ</t>
    </rPh>
    <rPh sb="3" eb="5">
      <t>ドウトウ</t>
    </rPh>
    <rPh sb="6" eb="7">
      <t>ミト</t>
    </rPh>
    <rPh sb="9" eb="10">
      <t>モノ</t>
    </rPh>
    <phoneticPr fontId="2"/>
  </si>
  <si>
    <t>NO</t>
  </si>
  <si>
    <t>その他の資格
（具体的に）</t>
    <rPh sb="2" eb="3">
      <t>タ</t>
    </rPh>
    <rPh sb="4" eb="6">
      <t>シカク</t>
    </rPh>
    <rPh sb="8" eb="11">
      <t>グタイテキ</t>
    </rPh>
    <phoneticPr fontId="2"/>
  </si>
  <si>
    <t>1日あたりの
勤務時間数</t>
    <rPh sb="1" eb="2">
      <t>ヒ</t>
    </rPh>
    <rPh sb="7" eb="9">
      <t>キンム</t>
    </rPh>
    <rPh sb="9" eb="12">
      <t>ジカンスウ</t>
    </rPh>
    <phoneticPr fontId="2"/>
  </si>
  <si>
    <t>1月あたりの
勤務日数</t>
    <rPh sb="1" eb="2">
      <t>ツキ</t>
    </rPh>
    <rPh sb="7" eb="9">
      <t>キンム</t>
    </rPh>
    <rPh sb="9" eb="11">
      <t>ニッスウ</t>
    </rPh>
    <phoneticPr fontId="2"/>
  </si>
  <si>
    <t>(クラス・支援Ｃ等）</t>
  </si>
  <si>
    <t>現施設</t>
    <rPh sb="0" eb="1">
      <t>ゲン</t>
    </rPh>
    <rPh sb="1" eb="3">
      <t>シセツ</t>
    </rPh>
    <phoneticPr fontId="2"/>
  </si>
  <si>
    <t>職位選択肢一覧</t>
    <rPh sb="0" eb="2">
      <t>ショクイ</t>
    </rPh>
    <rPh sb="2" eb="4">
      <t>センタク</t>
    </rPh>
    <rPh sb="4" eb="5">
      <t>シ</t>
    </rPh>
    <rPh sb="5" eb="7">
      <t>イチラン</t>
    </rPh>
    <phoneticPr fontId="2"/>
  </si>
  <si>
    <t>施設長</t>
    <rPh sb="0" eb="3">
      <t>シセツチョウ</t>
    </rPh>
    <phoneticPr fontId="2"/>
  </si>
  <si>
    <t>施設長、園長等をいう。</t>
    <rPh sb="0" eb="3">
      <t>シセツチョウ</t>
    </rPh>
    <rPh sb="4" eb="6">
      <t>エンチョウ</t>
    </rPh>
    <rPh sb="6" eb="7">
      <t>トウ</t>
    </rPh>
    <phoneticPr fontId="2"/>
  </si>
  <si>
    <t>主任保育士等</t>
  </si>
  <si>
    <t>～</t>
  </si>
  <si>
    <t>主任保育士等</t>
    <rPh sb="0" eb="2">
      <t>シュニン</t>
    </rPh>
    <rPh sb="2" eb="5">
      <t>ホイクシ</t>
    </rPh>
    <rPh sb="5" eb="6">
      <t>トウ</t>
    </rPh>
    <phoneticPr fontId="2"/>
  </si>
  <si>
    <t>保育士</t>
  </si>
  <si>
    <t>幼稚園教諭等</t>
  </si>
  <si>
    <r>
      <t>常</t>
    </r>
    <r>
      <rPr>
        <sz val="10.5"/>
        <color auto="1"/>
        <rFont val="ＭＳ Ｐゴシック"/>
      </rPr>
      <t>勤換算数 b（人）</t>
    </r>
    <rPh sb="0" eb="2">
      <t>ジョウキン</t>
    </rPh>
    <rPh sb="2" eb="4">
      <t>カンサン</t>
    </rPh>
    <rPh sb="4" eb="5">
      <t>スウ</t>
    </rPh>
    <phoneticPr fontId="2"/>
  </si>
  <si>
    <t>保育士及び幼稚園教員</t>
    <rPh sb="3" eb="4">
      <t>オヨ</t>
    </rPh>
    <phoneticPr fontId="2"/>
  </si>
  <si>
    <t>看護師・准看護師(保育に従事する)</t>
  </si>
  <si>
    <t>フルタイムで勤務する職員。</t>
    <rPh sb="6" eb="8">
      <t>きんむ</t>
    </rPh>
    <rPh sb="10" eb="12">
      <t>しょくいん</t>
    </rPh>
    <phoneticPr fontId="2" type="Hiragana"/>
  </si>
  <si>
    <t>看護師・准看護師(保育に従事しない)</t>
  </si>
  <si>
    <t>幼稚園教諭等</t>
    <rPh sb="0" eb="3">
      <t>ヨウチエン</t>
    </rPh>
    <rPh sb="3" eb="5">
      <t>キョウユ</t>
    </rPh>
    <rPh sb="5" eb="6">
      <t>トウ</t>
    </rPh>
    <phoneticPr fontId="2"/>
  </si>
  <si>
    <t>その他</t>
    <rPh sb="2" eb="3">
      <t>タ</t>
    </rPh>
    <phoneticPr fontId="2"/>
  </si>
  <si>
    <t>看護師・准看護師(保育に従事する)</t>
    <rPh sb="0" eb="3">
      <t>カンゴシ</t>
    </rPh>
    <rPh sb="4" eb="5">
      <t>ジュン</t>
    </rPh>
    <rPh sb="5" eb="8">
      <t>カンゴシ</t>
    </rPh>
    <rPh sb="9" eb="11">
      <t>ホイク</t>
    </rPh>
    <rPh sb="12" eb="14">
      <t>ジュウジ</t>
    </rPh>
    <phoneticPr fontId="2"/>
  </si>
  <si>
    <t>看護師・准看護師(保育に従事しない)</t>
    <rPh sb="0" eb="3">
      <t>カンゴシ</t>
    </rPh>
    <rPh sb="4" eb="5">
      <t>ジュン</t>
    </rPh>
    <rPh sb="5" eb="8">
      <t>カンゴシ</t>
    </rPh>
    <rPh sb="9" eb="11">
      <t>ホイク</t>
    </rPh>
    <rPh sb="12" eb="14">
      <t>ジュウジ</t>
    </rPh>
    <phoneticPr fontId="2"/>
  </si>
  <si>
    <t>非常勤</t>
    <rPh sb="0" eb="3">
      <t>ひじょうきん</t>
    </rPh>
    <phoneticPr fontId="12" type="Hiragana"/>
  </si>
  <si>
    <t>雇用形態選択肢</t>
    <rPh sb="0" eb="2">
      <t>コヨウ</t>
    </rPh>
    <rPh sb="2" eb="4">
      <t>ケイタイ</t>
    </rPh>
    <rPh sb="4" eb="7">
      <t>センタクシ</t>
    </rPh>
    <phoneticPr fontId="2"/>
  </si>
  <si>
    <t>常勤</t>
    <rPh sb="0" eb="2">
      <t>ジョウキン</t>
    </rPh>
    <phoneticPr fontId="2"/>
  </si>
  <si>
    <t>監査年度において在籍していたが、監査日時点で退職済みの職員はこちらを選択。
摘要欄に退職年月日を記載する。　※黒セルは入力不可</t>
    <rPh sb="0" eb="2">
      <t>カンサ</t>
    </rPh>
    <rPh sb="2" eb="4">
      <t>ネンド</t>
    </rPh>
    <rPh sb="8" eb="10">
      <t>ザイセキ</t>
    </rPh>
    <rPh sb="16" eb="18">
      <t>カンサ</t>
    </rPh>
    <rPh sb="18" eb="19">
      <t>ビ</t>
    </rPh>
    <rPh sb="19" eb="21">
      <t>ジテン</t>
    </rPh>
    <rPh sb="22" eb="24">
      <t>タイショク</t>
    </rPh>
    <rPh sb="24" eb="25">
      <t>ズ</t>
    </rPh>
    <rPh sb="27" eb="29">
      <t>ショクイン</t>
    </rPh>
    <rPh sb="34" eb="36">
      <t>センタク</t>
    </rPh>
    <rPh sb="38" eb="40">
      <t>テキヨウ</t>
    </rPh>
    <rPh sb="40" eb="41">
      <t>ラン</t>
    </rPh>
    <rPh sb="42" eb="44">
      <t>タイショク</t>
    </rPh>
    <rPh sb="44" eb="47">
      <t>ネンガッピ</t>
    </rPh>
    <rPh sb="48" eb="50">
      <t>キサイ</t>
    </rPh>
    <phoneticPr fontId="2"/>
  </si>
  <si>
    <t>育休中</t>
    <rPh sb="0" eb="3">
      <t>イクキュウチュウ</t>
    </rPh>
    <phoneticPr fontId="2"/>
  </si>
  <si>
    <t>ブック全体</t>
    <rPh sb="3" eb="5">
      <t>ゼンタイ</t>
    </rPh>
    <phoneticPr fontId="2"/>
  </si>
  <si>
    <t>常勤換算(時間)</t>
    <rPh sb="0" eb="2">
      <t>ジョウキン</t>
    </rPh>
    <rPh sb="2" eb="4">
      <t>カンサン</t>
    </rPh>
    <rPh sb="5" eb="7">
      <t>ジカン</t>
    </rPh>
    <phoneticPr fontId="2"/>
  </si>
  <si>
    <t>(1) 同一保育所又は認定こども園で保育業務に従事した期間が１年（常勤換算）以上あり、施設長が適当であると認めた者</t>
  </si>
  <si>
    <t>施設長</t>
    <rPh sb="0" eb="3">
      <t>しせつちょう</t>
    </rPh>
    <phoneticPr fontId="12" type="Hiragana"/>
  </si>
  <si>
    <t>１日あたりの勤務時間数、１月あたりの勤務日数について</t>
    <rPh sb="1" eb="2">
      <t>ニチ</t>
    </rPh>
    <rPh sb="6" eb="8">
      <t>キンム</t>
    </rPh>
    <rPh sb="8" eb="10">
      <t>ジカン</t>
    </rPh>
    <rPh sb="10" eb="11">
      <t>スウ</t>
    </rPh>
    <rPh sb="13" eb="14">
      <t>ガツ</t>
    </rPh>
    <rPh sb="18" eb="20">
      <t>キンム</t>
    </rPh>
    <rPh sb="20" eb="22">
      <t>ニッスウ</t>
    </rPh>
    <phoneticPr fontId="2"/>
  </si>
  <si>
    <t>監査調書の別ページに情報が反映するように作られているので、選択肢から数字を選んでください。
選択肢と完全一致しない場合は最も近い数字を入力してください。</t>
    <rPh sb="0" eb="2">
      <t>カンサ</t>
    </rPh>
    <rPh sb="2" eb="4">
      <t>チョウショ</t>
    </rPh>
    <rPh sb="5" eb="6">
      <t>ベツ</t>
    </rPh>
    <rPh sb="10" eb="12">
      <t>ジョウホウ</t>
    </rPh>
    <rPh sb="13" eb="15">
      <t>ハンエイ</t>
    </rPh>
    <rPh sb="20" eb="21">
      <t>ツク</t>
    </rPh>
    <rPh sb="29" eb="32">
      <t>センタクシ</t>
    </rPh>
    <rPh sb="34" eb="36">
      <t>スウジ</t>
    </rPh>
    <rPh sb="37" eb="38">
      <t>エラ</t>
    </rPh>
    <rPh sb="46" eb="49">
      <t>センタクシ</t>
    </rPh>
    <rPh sb="50" eb="52">
      <t>カンゼン</t>
    </rPh>
    <rPh sb="52" eb="54">
      <t>イッチ</t>
    </rPh>
    <rPh sb="57" eb="59">
      <t>バアイ</t>
    </rPh>
    <rPh sb="60" eb="61">
      <t>モット</t>
    </rPh>
    <rPh sb="62" eb="63">
      <t>チカ</t>
    </rPh>
    <rPh sb="64" eb="66">
      <t>スウジ</t>
    </rPh>
    <rPh sb="67" eb="69">
      <t>ニュウリョク</t>
    </rPh>
    <phoneticPr fontId="2"/>
  </si>
  <si>
    <r>
      <t>※</t>
    </r>
    <r>
      <rPr>
        <sz val="8"/>
        <color auto="1"/>
        <rFont val="ＭＳ Ｐゴシック"/>
      </rPr>
      <t>２　幼稚園教員には、幼稚園教諭のほか、小学校教諭又は養護教諭の普通免許状を有する者を含む。</t>
    </r>
  </si>
  <si>
    <t>看護師・准看護師（保育に従事する）</t>
    <rPh sb="0" eb="3">
      <t>カンゴシ</t>
    </rPh>
    <rPh sb="4" eb="5">
      <t>ジュン</t>
    </rPh>
    <rPh sb="5" eb="8">
      <t>カンゴシ</t>
    </rPh>
    <rPh sb="9" eb="11">
      <t>ホイク</t>
    </rPh>
    <rPh sb="12" eb="14">
      <t>ジュウジ</t>
    </rPh>
    <phoneticPr fontId="2"/>
  </si>
  <si>
    <t>看護師・准看護師（保育に従事しない）</t>
    <rPh sb="0" eb="3">
      <t>カンゴシ</t>
    </rPh>
    <rPh sb="4" eb="5">
      <t>ジュン</t>
    </rPh>
    <rPh sb="5" eb="8">
      <t>カンゴシ</t>
    </rPh>
    <rPh sb="9" eb="11">
      <t>ホイク</t>
    </rPh>
    <rPh sb="12" eb="14">
      <t>ジュウジ</t>
    </rPh>
    <phoneticPr fontId="2"/>
  </si>
  <si>
    <t>(3) 子育て支援員研修のうち地域保育コースの専門科目「地域型保育」又は「一時預かり事業」を修了した者</t>
  </si>
  <si>
    <r>
      <t>保</t>
    </r>
    <r>
      <rPr>
        <sz val="10.5"/>
        <color auto="1"/>
        <rFont val="ＭＳ Ｐゴシック"/>
      </rPr>
      <t>育士※１のみ</t>
    </r>
    <rPh sb="0" eb="2">
      <t>ホイク</t>
    </rPh>
    <rPh sb="2" eb="3">
      <t>シ</t>
    </rPh>
    <phoneticPr fontId="2"/>
  </si>
  <si>
    <r>
      <t>幼</t>
    </r>
    <r>
      <rPr>
        <sz val="10.5"/>
        <color auto="1"/>
        <rFont val="ＭＳ Ｐゴシック"/>
      </rPr>
      <t>稚園教員※２のみ</t>
    </r>
    <rPh sb="0" eb="2">
      <t>ヨウチ</t>
    </rPh>
    <rPh sb="2" eb="3">
      <t>エン</t>
    </rPh>
    <rPh sb="3" eb="5">
      <t>キョウイン</t>
    </rPh>
    <phoneticPr fontId="2"/>
  </si>
  <si>
    <t>※３　保健師、看護師又は准看護師１人に限り、保育士とみなすことができる。ただし、乳児の在籍が３人以下の場合①保育士と合同で保育を行う
　　　 ②保育に係る一定の知識や経験を有することを要件とする。</t>
  </si>
  <si>
    <r>
      <t>・</t>
    </r>
    <r>
      <rPr>
        <sz val="10.5"/>
        <color auto="1"/>
        <rFont val="ＭＳ Ｐゴシック"/>
      </rPr>
      <t>各保育室等の面積は、壁及び柱の内寸法による床面積（計画有効面積）とすること。また、園児がほふくしたり、歩いたりできないロッカー、手洗い等の部分は有効面積から除くこと。(園舎の算出方法と異なるので注意すること。)</t>
    </r>
    <rPh sb="85" eb="87">
      <t>エンシャ</t>
    </rPh>
    <rPh sb="88" eb="90">
      <t>サンシュツ</t>
    </rPh>
    <rPh sb="90" eb="92">
      <t>ホウホウ</t>
    </rPh>
    <rPh sb="93" eb="94">
      <t>コト</t>
    </rPh>
    <rPh sb="98" eb="100">
      <t>チュウイ</t>
    </rPh>
    <phoneticPr fontId="2"/>
  </si>
  <si>
    <r>
      <t>《</t>
    </r>
    <r>
      <rPr>
        <sz val="10"/>
        <color auto="1"/>
        <rFont val="ＭＳ Ｐゴシック"/>
      </rPr>
      <t>留意点》①今年度4月1日現在の職員を記入すること。②最後尾者の後に1行空けて、その後の新採・転入者を記入すること。</t>
    </r>
    <r>
      <rPr>
        <sz val="9"/>
        <color auto="1"/>
        <rFont val="ＭＳ Ｐゴシック"/>
      </rPr>
      <t>③</t>
    </r>
    <r>
      <rPr>
        <b/>
        <sz val="9"/>
        <color auto="1"/>
        <rFont val="ＭＳ Ｐゴシック"/>
      </rPr>
      <t>監査資料P22において、</t>
    </r>
    <r>
      <rPr>
        <sz val="9"/>
        <color auto="1"/>
        <rFont val="ＭＳ Ｐゴシック"/>
      </rPr>
      <t>常勤職員の勤務時間及び日数を記入すること。④育児休業及び退職等現在勤務していない職員は、</t>
    </r>
    <r>
      <rPr>
        <b/>
        <sz val="9"/>
        <color auto="1"/>
        <rFont val="ＭＳ Ｐゴシック"/>
      </rPr>
      <t>雇用形態の項目でその旨を選択すること</t>
    </r>
    <r>
      <rPr>
        <sz val="9"/>
        <color auto="1"/>
        <rFont val="ＭＳ Ｐゴシック"/>
      </rPr>
      <t>。⑤保育士、保健師、看護師又は准看護師、幼稚園教諭若しくは小学校教諭又は養護教諭以外で「知事が保育士と同等の知識及び経験を有すると認める者(P10参照)」に該当する場合は、該当する要件を摘要に記入すること。（例：子育て支援員研修修了者、家庭的保育者、当該施設で十分な業務経験を有する者）</t>
    </r>
    <r>
      <rPr>
        <b/>
        <sz val="9"/>
        <color auto="1"/>
        <rFont val="ＭＳ Ｐゴシック"/>
      </rPr>
      <t>⑥非常勤職員（パート・臨時・派遣・会計年度任用職員等）の場合は、雇用形態は「その他」を選択すること。</t>
    </r>
    <rPh sb="1" eb="4">
      <t>リュウイテン</t>
    </rPh>
    <rPh sb="6" eb="8">
      <t>コンネン</t>
    </rPh>
    <rPh sb="8" eb="9">
      <t>ド</t>
    </rPh>
    <rPh sb="59" eb="61">
      <t>カンサ</t>
    </rPh>
    <rPh sb="61" eb="63">
      <t>シリョウ</t>
    </rPh>
    <rPh sb="71" eb="73">
      <t>ジョウキン</t>
    </rPh>
    <rPh sb="73" eb="75">
      <t>ショクイン</t>
    </rPh>
    <rPh sb="115" eb="117">
      <t>コヨウ</t>
    </rPh>
    <rPh sb="117" eb="119">
      <t>ケイタイ</t>
    </rPh>
    <rPh sb="120" eb="122">
      <t>コウモク</t>
    </rPh>
    <rPh sb="125" eb="126">
      <t>ムネ</t>
    </rPh>
    <rPh sb="127" eb="129">
      <t>センタク</t>
    </rPh>
    <rPh sb="226" eb="228">
      <t>テキヨウ</t>
    </rPh>
    <rPh sb="280" eb="282">
      <t>ショクイン</t>
    </rPh>
    <phoneticPr fontId="2"/>
  </si>
  <si>
    <r>
      <t>非</t>
    </r>
    <r>
      <rPr>
        <sz val="8"/>
        <color auto="1"/>
        <rFont val="ＭＳ Ｐゴシック"/>
      </rPr>
      <t>常勤(パート・臨時・派遣・会計年度任用職員等)の場合</t>
    </r>
    <rPh sb="0" eb="3">
      <t>ヒジョウキン</t>
    </rPh>
    <rPh sb="8" eb="10">
      <t>リンジ</t>
    </rPh>
    <rPh sb="11" eb="13">
      <t>ハケン</t>
    </rPh>
    <rPh sb="22" eb="23">
      <t>トウ</t>
    </rPh>
    <rPh sb="25" eb="27">
      <t>バアイ</t>
    </rPh>
    <phoneticPr fontId="2"/>
  </si>
  <si>
    <t>監査日時点で育休取得中の職員はこちらを選択。摘要欄に休暇を開始した年月を記載する。　※黒セルは入力不可</t>
    <rPh sb="0" eb="2">
      <t>カンサ</t>
    </rPh>
    <rPh sb="2" eb="3">
      <t>ビ</t>
    </rPh>
    <rPh sb="3" eb="5">
      <t>ジテン</t>
    </rPh>
    <rPh sb="6" eb="8">
      <t>イクキュウ</t>
    </rPh>
    <rPh sb="8" eb="10">
      <t>シュトク</t>
    </rPh>
    <rPh sb="10" eb="11">
      <t>チュウ</t>
    </rPh>
    <rPh sb="12" eb="14">
      <t>ショクイン</t>
    </rPh>
    <rPh sb="19" eb="21">
      <t>センタク</t>
    </rPh>
    <rPh sb="22" eb="24">
      <t>テキヨウ</t>
    </rPh>
    <rPh sb="24" eb="25">
      <t>ラン</t>
    </rPh>
    <rPh sb="26" eb="28">
      <t>キュウカ</t>
    </rPh>
    <rPh sb="29" eb="31">
      <t>カイシ</t>
    </rPh>
    <rPh sb="33" eb="35">
      <t>ネンゲツ</t>
    </rPh>
    <rPh sb="36" eb="38">
      <t>キサイ</t>
    </rPh>
    <rPh sb="43" eb="44">
      <t>クロ</t>
    </rPh>
    <rPh sb="47" eb="49">
      <t>ニュウリョク</t>
    </rPh>
    <rPh sb="49" eb="51">
      <t>フカ</t>
    </rPh>
    <phoneticPr fontId="2"/>
  </si>
  <si>
    <t>常勤以外の職員。非常勤のパート、臨時、派遣、会計年度職員等が該当する。</t>
    <rPh sb="0" eb="2">
      <t>ジョウキン</t>
    </rPh>
    <rPh sb="2" eb="4">
      <t>イガイ</t>
    </rPh>
    <rPh sb="5" eb="7">
      <t>ショクイン</t>
    </rPh>
    <rPh sb="8" eb="11">
      <t>ヒジョウキン</t>
    </rPh>
    <rPh sb="16" eb="18">
      <t>リンジ</t>
    </rPh>
    <rPh sb="19" eb="21">
      <t>ハケン</t>
    </rPh>
    <rPh sb="22" eb="24">
      <t>カイケイ</t>
    </rPh>
    <rPh sb="24" eb="26">
      <t>ネンド</t>
    </rPh>
    <rPh sb="26" eb="28">
      <t>ショクイン</t>
    </rPh>
    <rPh sb="28" eb="29">
      <t>トウ</t>
    </rPh>
    <rPh sb="30" eb="32">
      <t>ガイトウ</t>
    </rPh>
    <phoneticPr fontId="2"/>
  </si>
  <si>
    <t>上記の選択肢に当てはまらない者はこちらを選択。</t>
  </si>
  <si>
    <t>保健師、看護師又は准看護師１人に限り、保育士とみなすことができる。ただし、乳児の在籍が３人以下の場合①保育士と合同で保育を行う②保育に係る一定の知識や経験を有することを要件とする。</t>
  </si>
  <si>
    <t>乳児を４人以上入所させる場合、保健師、看護師又は准看護師１人に限り、保育士とみなすことができる。</t>
  </si>
  <si>
    <t>保育に従事しない看護師・准看護師</t>
    <rPh sb="0" eb="2">
      <t>ホイク</t>
    </rPh>
    <rPh sb="3" eb="5">
      <t>ジュウジ</t>
    </rPh>
    <rPh sb="8" eb="11">
      <t>カンゴシ</t>
    </rPh>
    <rPh sb="12" eb="13">
      <t>ジュン</t>
    </rPh>
    <rPh sb="13" eb="16">
      <t>カンゴシ</t>
    </rPh>
    <phoneticPr fontId="2"/>
  </si>
  <si>
    <t>子育て支援事業専任職員</t>
  </si>
  <si>
    <t>保育士及び幼稚園教員</t>
  </si>
  <si>
    <t>幼稚園教諭免許と保育士資格の両方を有している者。該当する主任保育士のうち、事務分掌上保育に参加し、かつ、主任手当を支給されていないはこちらを選択。
なお、一時保育専任職員、地域子ども・子育て支援事業のための専任職員は除く。</t>
  </si>
  <si>
    <t>保育に従事する看護師・准看護師</t>
  </si>
  <si>
    <t>児童福祉法第18条の18第１項の登録を受けた者をいう。事務分掌上保育に参加し、かつ、主任手当を支給されていない主任保育士はこちらを選択。
なお、一時保育専任職員、地域子ども・子育て支援事業のための専任職員は除く。</t>
  </si>
  <si>
    <t>一時保育専任職員</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</si>
</sst>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quot;人&quot;"/>
    <numFmt numFmtId="178" formatCode="#,##0.0_);[Red]\(#,##0.0\)"/>
    <numFmt numFmtId="179" formatCode="#,##0.0&quot;人&quot;"/>
    <numFmt numFmtId="180" formatCode="#,##0&quot;時間&quot;"/>
    <numFmt numFmtId="181" formatCode="#,##0&quot;ｸﾗｽ&quot;"/>
    <numFmt numFmtId="182" formatCode="#"/>
    <numFmt numFmtId="183" formatCode="#,##0.00&quot;㎡&quot;"/>
    <numFmt numFmtId="184" formatCode="#,##0&quot;㎡&quot;"/>
    <numFmt numFmtId="185" formatCode="#,##0&quot;学級&quot;"/>
    <numFmt numFmtId="186" formatCode="[$-411]ge.m.d;@"/>
  </numFmts>
  <fonts count="16">
    <font>
      <sz val="11"/>
      <color auto="1"/>
      <name val="ＭＳ Ｐゴシック"/>
      <family val="3"/>
    </font>
    <font>
      <sz val="11"/>
      <color auto="1"/>
      <name val="ＭＳ Ｐゴシック"/>
      <family val="3"/>
    </font>
    <font>
      <sz val="6"/>
      <color auto="1"/>
      <name val="ＭＳ Ｐゴシック"/>
      <family val="3"/>
    </font>
    <font>
      <sz val="10.5"/>
      <color auto="1"/>
      <name val="ＭＳ Ｐゴシック"/>
      <family val="3"/>
    </font>
    <font>
      <b/>
      <sz val="12"/>
      <color auto="1"/>
      <name val="ＭＳ Ｐゴシック"/>
      <family val="3"/>
    </font>
    <font>
      <sz val="12"/>
      <color auto="1"/>
      <name val="ＭＳ Ｐゴシック"/>
      <family val="3"/>
    </font>
    <font>
      <sz val="8"/>
      <color auto="1"/>
      <name val="ＭＳ Ｐゴシック"/>
      <family val="3"/>
    </font>
    <font>
      <sz val="9"/>
      <color auto="1"/>
      <name val="ＭＳ Ｐゴシック"/>
      <family val="3"/>
    </font>
    <font>
      <sz val="10"/>
      <color auto="1"/>
      <name val="ＭＳ Ｐゴシック"/>
      <family val="3"/>
    </font>
    <font>
      <sz val="7"/>
      <color auto="1"/>
      <name val="ＭＳ Ｐゴシック"/>
      <family val="3"/>
    </font>
    <font>
      <sz val="10.5"/>
      <color indexed="8"/>
      <name val="ＭＳ Ｐゴシック"/>
      <family val="3"/>
    </font>
    <font>
      <b/>
      <sz val="14"/>
      <color auto="1"/>
      <name val="ＭＳ Ｐゴシック"/>
      <family val="3"/>
    </font>
    <font>
      <sz val="6"/>
      <color auto="1"/>
      <name val="游ゴシック"/>
      <family val="3"/>
    </font>
    <font>
      <sz val="11"/>
      <color indexed="8"/>
      <name val="ＭＳ Ｐゴシック"/>
      <family val="3"/>
    </font>
    <font>
      <sz val="9"/>
      <color indexed="8"/>
      <name val="ＭＳ Ｐゴシック"/>
      <family val="3"/>
    </font>
    <font>
      <sz val="6"/>
      <color auto="1"/>
      <name val="Osaka"/>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A0"/>
        <bgColor indexed="64"/>
      </patternFill>
    </fill>
  </fills>
  <borders count="85">
    <border>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diagonalUp="1">
      <left style="dotted">
        <color indexed="64"/>
      </left>
      <right style="dotted">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diagonalUp="1">
      <left style="hair">
        <color indexed="64"/>
      </left>
      <right style="dotted">
        <color indexed="64"/>
      </right>
      <top style="thin">
        <color indexed="64"/>
      </top>
      <bottom style="thin">
        <color indexed="64"/>
      </bottom>
      <diagonal style="hair">
        <color indexed="64"/>
      </diagonal>
    </border>
    <border>
      <left/>
      <right/>
      <top style="dotted">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style="thin">
        <color indexed="64"/>
      </bottom>
      <diagonal/>
    </border>
    <border diagonalUp="1">
      <left style="dotted">
        <color indexed="64"/>
      </left>
      <right/>
      <top style="thin">
        <color indexed="64"/>
      </top>
      <bottom style="thin">
        <color indexed="64"/>
      </bottom>
      <diagonal style="thin">
        <color indexed="64"/>
      </diagonal>
    </border>
    <border diagonalUp="1">
      <left style="dotted">
        <color indexed="64"/>
      </left>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dotted">
        <color indexed="64"/>
      </top>
      <bottom/>
      <diagonal/>
    </border>
    <border>
      <left/>
      <right style="dotted">
        <color indexed="64"/>
      </right>
      <top/>
      <bottom style="dotted">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slantDashDot">
        <color indexed="64"/>
      </top>
      <bottom/>
      <diagonal/>
    </border>
    <border>
      <left/>
      <right/>
      <top/>
      <bottom style="slantDashDot">
        <color indexed="64"/>
      </bottom>
      <diagonal/>
    </border>
    <border>
      <left style="mediumDashDot">
        <color indexed="8"/>
      </left>
      <right/>
      <top style="mediumDashDot">
        <color indexed="8"/>
      </top>
      <bottom/>
      <diagonal/>
    </border>
    <border>
      <left style="mediumDashDot">
        <color indexed="8"/>
      </left>
      <right/>
      <top/>
      <bottom style="mediumDashDot">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DashDot">
        <color indexed="8"/>
      </top>
      <bottom/>
      <diagonal/>
    </border>
    <border>
      <left/>
      <right/>
      <top/>
      <bottom style="mediumDashDot">
        <color indexed="8"/>
      </bottom>
      <diagonal/>
    </border>
    <border>
      <left style="medium">
        <color indexed="64"/>
      </left>
      <right/>
      <top/>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slantDashDot">
        <color indexed="64"/>
      </left>
      <right/>
      <top/>
      <bottom style="mediumDashDot">
        <color indexed="8"/>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right style="slantDashDot">
        <color indexed="64"/>
      </right>
      <top/>
      <bottom style="mediumDashDot">
        <color indexed="8"/>
      </bottom>
      <diagonal/>
    </border>
    <border>
      <left/>
      <right style="mediumDashDot">
        <color indexed="8"/>
      </right>
      <top style="mediumDashDot">
        <color indexed="8"/>
      </top>
      <bottom/>
      <diagonal/>
    </border>
    <border>
      <left/>
      <right style="mediumDashDot">
        <color indexed="8"/>
      </right>
      <top/>
      <bottom style="mediumDashDot">
        <color indexed="8"/>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style="thin">
        <color indexed="64"/>
      </left>
      <right/>
      <top style="dashDotDot">
        <color indexed="64"/>
      </top>
      <bottom style="dotted">
        <color indexed="64"/>
      </bottom>
      <diagonal/>
    </border>
    <border>
      <left/>
      <right style="thin">
        <color indexed="64"/>
      </right>
      <top style="thin">
        <color indexed="64"/>
      </top>
      <bottom style="dashDotDot">
        <color indexed="64"/>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diagonalUp="1">
      <left/>
      <right/>
      <top style="thin">
        <color indexed="64"/>
      </top>
      <bottom style="thin">
        <color indexed="64"/>
      </bottom>
      <diagonal style="thin">
        <color indexed="64"/>
      </diagonal>
    </border>
  </borders>
  <cellStyleXfs count="3">
    <xf numFmtId="0" fontId="0" fillId="0" borderId="0"/>
    <xf numFmtId="0" fontId="1" fillId="0" borderId="0"/>
    <xf numFmtId="0" fontId="1" fillId="0" borderId="0">
      <alignment vertical="center"/>
    </xf>
  </cellStyleXfs>
  <cellXfs count="418">
    <xf numFmtId="0" fontId="0" fillId="0" borderId="0" xfId="0"/>
    <xf numFmtId="0" fontId="0" fillId="0" borderId="0" xfId="2" applyFont="1">
      <alignment vertical="center"/>
    </xf>
    <xf numFmtId="0" fontId="0" fillId="0" borderId="0" xfId="2" applyFont="1" applyAlignment="1">
      <alignment vertical="center"/>
    </xf>
    <xf numFmtId="0" fontId="3" fillId="0" borderId="0" xfId="2" applyFont="1" applyFill="1" applyBorder="1" applyAlignment="1">
      <alignment vertical="center"/>
    </xf>
    <xf numFmtId="0" fontId="1" fillId="0" borderId="1" xfId="2" applyFont="1" applyBorder="1">
      <alignment vertical="center"/>
    </xf>
    <xf numFmtId="0" fontId="4" fillId="0" borderId="0" xfId="2" applyFont="1">
      <alignment vertical="center"/>
    </xf>
    <xf numFmtId="0" fontId="5" fillId="0" borderId="0" xfId="2" applyFont="1" applyAlignment="1">
      <alignment horizontal="left"/>
    </xf>
    <xf numFmtId="0" fontId="3" fillId="2" borderId="2" xfId="2" applyFont="1" applyFill="1" applyBorder="1" applyAlignment="1">
      <alignment horizontal="center" vertical="center" shrinkToFit="1"/>
    </xf>
    <xf numFmtId="0" fontId="6" fillId="2" borderId="3" xfId="2" applyFont="1" applyFill="1" applyBorder="1" applyAlignment="1">
      <alignment horizontal="center" vertical="center" wrapText="1" shrinkToFit="1"/>
    </xf>
    <xf numFmtId="0" fontId="3" fillId="2" borderId="3" xfId="2" applyFont="1" applyFill="1" applyBorder="1" applyAlignment="1">
      <alignment horizontal="center" vertical="center"/>
    </xf>
    <xf numFmtId="0" fontId="7" fillId="0" borderId="0" xfId="2" applyFont="1" applyBorder="1" applyAlignment="1">
      <alignment horizontal="center"/>
    </xf>
    <xf numFmtId="0" fontId="5" fillId="0" borderId="0" xfId="2" applyFont="1" applyAlignment="1">
      <alignment vertical="center"/>
    </xf>
    <xf numFmtId="0" fontId="3" fillId="0" borderId="4" xfId="2" applyFont="1" applyFill="1" applyBorder="1" applyAlignment="1">
      <alignment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7" xfId="2" applyFont="1" applyFill="1" applyBorder="1" applyAlignment="1">
      <alignment vertical="center"/>
    </xf>
    <xf numFmtId="0" fontId="3" fillId="0" borderId="0" xfId="2" applyFont="1" applyFill="1" applyBorder="1" applyAlignment="1">
      <alignment vertical="center" wrapText="1"/>
    </xf>
    <xf numFmtId="0" fontId="0" fillId="0" borderId="0" xfId="0" applyFont="1"/>
    <xf numFmtId="0" fontId="3" fillId="0" borderId="7" xfId="2" applyFont="1" applyFill="1" applyBorder="1" applyAlignment="1">
      <alignment vertical="center" wrapText="1"/>
    </xf>
    <xf numFmtId="0" fontId="3" fillId="0" borderId="3" xfId="2" applyFont="1" applyFill="1" applyBorder="1" applyAlignment="1">
      <alignment horizontal="left" vertical="center"/>
    </xf>
    <xf numFmtId="0" fontId="3" fillId="0" borderId="3" xfId="2" applyFont="1" applyFill="1" applyBorder="1" applyAlignment="1">
      <alignment horizontal="left" vertical="center" wrapText="1"/>
    </xf>
    <xf numFmtId="0" fontId="3" fillId="0" borderId="7" xfId="2" applyFont="1" applyFill="1" applyBorder="1" applyAlignment="1">
      <alignment horizontal="left" vertical="center" wrapText="1"/>
    </xf>
    <xf numFmtId="0" fontId="3" fillId="0" borderId="5" xfId="2" applyFont="1" applyFill="1" applyBorder="1" applyAlignment="1">
      <alignment horizontal="left" vertical="center"/>
    </xf>
    <xf numFmtId="0" fontId="3" fillId="0" borderId="8" xfId="2" applyFont="1" applyFill="1" applyBorder="1" applyAlignment="1">
      <alignment vertical="center"/>
    </xf>
    <xf numFmtId="0" fontId="3" fillId="0" borderId="9" xfId="2" applyFont="1" applyFill="1" applyBorder="1" applyAlignment="1">
      <alignment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6" fillId="0" borderId="0" xfId="0" applyFont="1" applyAlignment="1">
      <alignment vertical="top"/>
    </xf>
    <xf numFmtId="0" fontId="6" fillId="0" borderId="0" xfId="0" applyFont="1" applyBorder="1" applyAlignment="1">
      <alignment vertical="top" wrapText="1"/>
    </xf>
    <xf numFmtId="0" fontId="7" fillId="0" borderId="0" xfId="2" applyFont="1">
      <alignment vertical="center"/>
    </xf>
    <xf numFmtId="176" fontId="3" fillId="3" borderId="3" xfId="2" applyNumberFormat="1" applyFont="1" applyFill="1" applyBorder="1" applyAlignment="1">
      <alignment horizontal="center" vertical="center"/>
    </xf>
    <xf numFmtId="176" fontId="3" fillId="2" borderId="3" xfId="2"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8" xfId="2" applyFont="1" applyFill="1" applyBorder="1" applyAlignment="1">
      <alignment horizontal="center" vertical="center"/>
    </xf>
    <xf numFmtId="177" fontId="3" fillId="0" borderId="7" xfId="2" applyNumberFormat="1" applyFont="1" applyFill="1" applyBorder="1" applyAlignment="1">
      <alignment horizontal="right" vertical="center"/>
    </xf>
    <xf numFmtId="0" fontId="3" fillId="0" borderId="13" xfId="2" applyFont="1" applyFill="1" applyBorder="1" applyAlignment="1">
      <alignment vertical="center"/>
    </xf>
    <xf numFmtId="0" fontId="3" fillId="0" borderId="0" xfId="2" applyFont="1" applyFill="1" applyBorder="1" applyAlignment="1">
      <alignment vertical="top"/>
    </xf>
    <xf numFmtId="0" fontId="3" fillId="0" borderId="14" xfId="2" applyFont="1" applyFill="1" applyBorder="1" applyAlignment="1">
      <alignment vertical="center" wrapText="1"/>
    </xf>
    <xf numFmtId="0" fontId="3" fillId="0" borderId="14" xfId="2" applyFont="1" applyFill="1" applyBorder="1" applyAlignment="1">
      <alignment horizontal="left" vertical="center"/>
    </xf>
    <xf numFmtId="0" fontId="3" fillId="0" borderId="14" xfId="2" applyFont="1" applyFill="1" applyBorder="1" applyAlignment="1">
      <alignment horizontal="left" vertical="center" wrapText="1"/>
    </xf>
    <xf numFmtId="0" fontId="3" fillId="0" borderId="14" xfId="2" applyFont="1" applyFill="1" applyBorder="1" applyAlignment="1">
      <alignment vertical="center"/>
    </xf>
    <xf numFmtId="0" fontId="3" fillId="0" borderId="15" xfId="2" applyFont="1" applyFill="1" applyBorder="1" applyAlignment="1">
      <alignment vertical="center"/>
    </xf>
    <xf numFmtId="0" fontId="3" fillId="0" borderId="9" xfId="2" applyFont="1" applyFill="1" applyBorder="1" applyAlignment="1">
      <alignment vertical="top" wrapText="1"/>
    </xf>
    <xf numFmtId="0" fontId="3" fillId="0" borderId="16" xfId="2" applyFont="1" applyBorder="1" applyAlignment="1">
      <alignment horizontal="center" vertical="center"/>
    </xf>
    <xf numFmtId="0" fontId="3" fillId="0" borderId="17" xfId="2" applyFont="1" applyBorder="1" applyAlignment="1">
      <alignment horizontal="center" vertical="center"/>
    </xf>
    <xf numFmtId="0" fontId="0" fillId="0" borderId="0" xfId="0" applyFont="1" applyAlignment="1">
      <alignment vertical="top"/>
    </xf>
    <xf numFmtId="0" fontId="3" fillId="0" borderId="18" xfId="2" applyFont="1" applyFill="1" applyBorder="1" applyAlignment="1">
      <alignment horizontal="center" vertical="center"/>
    </xf>
    <xf numFmtId="0" fontId="6" fillId="0" borderId="19" xfId="2" applyFont="1" applyFill="1" applyBorder="1" applyAlignment="1">
      <alignment horizontal="center" vertical="center" wrapText="1" shrinkToFit="1"/>
    </xf>
    <xf numFmtId="177" fontId="3" fillId="3" borderId="7" xfId="2" applyNumberFormat="1" applyFont="1" applyFill="1" applyBorder="1" applyAlignment="1">
      <alignment horizontal="right" vertical="center"/>
    </xf>
    <xf numFmtId="177" fontId="3" fillId="0" borderId="3" xfId="2" applyNumberFormat="1" applyFont="1" applyFill="1" applyBorder="1" applyAlignment="1">
      <alignment horizontal="right" vertical="center"/>
    </xf>
    <xf numFmtId="178" fontId="7" fillId="0" borderId="0" xfId="2" applyNumberFormat="1" applyFont="1">
      <alignment vertical="center"/>
    </xf>
    <xf numFmtId="178" fontId="3" fillId="2" borderId="3" xfId="2" applyNumberFormat="1" applyFont="1" applyFill="1" applyBorder="1" applyAlignment="1">
      <alignment horizontal="center" vertical="center"/>
    </xf>
    <xf numFmtId="0" fontId="3" fillId="0" borderId="20" xfId="2" applyFont="1" applyFill="1" applyBorder="1" applyAlignment="1">
      <alignment horizontal="center" vertical="center"/>
    </xf>
    <xf numFmtId="0" fontId="6" fillId="0" borderId="21" xfId="2" applyFont="1" applyFill="1" applyBorder="1" applyAlignment="1">
      <alignment horizontal="center" vertical="center" wrapText="1" shrinkToFit="1"/>
    </xf>
    <xf numFmtId="177" fontId="3" fillId="3" borderId="22" xfId="2" applyNumberFormat="1" applyFont="1" applyFill="1" applyBorder="1" applyAlignment="1">
      <alignment horizontal="right" vertical="center"/>
    </xf>
    <xf numFmtId="177" fontId="3" fillId="0" borderId="22" xfId="2" applyNumberFormat="1" applyFont="1" applyFill="1" applyBorder="1" applyAlignment="1">
      <alignment horizontal="right" vertical="center"/>
    </xf>
    <xf numFmtId="0" fontId="3" fillId="0" borderId="23" xfId="2" applyFont="1" applyFill="1" applyBorder="1" applyAlignment="1">
      <alignment vertical="center"/>
    </xf>
    <xf numFmtId="0" fontId="8" fillId="0" borderId="0" xfId="0" applyFont="1" applyBorder="1"/>
    <xf numFmtId="0" fontId="8" fillId="0" borderId="0" xfId="0" applyFont="1" applyAlignment="1">
      <alignment vertical="center"/>
    </xf>
    <xf numFmtId="0" fontId="6" fillId="0" borderId="0" xfId="0" applyFont="1"/>
    <xf numFmtId="0" fontId="0" fillId="0" borderId="3" xfId="0" applyFont="1" applyBorder="1" applyAlignment="1">
      <alignment horizontal="center" vertical="center"/>
    </xf>
    <xf numFmtId="0" fontId="3" fillId="0" borderId="24" xfId="2" applyFont="1" applyFill="1" applyBorder="1" applyAlignment="1">
      <alignment horizontal="center" vertical="center"/>
    </xf>
    <xf numFmtId="177" fontId="3" fillId="0" borderId="25" xfId="2" applyNumberFormat="1" applyFont="1" applyFill="1" applyBorder="1" applyAlignment="1">
      <alignment horizontal="right" vertical="center"/>
    </xf>
    <xf numFmtId="177" fontId="3" fillId="0" borderId="26" xfId="2" applyNumberFormat="1" applyFont="1" applyFill="1" applyBorder="1" applyAlignment="1">
      <alignment horizontal="right" vertical="center"/>
    </xf>
    <xf numFmtId="0" fontId="0" fillId="0" borderId="8" xfId="0" applyFont="1" applyFill="1" applyBorder="1" applyAlignment="1">
      <alignment horizontal="center" vertical="center"/>
    </xf>
    <xf numFmtId="179" fontId="3" fillId="0" borderId="7" xfId="2" applyNumberFormat="1" applyFont="1" applyFill="1" applyBorder="1" applyAlignment="1">
      <alignment horizontal="right" vertical="center"/>
    </xf>
    <xf numFmtId="179" fontId="3" fillId="0" borderId="27" xfId="2" applyNumberFormat="1" applyFont="1" applyFill="1" applyBorder="1" applyAlignment="1">
      <alignment horizontal="right" vertical="center"/>
    </xf>
    <xf numFmtId="177" fontId="3" fillId="0" borderId="28" xfId="2" applyNumberFormat="1" applyFont="1" applyFill="1" applyBorder="1" applyAlignment="1">
      <alignment vertical="center"/>
    </xf>
    <xf numFmtId="0" fontId="8" fillId="3" borderId="3" xfId="0" applyFont="1" applyFill="1" applyBorder="1" applyAlignment="1">
      <alignment horizontal="center"/>
    </xf>
    <xf numFmtId="0" fontId="9" fillId="0" borderId="3" xfId="2" applyFont="1" applyFill="1" applyBorder="1" applyAlignment="1">
      <alignment horizontal="center" vertical="center" wrapText="1"/>
    </xf>
    <xf numFmtId="0" fontId="3" fillId="0" borderId="13" xfId="2" applyFont="1" applyFill="1" applyBorder="1" applyAlignment="1">
      <alignment horizontal="center" vertical="center" wrapText="1"/>
    </xf>
    <xf numFmtId="180" fontId="3" fillId="0" borderId="29" xfId="2" applyNumberFormat="1" applyFont="1" applyFill="1" applyBorder="1">
      <alignment vertical="center"/>
    </xf>
    <xf numFmtId="180" fontId="3" fillId="0" borderId="30" xfId="2" applyNumberFormat="1" applyFont="1" applyFill="1" applyBorder="1">
      <alignment vertical="center"/>
    </xf>
    <xf numFmtId="180" fontId="3" fillId="0" borderId="31" xfId="2" applyNumberFormat="1" applyFont="1" applyFill="1" applyBorder="1">
      <alignment vertical="center"/>
    </xf>
    <xf numFmtId="49" fontId="3" fillId="0" borderId="32" xfId="2" applyNumberFormat="1" applyFont="1" applyBorder="1" applyAlignment="1">
      <alignment horizontal="left" vertical="center" indent="1"/>
    </xf>
    <xf numFmtId="49" fontId="3" fillId="0" borderId="17" xfId="2" applyNumberFormat="1" applyFont="1" applyBorder="1" applyAlignment="1">
      <alignment horizontal="left" vertical="center" indent="1"/>
    </xf>
    <xf numFmtId="0" fontId="3" fillId="0" borderId="33" xfId="2" applyFont="1" applyFill="1" applyBorder="1" applyAlignment="1">
      <alignment horizontal="center" vertical="center"/>
    </xf>
    <xf numFmtId="0" fontId="0" fillId="0" borderId="15" xfId="0" applyFont="1" applyFill="1" applyBorder="1" applyAlignment="1">
      <alignment horizontal="center" vertical="center"/>
    </xf>
    <xf numFmtId="0" fontId="0" fillId="0" borderId="14" xfId="0" applyFont="1" applyFill="1" applyBorder="1" applyAlignment="1">
      <alignment horizontal="right" vertical="center"/>
    </xf>
    <xf numFmtId="0" fontId="0" fillId="0" borderId="34" xfId="0" applyFont="1" applyFill="1" applyBorder="1" applyAlignment="1">
      <alignment horizontal="right" vertical="center"/>
    </xf>
    <xf numFmtId="177" fontId="3" fillId="0" borderId="35" xfId="2" applyNumberFormat="1" applyFont="1" applyFill="1" applyBorder="1" applyAlignment="1">
      <alignment vertical="center"/>
    </xf>
    <xf numFmtId="0" fontId="3" fillId="0" borderId="3" xfId="2" applyFont="1" applyFill="1" applyBorder="1" applyAlignment="1">
      <alignment horizontal="center" vertical="center" wrapText="1" shrinkToFit="1"/>
    </xf>
    <xf numFmtId="177" fontId="3" fillId="0" borderId="36" xfId="2" applyNumberFormat="1" applyFont="1" applyFill="1" applyBorder="1" applyAlignment="1">
      <alignment vertical="center"/>
    </xf>
    <xf numFmtId="177" fontId="3" fillId="0" borderId="37" xfId="2" applyNumberFormat="1" applyFont="1" applyFill="1" applyBorder="1" applyAlignment="1">
      <alignment horizontal="right" vertical="center"/>
    </xf>
    <xf numFmtId="177" fontId="3" fillId="0" borderId="38" xfId="2" applyNumberFormat="1" applyFont="1" applyFill="1" applyBorder="1" applyAlignment="1">
      <alignment horizontal="right" vertical="center"/>
    </xf>
    <xf numFmtId="177" fontId="3" fillId="0" borderId="39" xfId="2" applyNumberFormat="1" applyFont="1" applyFill="1" applyBorder="1" applyAlignment="1">
      <alignment horizontal="right" vertical="center"/>
    </xf>
    <xf numFmtId="177" fontId="3" fillId="0" borderId="40" xfId="2" applyNumberFormat="1" applyFont="1" applyFill="1" applyBorder="1" applyAlignment="1">
      <alignment horizontal="right" vertical="center"/>
    </xf>
    <xf numFmtId="0" fontId="3" fillId="0" borderId="41" xfId="2" applyFont="1" applyFill="1" applyBorder="1" applyAlignment="1">
      <alignment horizontal="center" vertical="center"/>
    </xf>
    <xf numFmtId="0" fontId="3" fillId="0" borderId="42" xfId="2" applyFont="1" applyFill="1" applyBorder="1" applyAlignment="1">
      <alignment horizontal="center" vertical="center"/>
    </xf>
    <xf numFmtId="0" fontId="3" fillId="0" borderId="43" xfId="2" applyFont="1" applyFill="1" applyBorder="1" applyAlignment="1">
      <alignment horizontal="center" vertical="center"/>
    </xf>
    <xf numFmtId="181" fontId="3" fillId="3" borderId="3" xfId="2" applyNumberFormat="1" applyFont="1" applyFill="1" applyBorder="1" applyAlignment="1">
      <alignment vertical="center"/>
    </xf>
    <xf numFmtId="181" fontId="3" fillId="0" borderId="7" xfId="2" applyNumberFormat="1" applyFont="1" applyFill="1" applyBorder="1" applyAlignment="1">
      <alignment vertical="center"/>
    </xf>
    <xf numFmtId="0" fontId="1" fillId="0" borderId="44" xfId="2" applyFont="1" applyFill="1" applyBorder="1">
      <alignment vertical="center"/>
    </xf>
    <xf numFmtId="0" fontId="8" fillId="0" borderId="0" xfId="2" applyFont="1">
      <alignment vertical="center"/>
    </xf>
    <xf numFmtId="177" fontId="3" fillId="0" borderId="8" xfId="2" applyNumberFormat="1" applyFont="1" applyFill="1" applyBorder="1" applyAlignment="1">
      <alignment horizontal="right" vertical="center"/>
    </xf>
    <xf numFmtId="177" fontId="3" fillId="0" borderId="2" xfId="2" applyNumberFormat="1" applyFont="1" applyFill="1" applyBorder="1" applyAlignment="1">
      <alignment horizontal="right" vertical="center"/>
    </xf>
    <xf numFmtId="177" fontId="3" fillId="0" borderId="43" xfId="2" applyNumberFormat="1" applyFont="1" applyFill="1" applyBorder="1" applyAlignment="1">
      <alignment horizontal="right" vertical="center"/>
    </xf>
    <xf numFmtId="177" fontId="3" fillId="0" borderId="8" xfId="2" applyNumberFormat="1" applyFont="1" applyFill="1" applyBorder="1" applyAlignment="1">
      <alignment vertical="center"/>
    </xf>
    <xf numFmtId="0" fontId="1" fillId="0" borderId="0" xfId="2" applyFont="1" applyBorder="1" applyAlignment="1">
      <alignment horizontal="center"/>
    </xf>
    <xf numFmtId="20" fontId="8" fillId="0" borderId="7" xfId="2" applyNumberFormat="1" applyFont="1" applyFill="1" applyBorder="1" applyAlignment="1">
      <alignment vertical="center" wrapText="1"/>
    </xf>
    <xf numFmtId="20" fontId="8" fillId="0" borderId="12" xfId="2" applyNumberFormat="1" applyFont="1" applyFill="1" applyBorder="1" applyAlignment="1">
      <alignment vertical="center" wrapText="1"/>
    </xf>
    <xf numFmtId="20" fontId="8" fillId="0" borderId="8" xfId="2" applyNumberFormat="1" applyFont="1" applyFill="1" applyBorder="1" applyAlignment="1">
      <alignment vertical="center" wrapText="1"/>
    </xf>
    <xf numFmtId="0" fontId="8" fillId="0" borderId="7" xfId="2" applyFont="1" applyFill="1" applyBorder="1" applyAlignment="1">
      <alignment vertical="center" wrapText="1"/>
    </xf>
    <xf numFmtId="0" fontId="8" fillId="0" borderId="12" xfId="2" applyFont="1" applyFill="1" applyBorder="1" applyAlignment="1">
      <alignment vertical="center" wrapText="1"/>
    </xf>
    <xf numFmtId="0" fontId="8" fillId="0" borderId="8" xfId="2" applyFont="1" applyFill="1" applyBorder="1" applyAlignment="1">
      <alignment vertical="center" wrapText="1"/>
    </xf>
    <xf numFmtId="0" fontId="8" fillId="0" borderId="45" xfId="2" applyFont="1" applyFill="1" applyBorder="1" applyAlignment="1">
      <alignment horizontal="center" vertical="center" wrapText="1"/>
    </xf>
    <xf numFmtId="0" fontId="1" fillId="0" borderId="9" xfId="2" applyFont="1" applyFill="1" applyBorder="1">
      <alignment vertical="center"/>
    </xf>
    <xf numFmtId="182" fontId="8" fillId="0" borderId="3" xfId="0" applyNumberFormat="1" applyFont="1" applyBorder="1" applyAlignment="1">
      <alignment horizontal="center" vertical="center"/>
    </xf>
    <xf numFmtId="0" fontId="1" fillId="0" borderId="7" xfId="2" applyFont="1" applyFill="1" applyBorder="1" applyAlignment="1">
      <alignment vertical="center"/>
    </xf>
    <xf numFmtId="0" fontId="3" fillId="0" borderId="6" xfId="2" applyFont="1" applyFill="1" applyBorder="1" applyAlignment="1">
      <alignment vertical="center"/>
    </xf>
    <xf numFmtId="0" fontId="3" fillId="0" borderId="3" xfId="2" applyFont="1" applyFill="1" applyBorder="1" applyAlignment="1">
      <alignment vertical="center"/>
    </xf>
    <xf numFmtId="0" fontId="7" fillId="0" borderId="5" xfId="2" applyFont="1" applyFill="1" applyBorder="1" applyAlignment="1">
      <alignment vertical="center"/>
    </xf>
    <xf numFmtId="0" fontId="3" fillId="0" borderId="15" xfId="2" applyFont="1" applyFill="1" applyBorder="1" applyAlignment="1">
      <alignment horizontal="center" vertical="center"/>
    </xf>
    <xf numFmtId="20" fontId="8" fillId="0" borderId="14" xfId="2" applyNumberFormat="1" applyFont="1" applyFill="1" applyBorder="1" applyAlignment="1">
      <alignment vertical="center" wrapText="1"/>
    </xf>
    <xf numFmtId="20" fontId="8" fillId="0" borderId="33" xfId="2" applyNumberFormat="1" applyFont="1" applyFill="1" applyBorder="1" applyAlignment="1">
      <alignment vertical="center" wrapText="1"/>
    </xf>
    <xf numFmtId="20" fontId="8" fillId="0" borderId="15" xfId="2" applyNumberFormat="1" applyFont="1" applyFill="1" applyBorder="1" applyAlignment="1">
      <alignment vertical="center" wrapText="1"/>
    </xf>
    <xf numFmtId="0" fontId="8" fillId="0" borderId="14" xfId="2" applyFont="1" applyFill="1" applyBorder="1" applyAlignment="1">
      <alignment vertical="center" wrapText="1"/>
    </xf>
    <xf numFmtId="0" fontId="8" fillId="0" borderId="33" xfId="2" applyFont="1" applyFill="1" applyBorder="1" applyAlignment="1">
      <alignment vertical="center" wrapText="1"/>
    </xf>
    <xf numFmtId="0" fontId="8" fillId="0" borderId="15" xfId="2" applyFont="1" applyFill="1" applyBorder="1" applyAlignment="1">
      <alignment vertical="center" wrapText="1"/>
    </xf>
    <xf numFmtId="0" fontId="8" fillId="0" borderId="46" xfId="2" applyFont="1" applyFill="1" applyBorder="1" applyAlignment="1">
      <alignment horizontal="center" vertical="center" wrapText="1"/>
    </xf>
    <xf numFmtId="0" fontId="1" fillId="0" borderId="14" xfId="2" applyFont="1" applyFill="1" applyBorder="1" applyAlignment="1">
      <alignment vertical="center"/>
    </xf>
    <xf numFmtId="0" fontId="8" fillId="0" borderId="5" xfId="2" applyFont="1" applyFill="1" applyBorder="1" applyAlignment="1">
      <alignment vertical="center"/>
    </xf>
    <xf numFmtId="49" fontId="3" fillId="0" borderId="47" xfId="2" applyNumberFormat="1" applyFont="1" applyBorder="1" applyAlignment="1">
      <alignment horizontal="left" vertical="center" indent="1"/>
    </xf>
    <xf numFmtId="49" fontId="3" fillId="0" borderId="48" xfId="2" applyNumberFormat="1" applyFont="1" applyBorder="1" applyAlignment="1">
      <alignment horizontal="left" vertical="center" indent="1"/>
    </xf>
    <xf numFmtId="0" fontId="7" fillId="0" borderId="0" xfId="0" applyFont="1" applyFill="1" applyAlignment="1">
      <alignment vertical="center"/>
    </xf>
    <xf numFmtId="0" fontId="0" fillId="0" borderId="0" xfId="2" applyFont="1" applyAlignment="1">
      <alignment horizontal="right" vertical="center"/>
    </xf>
    <xf numFmtId="182" fontId="0" fillId="0" borderId="0" xfId="0" applyNumberFormat="1" applyFont="1" applyBorder="1"/>
    <xf numFmtId="0" fontId="0" fillId="0" borderId="1" xfId="0" applyFont="1" applyBorder="1" applyAlignment="1">
      <alignment vertical="top"/>
    </xf>
    <xf numFmtId="0" fontId="6" fillId="0" borderId="1" xfId="0" applyFont="1" applyBorder="1" applyAlignment="1">
      <alignment vertical="top" wrapText="1"/>
    </xf>
    <xf numFmtId="0" fontId="3" fillId="0" borderId="0" xfId="0" applyFont="1"/>
    <xf numFmtId="0" fontId="3" fillId="0" borderId="0" xfId="0" applyFont="1" applyAlignment="1">
      <alignment horizontal="center" vertical="center"/>
    </xf>
    <xf numFmtId="0" fontId="10" fillId="0" borderId="0" xfId="0" applyFont="1"/>
    <xf numFmtId="0" fontId="3" fillId="0" borderId="0" xfId="0" applyFont="1" applyBorder="1" applyAlignment="1">
      <alignment horizontal="center" vertical="center"/>
    </xf>
    <xf numFmtId="0" fontId="3" fillId="0" borderId="49" xfId="0" applyFont="1" applyBorder="1"/>
    <xf numFmtId="0" fontId="3" fillId="0" borderId="50" xfId="0" applyFont="1" applyBorder="1"/>
    <xf numFmtId="0" fontId="3" fillId="0" borderId="51" xfId="0" applyFont="1" applyBorder="1"/>
    <xf numFmtId="0" fontId="3" fillId="0" borderId="0" xfId="0" applyFont="1" applyBorder="1"/>
    <xf numFmtId="0" fontId="3" fillId="0" borderId="49" xfId="0" applyFont="1" applyBorder="1" applyAlignment="1">
      <alignment horizontal="center" vertical="center"/>
    </xf>
    <xf numFmtId="0" fontId="3" fillId="0" borderId="0" xfId="0" applyFont="1" applyAlignment="1">
      <alignment vertical="center"/>
    </xf>
    <xf numFmtId="0" fontId="3" fillId="0" borderId="52" xfId="0" applyFont="1" applyBorder="1" applyAlignment="1">
      <alignment horizontal="left" vertical="center"/>
    </xf>
    <xf numFmtId="0" fontId="3" fillId="0" borderId="7" xfId="0" applyFont="1" applyFill="1" applyBorder="1" applyAlignment="1">
      <alignment horizontal="left" vertical="center" indent="1" shrinkToFit="1"/>
    </xf>
    <xf numFmtId="0" fontId="3" fillId="0" borderId="7" xfId="0" applyFont="1" applyFill="1" applyBorder="1" applyAlignment="1">
      <alignment horizontal="left" vertical="center" indent="1"/>
    </xf>
    <xf numFmtId="0" fontId="3" fillId="0" borderId="12" xfId="0" applyFont="1" applyFill="1" applyBorder="1" applyAlignment="1">
      <alignment horizontal="left" vertical="center" indent="1" shrinkToFit="1"/>
    </xf>
    <xf numFmtId="0" fontId="3" fillId="0" borderId="3" xfId="0" applyFont="1" applyFill="1" applyBorder="1" applyAlignment="1">
      <alignment horizontal="right" vertical="center"/>
    </xf>
    <xf numFmtId="0" fontId="3" fillId="0" borderId="53" xfId="0" applyFont="1" applyBorder="1" applyAlignment="1">
      <alignment vertical="center" wrapText="1"/>
    </xf>
    <xf numFmtId="0" fontId="3" fillId="0" borderId="0" xfId="0" applyFont="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11" fillId="0" borderId="56"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wrapText="1"/>
    </xf>
    <xf numFmtId="0" fontId="3" fillId="0" borderId="52" xfId="0" applyFont="1" applyBorder="1" applyAlignment="1">
      <alignment horizontal="center" vertical="center"/>
    </xf>
    <xf numFmtId="0" fontId="3" fillId="0" borderId="7" xfId="0" applyFont="1" applyFill="1" applyBorder="1"/>
    <xf numFmtId="0" fontId="3" fillId="0" borderId="53" xfId="0" applyFont="1" applyBorder="1"/>
    <xf numFmtId="0" fontId="3" fillId="0" borderId="52" xfId="0" applyFont="1" applyBorder="1" applyAlignment="1">
      <alignment vertical="center" wrapText="1"/>
    </xf>
    <xf numFmtId="183" fontId="3" fillId="3" borderId="57" xfId="0" applyNumberFormat="1" applyFont="1" applyFill="1" applyBorder="1" applyAlignment="1">
      <alignment horizontal="right" vertical="center"/>
    </xf>
    <xf numFmtId="183" fontId="3" fillId="3" borderId="58" xfId="0" applyNumberFormat="1" applyFont="1" applyFill="1" applyBorder="1" applyAlignment="1">
      <alignment horizontal="right" vertical="center"/>
    </xf>
    <xf numFmtId="183" fontId="3" fillId="3" borderId="59" xfId="0" applyNumberFormat="1" applyFont="1" applyFill="1" applyBorder="1" applyAlignment="1">
      <alignment horizontal="right" vertical="center"/>
    </xf>
    <xf numFmtId="183" fontId="3" fillId="0" borderId="6" xfId="0" applyNumberFormat="1" applyFont="1" applyFill="1" applyBorder="1" applyAlignment="1">
      <alignment horizontal="right" vertical="center"/>
    </xf>
    <xf numFmtId="0" fontId="3" fillId="0" borderId="60" xfId="0" applyFont="1" applyBorder="1" applyAlignment="1">
      <alignment vertical="center"/>
    </xf>
    <xf numFmtId="0" fontId="3" fillId="0" borderId="61" xfId="0" applyFont="1" applyBorder="1" applyAlignment="1">
      <alignment vertical="center" wrapText="1"/>
    </xf>
    <xf numFmtId="184" fontId="0" fillId="0" borderId="0" xfId="0" applyNumberFormat="1" applyFont="1" applyBorder="1" applyAlignment="1">
      <alignment horizontal="right" vertical="center"/>
    </xf>
    <xf numFmtId="0" fontId="3" fillId="0" borderId="62" xfId="0" applyFont="1" applyBorder="1" applyAlignment="1">
      <alignment horizontal="left" vertical="center" shrinkToFit="1"/>
    </xf>
    <xf numFmtId="184" fontId="3" fillId="0" borderId="0" xfId="0" applyNumberFormat="1" applyFont="1" applyBorder="1" applyAlignment="1">
      <alignment vertical="center"/>
    </xf>
    <xf numFmtId="183" fontId="3" fillId="3" borderId="56" xfId="0" applyNumberFormat="1" applyFont="1" applyFill="1" applyBorder="1"/>
    <xf numFmtId="0" fontId="3" fillId="0" borderId="0" xfId="0" applyFont="1" applyBorder="1" applyAlignment="1">
      <alignment horizontal="left" vertical="center" indent="1"/>
    </xf>
    <xf numFmtId="0" fontId="3" fillId="0" borderId="63" xfId="0" applyFont="1" applyBorder="1" applyAlignment="1">
      <alignment vertical="center" wrapText="1"/>
    </xf>
    <xf numFmtId="184" fontId="3" fillId="0" borderId="64" xfId="0" applyNumberFormat="1" applyFont="1" applyBorder="1" applyAlignment="1">
      <alignment horizontal="right" vertical="center"/>
    </xf>
    <xf numFmtId="184" fontId="3" fillId="0" borderId="64" xfId="0" applyNumberFormat="1" applyFont="1" applyBorder="1" applyAlignment="1">
      <alignment horizontal="center" vertical="center"/>
    </xf>
    <xf numFmtId="184" fontId="3" fillId="0" borderId="65" xfId="0" applyNumberFormat="1" applyFont="1" applyBorder="1" applyAlignment="1">
      <alignment horizontal="right" vertical="center"/>
    </xf>
    <xf numFmtId="184" fontId="3" fillId="0" borderId="0" xfId="0" applyNumberFormat="1" applyFont="1" applyAlignment="1">
      <alignment horizontal="right" vertical="center"/>
    </xf>
    <xf numFmtId="184" fontId="3" fillId="0" borderId="60" xfId="0" applyNumberFormat="1" applyFont="1" applyBorder="1" applyAlignment="1">
      <alignment horizontal="right" vertical="center"/>
    </xf>
    <xf numFmtId="184" fontId="3" fillId="0" borderId="61" xfId="0" applyNumberFormat="1" applyFont="1" applyBorder="1" applyAlignment="1">
      <alignment horizontal="right" vertical="center"/>
    </xf>
    <xf numFmtId="0" fontId="0" fillId="0" borderId="0" xfId="0" applyFont="1" applyAlignment="1">
      <alignment vertical="center" shrinkToFit="1"/>
    </xf>
    <xf numFmtId="0" fontId="3" fillId="0" borderId="63" xfId="0" applyFont="1" applyBorder="1" applyAlignment="1">
      <alignment horizontal="center" vertical="center"/>
    </xf>
    <xf numFmtId="0" fontId="3" fillId="0" borderId="64" xfId="0" applyFont="1" applyBorder="1"/>
    <xf numFmtId="0" fontId="3" fillId="0" borderId="65" xfId="0" applyFont="1" applyBorder="1"/>
    <xf numFmtId="184" fontId="3" fillId="0" borderId="0" xfId="0" applyNumberFormat="1" applyFont="1" applyBorder="1" applyAlignment="1">
      <alignment horizontal="right" vertical="center"/>
    </xf>
    <xf numFmtId="49" fontId="0" fillId="0" borderId="0" xfId="0" applyNumberFormat="1" applyFont="1" applyBorder="1" applyAlignment="1">
      <alignment horizontal="right" vertical="center"/>
    </xf>
    <xf numFmtId="0" fontId="3" fillId="0" borderId="50" xfId="0" applyFont="1" applyBorder="1" applyAlignment="1">
      <alignment vertical="center" wrapText="1"/>
    </xf>
    <xf numFmtId="0" fontId="3" fillId="0" borderId="50" xfId="0" applyFont="1" applyBorder="1" applyAlignment="1">
      <alignment horizontal="left" vertical="center"/>
    </xf>
    <xf numFmtId="0" fontId="3" fillId="0" borderId="66" xfId="0" applyFont="1" applyBorder="1" applyAlignment="1">
      <alignment vertical="center" wrapText="1"/>
    </xf>
    <xf numFmtId="0" fontId="3" fillId="0" borderId="0"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2" xfId="0" applyFont="1" applyBorder="1" applyAlignment="1">
      <alignment vertical="center"/>
    </xf>
    <xf numFmtId="0" fontId="3" fillId="0" borderId="12" xfId="0" applyFont="1" applyFill="1" applyBorder="1" applyAlignment="1">
      <alignment horizontal="left" vertical="center" indent="1"/>
    </xf>
    <xf numFmtId="0" fontId="3" fillId="0" borderId="67" xfId="0" applyFont="1" applyFill="1" applyBorder="1" applyAlignment="1">
      <alignment horizontal="left" vertical="center" indent="1"/>
    </xf>
    <xf numFmtId="0" fontId="3" fillId="0" borderId="68" xfId="0" applyFont="1" applyFill="1" applyBorder="1" applyAlignment="1">
      <alignment horizontal="left" vertical="center" indent="1"/>
    </xf>
    <xf numFmtId="0" fontId="3" fillId="0" borderId="52" xfId="0" applyFont="1" applyBorder="1" applyAlignment="1">
      <alignment horizontal="center" vertical="center" shrinkToFit="1"/>
    </xf>
    <xf numFmtId="0" fontId="3" fillId="0" borderId="3" xfId="0" applyFont="1" applyFill="1" applyBorder="1"/>
    <xf numFmtId="0" fontId="3" fillId="0" borderId="69" xfId="0" applyFont="1" applyFill="1" applyBorder="1" applyAlignment="1">
      <alignment horizontal="left" vertical="center"/>
    </xf>
    <xf numFmtId="0" fontId="3" fillId="0" borderId="6" xfId="0" applyFont="1" applyFill="1" applyBorder="1" applyAlignment="1">
      <alignment horizontal="left" vertical="center"/>
    </xf>
    <xf numFmtId="0" fontId="3" fillId="0" borderId="52" xfId="0" applyFont="1" applyBorder="1"/>
    <xf numFmtId="185" fontId="3" fillId="3" borderId="70" xfId="0" applyNumberFormat="1" applyFont="1" applyFill="1" applyBorder="1" applyAlignment="1">
      <alignment horizontal="right" vertical="center"/>
    </xf>
    <xf numFmtId="185" fontId="3" fillId="3" borderId="71" xfId="0" applyNumberFormat="1" applyFont="1" applyFill="1" applyBorder="1" applyAlignment="1">
      <alignment horizontal="right" vertical="center"/>
    </xf>
    <xf numFmtId="185" fontId="3" fillId="3" borderId="72" xfId="0" applyNumberFormat="1" applyFont="1" applyFill="1" applyBorder="1" applyAlignment="1">
      <alignment horizontal="right" vertical="center"/>
    </xf>
    <xf numFmtId="185" fontId="3" fillId="0" borderId="6" xfId="0" applyNumberFormat="1" applyFont="1" applyFill="1" applyBorder="1" applyAlignment="1">
      <alignment horizontal="right" vertical="center"/>
    </xf>
    <xf numFmtId="185" fontId="3" fillId="0" borderId="0" xfId="0" applyNumberFormat="1" applyFont="1" applyBorder="1" applyAlignment="1">
      <alignment horizontal="right" vertical="center"/>
    </xf>
    <xf numFmtId="0" fontId="3" fillId="0" borderId="61" xfId="0" applyFont="1" applyBorder="1"/>
    <xf numFmtId="0" fontId="3" fillId="0" borderId="60" xfId="0" applyFont="1" applyBorder="1" applyAlignment="1"/>
    <xf numFmtId="177" fontId="0" fillId="0" borderId="0" xfId="0" applyNumberFormat="1" applyFont="1" applyBorder="1" applyAlignment="1">
      <alignment horizontal="right" vertical="center"/>
    </xf>
    <xf numFmtId="177" fontId="3" fillId="3" borderId="3" xfId="0" applyNumberFormat="1" applyFont="1" applyFill="1" applyBorder="1"/>
    <xf numFmtId="185" fontId="3" fillId="0" borderId="5" xfId="0" applyNumberFormat="1" applyFont="1" applyFill="1" applyBorder="1" applyAlignment="1">
      <alignment vertical="center"/>
    </xf>
    <xf numFmtId="185" fontId="3" fillId="0" borderId="69" xfId="0" applyNumberFormat="1" applyFont="1" applyFill="1" applyBorder="1" applyAlignment="1">
      <alignment vertical="center"/>
    </xf>
    <xf numFmtId="185" fontId="3" fillId="0" borderId="6" xfId="0" applyNumberFormat="1" applyFont="1" applyFill="1" applyBorder="1" applyAlignment="1">
      <alignment vertical="center"/>
    </xf>
    <xf numFmtId="0" fontId="3" fillId="0" borderId="63" xfId="0" applyFont="1" applyBorder="1"/>
    <xf numFmtId="0" fontId="3" fillId="0" borderId="73" xfId="0" applyFont="1" applyBorder="1"/>
    <xf numFmtId="0" fontId="3" fillId="0" borderId="63" xfId="0" applyFont="1" applyBorder="1" applyAlignment="1">
      <alignment horizontal="center" vertical="center" shrinkToFit="1"/>
    </xf>
    <xf numFmtId="0" fontId="3" fillId="0" borderId="60" xfId="0" applyFont="1" applyBorder="1"/>
    <xf numFmtId="0" fontId="3" fillId="0" borderId="12" xfId="0" applyFont="1" applyFill="1" applyBorder="1"/>
    <xf numFmtId="0" fontId="3" fillId="0" borderId="8" xfId="0" applyFont="1" applyFill="1" applyBorder="1"/>
    <xf numFmtId="0" fontId="3" fillId="0" borderId="5" xfId="0" applyFont="1" applyFill="1" applyBorder="1"/>
    <xf numFmtId="0" fontId="3" fillId="0" borderId="6" xfId="0" applyFont="1" applyFill="1" applyBorder="1" applyAlignment="1">
      <alignment vertical="center" shrinkToFit="1"/>
    </xf>
    <xf numFmtId="183" fontId="3" fillId="0" borderId="5" xfId="0" applyNumberFormat="1" applyFont="1" applyFill="1" applyBorder="1" applyAlignment="1"/>
    <xf numFmtId="183" fontId="3" fillId="0" borderId="6" xfId="0" applyNumberFormat="1" applyFont="1" applyFill="1" applyBorder="1" applyAlignment="1"/>
    <xf numFmtId="0" fontId="3" fillId="0" borderId="61" xfId="0" applyFont="1" applyBorder="1" applyAlignment="1">
      <alignment horizontal="right"/>
    </xf>
    <xf numFmtId="0" fontId="3" fillId="0" borderId="0" xfId="0" applyFont="1" applyAlignment="1">
      <alignment horizontal="right"/>
    </xf>
    <xf numFmtId="183" fontId="3" fillId="0" borderId="3" xfId="0" applyNumberFormat="1" applyFont="1" applyFill="1" applyBorder="1"/>
    <xf numFmtId="183" fontId="3" fillId="0" borderId="5" xfId="0" applyNumberFormat="1" applyFont="1" applyFill="1" applyBorder="1" applyAlignment="1">
      <alignment vertical="center"/>
    </xf>
    <xf numFmtId="183" fontId="3" fillId="0" borderId="6" xfId="0" applyNumberFormat="1" applyFont="1" applyFill="1" applyBorder="1" applyAlignment="1">
      <alignment vertical="center"/>
    </xf>
    <xf numFmtId="0" fontId="3" fillId="0" borderId="64" xfId="0" applyFont="1" applyBorder="1" applyAlignment="1">
      <alignment horizontal="center" vertical="center"/>
    </xf>
    <xf numFmtId="0" fontId="3" fillId="0" borderId="74" xfId="0" applyFont="1" applyBorder="1"/>
    <xf numFmtId="0" fontId="0" fillId="0" borderId="75" xfId="0" applyFont="1" applyBorder="1" applyAlignment="1">
      <alignment vertical="center"/>
    </xf>
    <xf numFmtId="0" fontId="10" fillId="0" borderId="0" xfId="0" applyFont="1" applyBorder="1" applyAlignment="1">
      <alignment horizontal="center" vertical="center"/>
    </xf>
    <xf numFmtId="0" fontId="3" fillId="0" borderId="69" xfId="0" applyFont="1" applyFill="1" applyBorder="1" applyAlignment="1">
      <alignment horizontal="center" vertical="center"/>
    </xf>
    <xf numFmtId="0" fontId="3" fillId="3" borderId="3" xfId="0" applyFont="1" applyFill="1" applyBorder="1" applyAlignment="1">
      <alignment horizontal="center" vertical="center"/>
    </xf>
    <xf numFmtId="0" fontId="10" fillId="0" borderId="0" xfId="0" applyFont="1" applyBorder="1"/>
    <xf numFmtId="186" fontId="0" fillId="0" borderId="0" xfId="0" applyNumberFormat="1" applyFont="1"/>
    <xf numFmtId="0" fontId="0" fillId="0" borderId="0" xfId="0" applyAlignment="1">
      <alignment horizontal="center" vertical="center"/>
    </xf>
    <xf numFmtId="0" fontId="0" fillId="0" borderId="0" xfId="0" applyFont="1" applyProtection="1">
      <protection locked="0"/>
    </xf>
    <xf numFmtId="0" fontId="7" fillId="0" borderId="5" xfId="0" applyFont="1" applyBorder="1" applyProtection="1">
      <protection locked="0"/>
    </xf>
    <xf numFmtId="0" fontId="7" fillId="0" borderId="69" xfId="0" applyFont="1" applyBorder="1" applyAlignment="1" applyProtection="1">
      <alignment vertical="center" shrinkToFit="1"/>
      <protection locked="0"/>
    </xf>
    <xf numFmtId="0" fontId="7" fillId="0" borderId="6" xfId="0" applyFont="1" applyBorder="1" applyProtection="1">
      <protection locked="0"/>
    </xf>
    <xf numFmtId="0" fontId="6" fillId="0" borderId="5" xfId="0" applyFont="1" applyBorder="1" applyAlignment="1" applyProtection="1">
      <alignment horizontal="center" vertical="center"/>
      <protection locked="0"/>
    </xf>
    <xf numFmtId="0" fontId="0" fillId="0" borderId="69"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Alignment="1">
      <alignment horizontal="left" vertical="center"/>
    </xf>
    <xf numFmtId="0" fontId="4" fillId="0" borderId="0" xfId="0" applyFont="1" applyProtection="1">
      <protection locked="0"/>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pplyProtection="1">
      <alignment horizontal="center" vertical="center"/>
      <protection locked="0"/>
    </xf>
    <xf numFmtId="0" fontId="8" fillId="0" borderId="69" xfId="0" applyFont="1" applyBorder="1" applyAlignment="1" applyProtection="1">
      <alignment vertical="center"/>
      <protection locked="0"/>
    </xf>
    <xf numFmtId="0" fontId="8" fillId="0" borderId="6" xfId="0" applyFont="1" applyBorder="1" applyAlignment="1" applyProtection="1">
      <alignment vertical="center"/>
      <protection locked="0"/>
    </xf>
    <xf numFmtId="0" fontId="6" fillId="4" borderId="5" xfId="0" applyFont="1" applyFill="1" applyBorder="1" applyAlignment="1" applyProtection="1">
      <alignment horizontal="center" vertical="center" wrapText="1"/>
      <protection locked="0"/>
    </xf>
    <xf numFmtId="0" fontId="6" fillId="4" borderId="69"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0" fillId="0" borderId="0" xfId="0" applyAlignment="1">
      <alignment horizontal="left"/>
    </xf>
    <xf numFmtId="0" fontId="8" fillId="3" borderId="5" xfId="0" applyFont="1" applyFill="1" applyBorder="1" applyAlignment="1" applyProtection="1">
      <alignment vertical="center"/>
      <protection locked="0"/>
    </xf>
    <xf numFmtId="0" fontId="8" fillId="3" borderId="69" xfId="0" applyFont="1" applyFill="1" applyBorder="1" applyAlignment="1" applyProtection="1">
      <alignment vertical="center"/>
      <protection locked="0"/>
    </xf>
    <xf numFmtId="0" fontId="8" fillId="3" borderId="6" xfId="0" applyFont="1" applyFill="1" applyBorder="1" applyAlignment="1" applyProtection="1">
      <alignment vertical="center"/>
      <protection locked="0"/>
    </xf>
    <xf numFmtId="0" fontId="0" fillId="0" borderId="0" xfId="0" applyFont="1" applyAlignment="1">
      <alignment horizontal="center"/>
    </xf>
    <xf numFmtId="0" fontId="7" fillId="0" borderId="0" xfId="0" applyFont="1" applyProtection="1">
      <protection locked="0"/>
    </xf>
    <xf numFmtId="0" fontId="8" fillId="0" borderId="5"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shrinkToFit="1"/>
      <protection locked="0"/>
    </xf>
    <xf numFmtId="0" fontId="6" fillId="0" borderId="0" xfId="0" applyFont="1" applyAlignment="1">
      <alignment horizontal="center"/>
    </xf>
    <xf numFmtId="0" fontId="8" fillId="0" borderId="7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186" fontId="8" fillId="3" borderId="5" xfId="0" applyNumberFormat="1" applyFont="1" applyFill="1" applyBorder="1" applyAlignment="1" applyProtection="1">
      <alignment horizontal="center" vertical="center"/>
      <protection locked="0"/>
    </xf>
    <xf numFmtId="186" fontId="8" fillId="3" borderId="69" xfId="0" applyNumberFormat="1" applyFont="1" applyFill="1" applyBorder="1" applyAlignment="1" applyProtection="1">
      <alignment horizontal="center" vertical="center"/>
      <protection locked="0"/>
    </xf>
    <xf numFmtId="186" fontId="8" fillId="3" borderId="6" xfId="0" applyNumberFormat="1" applyFont="1" applyFill="1" applyBorder="1" applyAlignment="1" applyProtection="1">
      <alignment horizontal="center" vertical="center"/>
      <protection locked="0"/>
    </xf>
    <xf numFmtId="0" fontId="8" fillId="0" borderId="77"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shrinkToFit="1"/>
      <protection locked="0"/>
    </xf>
    <xf numFmtId="0" fontId="8" fillId="0" borderId="79" xfId="0" applyFont="1" applyBorder="1" applyAlignment="1" applyProtection="1">
      <alignment horizontal="center" vertical="center" wrapText="1"/>
      <protection locked="0"/>
    </xf>
    <xf numFmtId="0" fontId="6" fillId="0" borderId="69"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4" xfId="0" applyFont="1" applyBorder="1" applyProtection="1">
      <protection locked="0"/>
    </xf>
    <xf numFmtId="0" fontId="8" fillId="0" borderId="69" xfId="0" applyFont="1" applyBorder="1" applyAlignment="1" applyProtection="1">
      <alignment horizontal="center" vertical="center"/>
      <protection locked="0"/>
    </xf>
    <xf numFmtId="0" fontId="8" fillId="3" borderId="5" xfId="0" applyFont="1" applyFill="1" applyBorder="1" applyAlignment="1" applyProtection="1">
      <alignment horizontal="center" vertical="center" wrapText="1"/>
      <protection locked="0"/>
    </xf>
    <xf numFmtId="186" fontId="0" fillId="0" borderId="0" xfId="0" applyNumberFormat="1" applyFont="1" applyProtection="1">
      <protection locked="0"/>
    </xf>
    <xf numFmtId="0" fontId="6" fillId="0" borderId="80" xfId="0" applyFont="1" applyBorder="1" applyAlignment="1">
      <alignment horizontal="center" vertical="center" wrapText="1"/>
    </xf>
    <xf numFmtId="186" fontId="6" fillId="0" borderId="81" xfId="0" applyNumberFormat="1" applyFont="1" applyBorder="1" applyAlignment="1" applyProtection="1">
      <alignment horizontal="center" vertical="center"/>
      <protection locked="0"/>
    </xf>
    <xf numFmtId="186" fontId="6" fillId="0" borderId="6" xfId="0" applyNumberFormat="1" applyFont="1" applyBorder="1" applyAlignment="1" applyProtection="1">
      <alignment horizontal="center" vertical="center"/>
      <protection locked="0"/>
    </xf>
    <xf numFmtId="186" fontId="8" fillId="3" borderId="33" xfId="0" applyNumberFormat="1" applyFont="1" applyFill="1" applyBorder="1" applyAlignment="1" applyProtection="1">
      <alignment horizontal="center"/>
      <protection locked="0"/>
    </xf>
    <xf numFmtId="186" fontId="8" fillId="0" borderId="1" xfId="0" applyNumberFormat="1" applyFont="1" applyBorder="1" applyAlignment="1">
      <alignment horizontal="center"/>
    </xf>
    <xf numFmtId="186" fontId="8" fillId="3" borderId="15" xfId="0" applyNumberFormat="1" applyFont="1" applyFill="1" applyBorder="1" applyAlignment="1" applyProtection="1">
      <alignment horizontal="center"/>
      <protection locked="0"/>
    </xf>
    <xf numFmtId="0" fontId="6" fillId="0" borderId="82" xfId="0" applyFont="1" applyBorder="1" applyAlignment="1">
      <alignment horizontal="center" vertical="center" wrapText="1"/>
    </xf>
    <xf numFmtId="0" fontId="7" fillId="0" borderId="69"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3" borderId="5"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6" xfId="0" applyFont="1" applyFill="1" applyBorder="1" applyAlignment="1">
      <alignment horizontal="center" vertical="center"/>
    </xf>
    <xf numFmtId="0" fontId="6" fillId="0" borderId="83"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3" borderId="3" xfId="0" applyFont="1" applyFill="1" applyBorder="1" applyAlignment="1" applyProtection="1">
      <alignment horizontal="left" vertical="center"/>
      <protection locked="0"/>
    </xf>
    <xf numFmtId="0" fontId="8" fillId="0" borderId="5"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182" fontId="8" fillId="0" borderId="33" xfId="0" applyNumberFormat="1" applyFont="1" applyBorder="1" applyAlignment="1">
      <alignment horizontal="center" vertical="center" wrapText="1"/>
    </xf>
    <xf numFmtId="182" fontId="8" fillId="0" borderId="1" xfId="0" applyNumberFormat="1" applyFont="1" applyBorder="1" applyAlignment="1">
      <alignment horizontal="center" vertical="center" wrapText="1"/>
    </xf>
    <xf numFmtId="182" fontId="8" fillId="0" borderId="15" xfId="0" applyNumberFormat="1" applyFont="1" applyBorder="1" applyAlignment="1">
      <alignment horizontal="center" vertical="center" wrapText="1"/>
    </xf>
    <xf numFmtId="0" fontId="6" fillId="0" borderId="0" xfId="0" applyFont="1" applyBorder="1"/>
    <xf numFmtId="182" fontId="6" fillId="0" borderId="1" xfId="0" applyNumberFormat="1" applyFont="1" applyBorder="1" applyAlignment="1">
      <alignment horizontal="center" vertical="center" wrapText="1"/>
    </xf>
    <xf numFmtId="182" fontId="6" fillId="0" borderId="0" xfId="0" applyNumberFormat="1" applyFont="1" applyBorder="1" applyAlignment="1">
      <alignment horizontal="center" vertical="center" wrapText="1"/>
    </xf>
    <xf numFmtId="182" fontId="6" fillId="0" borderId="0" xfId="0" applyNumberFormat="1" applyFont="1" applyAlignment="1">
      <alignment horizontal="center" vertical="center" wrapText="1"/>
    </xf>
    <xf numFmtId="0" fontId="8" fillId="0" borderId="12" xfId="0" applyFont="1" applyBorder="1" applyAlignment="1">
      <alignment vertical="top" wrapText="1"/>
    </xf>
    <xf numFmtId="0" fontId="8" fillId="0" borderId="8" xfId="0" applyFont="1" applyBorder="1" applyAlignment="1">
      <alignment vertical="top" wrapText="1"/>
    </xf>
    <xf numFmtId="0" fontId="7" fillId="0" borderId="0" xfId="0" applyFont="1"/>
    <xf numFmtId="0" fontId="7" fillId="0" borderId="0" xfId="0" applyFont="1" applyAlignment="1">
      <alignment horizontal="left"/>
    </xf>
    <xf numFmtId="0" fontId="7" fillId="0" borderId="3"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69" xfId="0" applyFont="1" applyBorder="1" applyAlignment="1">
      <alignment horizontal="left" vertical="center" shrinkToFit="1"/>
    </xf>
    <xf numFmtId="0" fontId="7" fillId="0" borderId="3" xfId="0" applyFont="1" applyBorder="1" applyAlignment="1">
      <alignment horizontal="left" vertical="center" wrapText="1" shrinkToFit="1"/>
    </xf>
    <xf numFmtId="0" fontId="7" fillId="0" borderId="9" xfId="0" applyFont="1" applyBorder="1" applyAlignment="1">
      <alignment horizontal="center" vertical="center"/>
    </xf>
    <xf numFmtId="0" fontId="7" fillId="0" borderId="4" xfId="0" applyFont="1" applyBorder="1" applyAlignment="1">
      <alignment horizontal="left" vertical="center"/>
    </xf>
    <xf numFmtId="0" fontId="6" fillId="0" borderId="12" xfId="0" applyFont="1" applyBorder="1"/>
    <xf numFmtId="0" fontId="6" fillId="0" borderId="68" xfId="0" applyFont="1" applyBorder="1"/>
    <xf numFmtId="0" fontId="6" fillId="0" borderId="8" xfId="0" applyFont="1" applyBorder="1"/>
    <xf numFmtId="0" fontId="7" fillId="0" borderId="9" xfId="0" applyFont="1" applyBorder="1"/>
    <xf numFmtId="0" fontId="7" fillId="0" borderId="4" xfId="0" applyFont="1" applyBorder="1" applyAlignment="1">
      <alignment horizontal="left" vertical="center" wrapText="1"/>
    </xf>
    <xf numFmtId="0" fontId="7" fillId="0" borderId="3" xfId="0" applyFont="1" applyBorder="1" applyAlignment="1">
      <alignment horizontal="center" vertical="center"/>
    </xf>
    <xf numFmtId="0" fontId="7" fillId="0" borderId="12" xfId="0" applyFont="1" applyBorder="1" applyAlignment="1">
      <alignment vertical="top" wrapText="1"/>
    </xf>
    <xf numFmtId="0" fontId="7" fillId="0" borderId="8" xfId="0" applyFont="1" applyBorder="1" applyAlignment="1">
      <alignment vertical="top" wrapText="1"/>
    </xf>
    <xf numFmtId="0" fontId="7" fillId="0" borderId="0" xfId="0" applyFont="1" applyBorder="1"/>
    <xf numFmtId="0" fontId="8" fillId="0" borderId="9" xfId="0" applyFont="1" applyBorder="1" applyAlignment="1">
      <alignment vertical="top" wrapText="1"/>
    </xf>
    <xf numFmtId="0" fontId="8" fillId="0" borderId="4" xfId="0" applyFont="1" applyBorder="1" applyAlignment="1">
      <alignmen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7" fillId="0" borderId="68" xfId="0" applyFont="1" applyBorder="1" applyAlignment="1">
      <alignment horizontal="left" vertical="top" wrapText="1"/>
    </xf>
    <xf numFmtId="0" fontId="7" fillId="0" borderId="45" xfId="0" applyFont="1" applyBorder="1" applyAlignment="1">
      <alignment horizontal="left" vertical="top" wrapText="1"/>
    </xf>
    <xf numFmtId="0" fontId="7" fillId="0" borderId="4" xfId="0" applyFont="1" applyBorder="1"/>
    <xf numFmtId="0" fontId="7" fillId="0" borderId="7" xfId="0" applyFont="1" applyBorder="1" applyAlignment="1">
      <alignment horizontal="left" vertical="top"/>
    </xf>
    <xf numFmtId="0" fontId="7" fillId="0" borderId="3" xfId="0" applyFont="1" applyBorder="1" applyAlignment="1">
      <alignment horizontal="left" vertical="top"/>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3"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84" xfId="0" applyFont="1" applyBorder="1" applyAlignment="1">
      <alignment horizontal="left" vertical="top" wrapTex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4" xfId="0" applyFont="1" applyBorder="1" applyAlignment="1">
      <alignment horizontal="left" vertical="top" wrapText="1"/>
    </xf>
    <xf numFmtId="0" fontId="7" fillId="0" borderId="33" xfId="0" applyFont="1" applyBorder="1" applyAlignment="1">
      <alignment horizontal="left" vertical="top" wrapText="1"/>
    </xf>
    <xf numFmtId="0" fontId="7" fillId="0" borderId="15" xfId="0" applyFont="1" applyBorder="1" applyAlignment="1">
      <alignment horizontal="left" vertical="top" wrapText="1"/>
    </xf>
    <xf numFmtId="0" fontId="7" fillId="0" borderId="1" xfId="0" applyFont="1" applyBorder="1" applyAlignment="1">
      <alignment horizontal="left" vertical="top" wrapText="1"/>
    </xf>
    <xf numFmtId="0" fontId="7" fillId="0" borderId="46" xfId="0" applyFont="1" applyBorder="1" applyAlignment="1">
      <alignment horizontal="left" vertical="top" wrapText="1"/>
    </xf>
    <xf numFmtId="0" fontId="7" fillId="0" borderId="0" xfId="0" applyFont="1" applyBorder="1" applyAlignment="1">
      <alignment horizontal="left" vertical="top"/>
    </xf>
    <xf numFmtId="0" fontId="7" fillId="0" borderId="9" xfId="0" applyFont="1" applyBorder="1" applyAlignment="1">
      <alignment horizontal="left" vertical="top"/>
    </xf>
    <xf numFmtId="0" fontId="7" fillId="0" borderId="4" xfId="0" applyFont="1" applyBorder="1" applyAlignment="1">
      <alignment horizontal="left" vertical="top"/>
    </xf>
    <xf numFmtId="0" fontId="8" fillId="0" borderId="33" xfId="0" applyFont="1" applyBorder="1" applyAlignment="1">
      <alignment vertical="top" wrapText="1"/>
    </xf>
    <xf numFmtId="0" fontId="8" fillId="0" borderId="15" xfId="0" applyFont="1" applyBorder="1" applyAlignment="1">
      <alignment vertical="top" wrapText="1"/>
    </xf>
    <xf numFmtId="0" fontId="7" fillId="0" borderId="68" xfId="0" applyFont="1" applyBorder="1" applyAlignment="1">
      <alignment horizontal="left" vertical="top"/>
    </xf>
    <xf numFmtId="0" fontId="7" fillId="0" borderId="33" xfId="0" applyFont="1" applyBorder="1" applyAlignment="1">
      <alignment horizontal="left" vertical="top"/>
    </xf>
    <xf numFmtId="0" fontId="7" fillId="0" borderId="1" xfId="0" applyFont="1" applyBorder="1" applyAlignment="1">
      <alignment horizontal="left" vertical="top"/>
    </xf>
    <xf numFmtId="0" fontId="7" fillId="0" borderId="15" xfId="0" applyFont="1" applyBorder="1" applyAlignment="1">
      <alignment horizontal="left" vertical="top"/>
    </xf>
    <xf numFmtId="0" fontId="7" fillId="0" borderId="33" xfId="0" applyFont="1" applyBorder="1" applyAlignment="1">
      <alignment vertical="top" wrapText="1"/>
    </xf>
    <xf numFmtId="0" fontId="7" fillId="0" borderId="15" xfId="0" applyFont="1" applyBorder="1" applyAlignment="1">
      <alignment vertical="top" wrapText="1"/>
    </xf>
    <xf numFmtId="0" fontId="6" fillId="0" borderId="0" xfId="0" applyFont="1" applyFill="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6" fillId="0" borderId="1"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13" fillId="0" borderId="0" xfId="0" applyFont="1" applyAlignment="1">
      <alignment horizontal="center" vertical="center"/>
    </xf>
    <xf numFmtId="0" fontId="14" fillId="0" borderId="0" xfId="0" applyFont="1" applyAlignment="1">
      <alignment horizontal="center" vertical="center"/>
    </xf>
    <xf numFmtId="0" fontId="13" fillId="0" borderId="7" xfId="0" applyFont="1" applyBorder="1" applyAlignment="1">
      <alignment horizontal="center"/>
    </xf>
    <xf numFmtId="0" fontId="13" fillId="0" borderId="7"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3" fillId="0" borderId="3" xfId="2" applyFont="1" applyFill="1" applyBorder="1" applyAlignment="1">
      <alignment horizontal="center" vertical="center"/>
    </xf>
    <xf numFmtId="0" fontId="13" fillId="0" borderId="3" xfId="0" applyFont="1" applyBorder="1" applyAlignment="1">
      <alignment horizontal="center"/>
    </xf>
    <xf numFmtId="0" fontId="13" fillId="0" borderId="13" xfId="0" applyFont="1" applyBorder="1" applyAlignment="1">
      <alignment horizontal="center"/>
    </xf>
    <xf numFmtId="0" fontId="13" fillId="0" borderId="13" xfId="0" applyFont="1" applyBorder="1" applyAlignment="1">
      <alignment horizontal="center" vertical="center"/>
    </xf>
    <xf numFmtId="0" fontId="14" fillId="0" borderId="13" xfId="0" applyFont="1" applyBorder="1" applyAlignment="1">
      <alignment horizontal="center" vertical="center"/>
    </xf>
    <xf numFmtId="0" fontId="13" fillId="0" borderId="14" xfId="0" applyFont="1" applyBorder="1" applyAlignment="1">
      <alignment horizontal="center" vertical="center"/>
    </xf>
    <xf numFmtId="0" fontId="14" fillId="0" borderId="14" xfId="0" applyFont="1" applyBorder="1" applyAlignment="1">
      <alignment horizontal="center" vertical="center"/>
    </xf>
    <xf numFmtId="0" fontId="13" fillId="0" borderId="0" xfId="0" applyFont="1"/>
    <xf numFmtId="0" fontId="14" fillId="0" borderId="0" xfId="0" applyFont="1"/>
    <xf numFmtId="0" fontId="13" fillId="0" borderId="14" xfId="0" applyFont="1" applyBorder="1" applyAlignment="1">
      <alignment horizontal="center"/>
    </xf>
    <xf numFmtId="0" fontId="14" fillId="0" borderId="3" xfId="0" applyFont="1" applyBorder="1" applyAlignment="1">
      <alignment horizontal="center"/>
    </xf>
    <xf numFmtId="0" fontId="14" fillId="0" borderId="0" xfId="0" applyFont="1" applyAlignment="1">
      <alignment horizontal="center"/>
    </xf>
    <xf numFmtId="0" fontId="13" fillId="0" borderId="0" xfId="2" applyFont="1" applyBorder="1" applyAlignment="1">
      <alignment horizontal="center"/>
    </xf>
    <xf numFmtId="0" fontId="13" fillId="0" borderId="9" xfId="0" applyFont="1" applyBorder="1" applyAlignment="1">
      <alignment horizontal="center"/>
    </xf>
    <xf numFmtId="0" fontId="14" fillId="0" borderId="0" xfId="2" applyFont="1" applyBorder="1" applyAlignment="1">
      <alignment horizontal="center"/>
    </xf>
    <xf numFmtId="0" fontId="14" fillId="0" borderId="0" xfId="0" applyFont="1" applyBorder="1"/>
    <xf numFmtId="0" fontId="13" fillId="0" borderId="2" xfId="0" applyFont="1" applyBorder="1" applyAlignment="1">
      <alignment horizontal="center"/>
    </xf>
    <xf numFmtId="0" fontId="13" fillId="0" borderId="45" xfId="0" applyFont="1" applyBorder="1" applyAlignment="1">
      <alignment horizontal="center"/>
    </xf>
    <xf numFmtId="0" fontId="13" fillId="0" borderId="45" xfId="0" applyFont="1" applyBorder="1"/>
    <xf numFmtId="0" fontId="13" fillId="0" borderId="46" xfId="0" applyFont="1" applyBorder="1" applyAlignment="1">
      <alignment horizontal="center"/>
    </xf>
    <xf numFmtId="0" fontId="13" fillId="0" borderId="46" xfId="0" applyFont="1" applyBorder="1"/>
    <xf numFmtId="0" fontId="14" fillId="0" borderId="5" xfId="0" applyFont="1" applyBorder="1" applyAlignment="1">
      <alignment vertical="center" wrapText="1"/>
    </xf>
    <xf numFmtId="0" fontId="14" fillId="0" borderId="69" xfId="0" applyFont="1" applyBorder="1" applyAlignment="1">
      <alignment vertical="center" wrapText="1"/>
    </xf>
    <xf numFmtId="0" fontId="14" fillId="0" borderId="6" xfId="0" applyFont="1" applyBorder="1" applyAlignment="1">
      <alignment vertical="center" wrapText="1"/>
    </xf>
    <xf numFmtId="0" fontId="14" fillId="0" borderId="3" xfId="0" applyFont="1" applyBorder="1" applyAlignment="1">
      <alignment horizontal="center" vertical="center" wrapText="1"/>
    </xf>
    <xf numFmtId="0" fontId="8" fillId="0" borderId="7" xfId="0" applyFont="1" applyBorder="1" applyAlignment="1">
      <alignment vertical="top" wrapText="1"/>
    </xf>
    <xf numFmtId="0" fontId="7" fillId="0" borderId="7" xfId="0" applyFont="1" applyBorder="1" applyAlignment="1">
      <alignment vertical="top" wrapText="1"/>
    </xf>
    <xf numFmtId="0" fontId="6" fillId="0" borderId="69" xfId="0" applyFont="1" applyFill="1" applyBorder="1" applyAlignment="1" applyProtection="1">
      <alignment horizontal="left" vertical="center"/>
      <protection locked="0"/>
    </xf>
    <xf numFmtId="0" fontId="7" fillId="0" borderId="1" xfId="0" applyFont="1" applyBorder="1"/>
    <xf numFmtId="0" fontId="7" fillId="0" borderId="3" xfId="0" applyFont="1" applyBorder="1"/>
    <xf numFmtId="0" fontId="14" fillId="0" borderId="7" xfId="0" applyFont="1" applyBorder="1" applyAlignment="1">
      <alignment horizontal="center"/>
    </xf>
    <xf numFmtId="0" fontId="14" fillId="0" borderId="9" xfId="0" applyFont="1" applyBorder="1" applyAlignment="1">
      <alignment horizontal="center"/>
    </xf>
    <xf numFmtId="0" fontId="7" fillId="0" borderId="3" xfId="0" applyFont="1" applyBorder="1" applyAlignment="1">
      <alignment vertical="top"/>
    </xf>
    <xf numFmtId="0" fontId="0" fillId="0" borderId="3" xfId="0" applyFont="1" applyBorder="1" applyAlignment="1">
      <alignment horizontal="center"/>
    </xf>
    <xf numFmtId="0" fontId="14" fillId="0" borderId="13" xfId="0" applyFont="1" applyBorder="1" applyAlignment="1">
      <alignment horizontal="center"/>
    </xf>
    <xf numFmtId="0" fontId="1" fillId="0" borderId="3" xfId="2" applyFont="1" applyFill="1" applyBorder="1" applyAlignment="1">
      <alignment horizontal="center" vertical="center"/>
    </xf>
    <xf numFmtId="0" fontId="7" fillId="0" borderId="0" xfId="0" applyFont="1" applyAlignment="1">
      <alignment horizontal="center"/>
    </xf>
    <xf numFmtId="0" fontId="14" fillId="0" borderId="3" xfId="0" applyFont="1" applyBorder="1"/>
    <xf numFmtId="0" fontId="14" fillId="0" borderId="14" xfId="0" applyFont="1" applyBorder="1" applyAlignment="1">
      <alignment horizontal="center"/>
    </xf>
    <xf numFmtId="0" fontId="13" fillId="0" borderId="0" xfId="0" applyFont="1" applyAlignment="1">
      <alignment horizontal="center"/>
    </xf>
    <xf numFmtId="0" fontId="7" fillId="0" borderId="0" xfId="0" applyFont="1" applyBorder="1" applyAlignment="1">
      <alignment vertical="top"/>
    </xf>
  </cellXfs>
  <cellStyles count="3">
    <cellStyle name="標準" xfId="0" builtinId="0"/>
    <cellStyle name="標準_【案】R6保育所監査資料" xfId="1"/>
    <cellStyle name="標準_保育所監査用 認定こども園職員、面積チェック表" xfId="2"/>
  </cellStyles>
  <dxfs count="60">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3"/>
  <sheetViews>
    <sheetView tabSelected="1" view="pageBreakPreview" zoomScaleSheetLayoutView="100" workbookViewId="0"/>
  </sheetViews>
  <sheetFormatPr defaultRowHeight="13.5"/>
  <cols>
    <col min="1" max="1" width="2.125" style="1" customWidth="1"/>
    <col min="2" max="2" width="10.7265625" style="1" customWidth="1"/>
    <col min="3" max="4" width="10" style="1" customWidth="1"/>
    <col min="5" max="5" width="10.6328125" style="1" customWidth="1"/>
    <col min="6" max="9" width="10" style="1" customWidth="1"/>
    <col min="10" max="10" width="9.81640625" style="1" customWidth="1"/>
    <col min="11" max="12" width="9" style="1" bestFit="1" customWidth="1"/>
    <col min="13" max="29" width="7" style="1" customWidth="1"/>
    <col min="30" max="255" width="9" style="1" bestFit="1" customWidth="1"/>
    <col min="256" max="16384" width="8.7265625" style="1" bestFit="1" customWidth="1"/>
  </cols>
  <sheetData>
    <row r="1" spans="1:10" ht="14.25">
      <c r="B1" s="5" t="s">
        <v>0</v>
      </c>
      <c r="H1" s="1" t="s">
        <v>1</v>
      </c>
    </row>
    <row r="2" spans="1:10" ht="8.25" customHeight="1"/>
    <row r="3" spans="1:10" ht="15" customHeight="1">
      <c r="B3" s="6" t="s">
        <v>9</v>
      </c>
      <c r="C3" s="30"/>
      <c r="D3" s="30"/>
      <c r="E3" s="51"/>
      <c r="F3" s="30"/>
      <c r="G3" s="30"/>
    </row>
    <row r="4" spans="1:10" s="2" customFormat="1" ht="19.5" customHeight="1">
      <c r="B4" s="7"/>
      <c r="C4" s="9" t="s">
        <v>11</v>
      </c>
      <c r="D4" s="9" t="s">
        <v>14</v>
      </c>
      <c r="E4" s="52" t="s">
        <v>5</v>
      </c>
      <c r="F4" s="9" t="s">
        <v>7</v>
      </c>
      <c r="G4" s="9" t="s">
        <v>2</v>
      </c>
      <c r="H4" s="9" t="s">
        <v>15</v>
      </c>
      <c r="I4" s="9" t="s">
        <v>19</v>
      </c>
    </row>
    <row r="5" spans="1:10" s="2" customFormat="1" ht="19.5" customHeight="1">
      <c r="B5" s="8" t="s">
        <v>4</v>
      </c>
      <c r="C5" s="31"/>
      <c r="D5" s="31"/>
      <c r="E5" s="31"/>
      <c r="F5" s="31"/>
      <c r="G5" s="31"/>
      <c r="H5" s="31"/>
      <c r="I5" s="9">
        <f>SUM(C5:H5)</f>
        <v>0</v>
      </c>
    </row>
    <row r="6" spans="1:10" s="2" customFormat="1" ht="19.5" customHeight="1">
      <c r="B6" s="8" t="s">
        <v>21</v>
      </c>
      <c r="C6" s="31"/>
      <c r="D6" s="31"/>
      <c r="E6" s="31"/>
      <c r="F6" s="31"/>
      <c r="G6" s="31"/>
      <c r="H6" s="31"/>
      <c r="I6" s="9">
        <f>SUM(C6:H6)</f>
        <v>0</v>
      </c>
    </row>
    <row r="7" spans="1:10" s="2" customFormat="1" ht="19.5" customHeight="1">
      <c r="B7" s="9" t="s">
        <v>19</v>
      </c>
      <c r="C7" s="32">
        <f t="shared" ref="C7:H7" si="0">SUM(C5:C6)</f>
        <v>0</v>
      </c>
      <c r="D7" s="9">
        <f t="shared" si="0"/>
        <v>0</v>
      </c>
      <c r="E7" s="9">
        <f t="shared" si="0"/>
        <v>0</v>
      </c>
      <c r="F7" s="9">
        <f t="shared" si="0"/>
        <v>0</v>
      </c>
      <c r="G7" s="9">
        <f t="shared" si="0"/>
        <v>0</v>
      </c>
      <c r="H7" s="32">
        <f t="shared" si="0"/>
        <v>0</v>
      </c>
      <c r="I7" s="9">
        <f>SUM(C7:H7)</f>
        <v>0</v>
      </c>
    </row>
    <row r="8" spans="1:10" ht="6.75" customHeight="1">
      <c r="B8" s="10"/>
      <c r="C8" s="10"/>
      <c r="D8" s="10"/>
      <c r="E8" s="10"/>
      <c r="F8" s="10"/>
      <c r="G8" s="10"/>
      <c r="H8" s="10"/>
      <c r="I8" s="99"/>
    </row>
    <row r="9" spans="1:10" ht="14.25">
      <c r="B9" s="11" t="s">
        <v>28</v>
      </c>
    </row>
    <row r="10" spans="1:10" ht="6.75" customHeight="1"/>
    <row r="11" spans="1:10">
      <c r="A11" s="3" t="s">
        <v>30</v>
      </c>
      <c r="B11" s="12"/>
      <c r="C11" s="12"/>
      <c r="D11" s="12"/>
      <c r="E11" s="12"/>
      <c r="F11" s="12"/>
      <c r="G11" s="12"/>
      <c r="H11" s="12"/>
      <c r="I11" s="12"/>
      <c r="J11" s="12"/>
    </row>
    <row r="12" spans="1:10" ht="21" customHeight="1">
      <c r="A12" s="4"/>
      <c r="B12" s="13" t="s">
        <v>35</v>
      </c>
      <c r="C12" s="33" t="s">
        <v>36</v>
      </c>
      <c r="D12" s="47" t="s">
        <v>34</v>
      </c>
      <c r="E12" s="53"/>
      <c r="F12" s="33" t="s">
        <v>6</v>
      </c>
      <c r="G12" s="77"/>
      <c r="H12" s="15" t="s">
        <v>18</v>
      </c>
      <c r="I12" s="33" t="s">
        <v>40</v>
      </c>
      <c r="J12" s="77"/>
    </row>
    <row r="13" spans="1:10" ht="21" customHeight="1">
      <c r="B13" s="14"/>
      <c r="C13" s="34"/>
      <c r="D13" s="48" t="s">
        <v>4</v>
      </c>
      <c r="E13" s="54" t="s">
        <v>21</v>
      </c>
      <c r="F13" s="65"/>
      <c r="G13" s="78"/>
      <c r="H13" s="15"/>
      <c r="I13" s="34"/>
      <c r="J13" s="113"/>
    </row>
    <row r="14" spans="1:10" ht="21.5" customHeight="1">
      <c r="B14" s="15" t="s">
        <v>24</v>
      </c>
      <c r="C14" s="35">
        <f t="shared" ref="C14:C19" si="1">SUM(D14:E14)</f>
        <v>0</v>
      </c>
      <c r="D14" s="49"/>
      <c r="E14" s="55"/>
      <c r="F14" s="66">
        <f>ROUNDDOWN(C14*1/3,1)</f>
        <v>0</v>
      </c>
      <c r="G14" s="79"/>
      <c r="H14" s="88"/>
      <c r="I14" s="100" t="s">
        <v>42</v>
      </c>
      <c r="J14" s="114"/>
    </row>
    <row r="15" spans="1:10" ht="21.5" customHeight="1">
      <c r="B15" s="15" t="s">
        <v>43</v>
      </c>
      <c r="C15" s="35">
        <f t="shared" si="1"/>
        <v>0</v>
      </c>
      <c r="D15" s="49"/>
      <c r="E15" s="55"/>
      <c r="F15" s="66">
        <f>ROUNDDOWN(C15*1/6,1)</f>
        <v>0</v>
      </c>
      <c r="G15" s="79"/>
      <c r="H15" s="89"/>
      <c r="I15" s="101" t="s">
        <v>47</v>
      </c>
      <c r="J15" s="115"/>
    </row>
    <row r="16" spans="1:10" ht="21.5" customHeight="1">
      <c r="B16" s="15" t="s">
        <v>49</v>
      </c>
      <c r="C16" s="35">
        <f t="shared" si="1"/>
        <v>0</v>
      </c>
      <c r="D16" s="49"/>
      <c r="E16" s="55"/>
      <c r="F16" s="66">
        <f>ROUNDDOWN(C16*1/6,1)</f>
        <v>0</v>
      </c>
      <c r="G16" s="79"/>
      <c r="H16" s="90"/>
      <c r="I16" s="102"/>
      <c r="J16" s="116"/>
    </row>
    <row r="17" spans="1:29" ht="21.5" customHeight="1">
      <c r="B17" s="15" t="s">
        <v>51</v>
      </c>
      <c r="C17" s="35">
        <f t="shared" si="1"/>
        <v>0</v>
      </c>
      <c r="D17" s="49"/>
      <c r="E17" s="55"/>
      <c r="F17" s="66">
        <f>ROUNDDOWN(C17*1/20,1)</f>
        <v>0</v>
      </c>
      <c r="G17" s="79"/>
      <c r="H17" s="91"/>
      <c r="I17" s="103" t="s">
        <v>54</v>
      </c>
      <c r="J17" s="117"/>
    </row>
    <row r="18" spans="1:29" ht="21.5" customHeight="1">
      <c r="B18" s="15" t="s">
        <v>26</v>
      </c>
      <c r="C18" s="35">
        <f t="shared" si="1"/>
        <v>0</v>
      </c>
      <c r="D18" s="49"/>
      <c r="E18" s="55"/>
      <c r="F18" s="66">
        <f>ROUNDDOWN(C18*1/30,1)</f>
        <v>0</v>
      </c>
      <c r="G18" s="79"/>
      <c r="H18" s="91"/>
      <c r="I18" s="104" t="s">
        <v>55</v>
      </c>
      <c r="J18" s="118"/>
    </row>
    <row r="19" spans="1:29" ht="21.5" customHeight="1">
      <c r="B19" s="15" t="s">
        <v>38</v>
      </c>
      <c r="C19" s="35">
        <f t="shared" si="1"/>
        <v>0</v>
      </c>
      <c r="D19" s="49"/>
      <c r="E19" s="55"/>
      <c r="F19" s="66">
        <f>ROUNDDOWN(C19*1/30,1)</f>
        <v>0</v>
      </c>
      <c r="G19" s="79"/>
      <c r="H19" s="91"/>
      <c r="I19" s="105"/>
      <c r="J19" s="119"/>
    </row>
    <row r="20" spans="1:29" ht="21.5" customHeight="1">
      <c r="B20" s="15" t="s">
        <v>56</v>
      </c>
      <c r="C20" s="35">
        <f>SUM(C14:C19)</f>
        <v>0</v>
      </c>
      <c r="D20" s="35">
        <f>SUM(D14:D19)</f>
        <v>0</v>
      </c>
      <c r="E20" s="56">
        <f>SUM(E14:E19)</f>
        <v>0</v>
      </c>
      <c r="F20" s="67">
        <f>SUM(F14:G19)</f>
        <v>0</v>
      </c>
      <c r="G20" s="80"/>
      <c r="H20" s="92">
        <f>SUM(H14:H19)</f>
        <v>0</v>
      </c>
      <c r="I20" s="106"/>
      <c r="J20" s="120"/>
    </row>
    <row r="21" spans="1:29" ht="21" customHeight="1">
      <c r="B21" s="16" t="s">
        <v>57</v>
      </c>
      <c r="C21" s="36"/>
      <c r="D21" s="36"/>
      <c r="E21" s="57"/>
      <c r="F21" s="68">
        <f>ROUND(F20,0)</f>
        <v>0</v>
      </c>
      <c r="G21" s="81"/>
      <c r="H21" s="93"/>
      <c r="I21" s="107"/>
      <c r="J21" s="107"/>
    </row>
    <row r="22" spans="1:29" ht="16.5" customHeight="1">
      <c r="B22" s="17" t="s">
        <v>27</v>
      </c>
      <c r="C22" s="17"/>
      <c r="D22" s="17"/>
      <c r="E22" s="17"/>
      <c r="F22" s="17"/>
      <c r="G22" s="17"/>
      <c r="H22" s="17"/>
      <c r="I22" s="17"/>
      <c r="J22" s="17"/>
    </row>
    <row r="23" spans="1:29" ht="16.5" customHeight="1">
      <c r="B23" s="17"/>
      <c r="C23" s="17"/>
      <c r="D23" s="17"/>
      <c r="E23" s="17"/>
      <c r="F23" s="17"/>
      <c r="G23" s="17"/>
      <c r="H23" s="17"/>
      <c r="I23" s="17"/>
      <c r="J23" s="17"/>
    </row>
    <row r="24" spans="1:29" ht="9.75" customHeight="1">
      <c r="B24" s="17"/>
      <c r="C24" s="17"/>
      <c r="D24" s="17"/>
      <c r="E24" s="17"/>
      <c r="F24" s="17"/>
      <c r="G24" s="17"/>
      <c r="H24" s="17"/>
      <c r="I24" s="17"/>
      <c r="J24" s="17"/>
    </row>
    <row r="25" spans="1:29">
      <c r="A25" s="3" t="s">
        <v>62</v>
      </c>
      <c r="B25" s="3"/>
      <c r="C25" s="37"/>
      <c r="D25" s="37"/>
      <c r="E25" s="37"/>
      <c r="F25" s="37"/>
      <c r="G25" s="37"/>
      <c r="H25" s="37"/>
      <c r="I25" s="37"/>
      <c r="J25" s="37"/>
    </row>
    <row r="26" spans="1:29">
      <c r="A26" s="3"/>
      <c r="B26" s="18" t="s">
        <v>65</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row>
    <row r="27" spans="1:29">
      <c r="A27" s="3"/>
      <c r="B27" s="2" t="s">
        <v>66</v>
      </c>
      <c r="C27" s="18"/>
      <c r="D27" s="18"/>
      <c r="E27" s="58" t="s">
        <v>61</v>
      </c>
      <c r="F27" s="69"/>
      <c r="G27" s="58" t="s">
        <v>67</v>
      </c>
      <c r="H27" s="59" t="s">
        <v>20</v>
      </c>
      <c r="I27" s="69"/>
      <c r="J27" s="58" t="s">
        <v>13</v>
      </c>
      <c r="K27" s="18"/>
      <c r="L27" s="18"/>
      <c r="N27" s="60"/>
      <c r="O27" s="60"/>
      <c r="Q27" s="18"/>
      <c r="S27" s="18"/>
      <c r="U27" s="125"/>
      <c r="V27" s="125"/>
      <c r="X27" s="18"/>
      <c r="Z27" s="18"/>
      <c r="AA27" s="18"/>
      <c r="AB27" s="18"/>
      <c r="AC27" s="18"/>
    </row>
    <row r="28" spans="1:29">
      <c r="A28" s="3"/>
      <c r="B28" s="2"/>
      <c r="C28" s="18"/>
      <c r="D28" s="18"/>
      <c r="E28" s="59" t="s">
        <v>59</v>
      </c>
      <c r="F28" s="58"/>
      <c r="G28" s="58"/>
      <c r="H28" s="94"/>
      <c r="I28" s="108">
        <f>F27*I27</f>
        <v>0</v>
      </c>
      <c r="J28" s="58" t="s">
        <v>13</v>
      </c>
      <c r="K28" s="60"/>
      <c r="M28" s="18"/>
      <c r="O28" s="18"/>
      <c r="Q28" s="125"/>
      <c r="R28" s="125"/>
      <c r="T28" s="18"/>
      <c r="V28" s="18"/>
      <c r="W28" s="18"/>
      <c r="X28" s="18"/>
      <c r="Y28" s="18"/>
    </row>
    <row r="29" spans="1:29" ht="12" customHeight="1">
      <c r="A29" s="3"/>
      <c r="B29" s="2"/>
      <c r="C29" s="18"/>
      <c r="D29" s="18"/>
      <c r="E29" s="60"/>
      <c r="F29" s="18"/>
      <c r="G29" s="58"/>
      <c r="H29" s="58"/>
      <c r="I29" s="58"/>
      <c r="J29" s="94"/>
      <c r="K29" s="60"/>
      <c r="M29" s="18"/>
      <c r="O29" s="18"/>
      <c r="Q29" s="125"/>
      <c r="R29" s="125"/>
      <c r="T29" s="18"/>
      <c r="V29" s="18"/>
      <c r="W29" s="18"/>
      <c r="X29" s="18"/>
      <c r="Y29" s="18"/>
    </row>
    <row r="30" spans="1:29" ht="9" hidden="1" customHeight="1">
      <c r="A30" s="3"/>
      <c r="B30" s="2"/>
      <c r="C30" s="18"/>
      <c r="D30" s="18"/>
      <c r="E30" s="60"/>
      <c r="F30" s="18"/>
      <c r="G30" s="18"/>
      <c r="H30" s="18"/>
      <c r="I30" s="18"/>
      <c r="K30" s="60"/>
      <c r="M30" s="18"/>
      <c r="O30" s="18"/>
      <c r="Q30" s="125"/>
      <c r="R30" s="125"/>
      <c r="T30" s="18"/>
      <c r="V30" s="18"/>
      <c r="W30" s="18"/>
      <c r="X30" s="18"/>
      <c r="Y30" s="18"/>
    </row>
    <row r="31" spans="1:29" ht="15" customHeight="1">
      <c r="B31" s="15" t="s">
        <v>48</v>
      </c>
      <c r="C31" s="15"/>
      <c r="D31" s="15" t="s">
        <v>10</v>
      </c>
      <c r="E31" s="61" t="s">
        <v>8</v>
      </c>
      <c r="F31" s="61"/>
      <c r="G31" s="61"/>
      <c r="H31" s="15" t="s">
        <v>69</v>
      </c>
      <c r="I31" s="61" t="s">
        <v>70</v>
      </c>
      <c r="J31" s="61"/>
      <c r="K31" s="18"/>
      <c r="L31" s="18"/>
      <c r="M31" s="125"/>
      <c r="O31" s="125"/>
      <c r="P31" s="125"/>
      <c r="Q31" s="125"/>
      <c r="R31" s="125"/>
      <c r="S31" s="125"/>
      <c r="T31" s="125"/>
      <c r="U31" s="125"/>
      <c r="V31" s="125"/>
      <c r="W31" s="125"/>
      <c r="X31" s="125"/>
      <c r="Y31" s="125"/>
      <c r="AA31" s="127"/>
      <c r="AC31" s="18"/>
    </row>
    <row r="32" spans="1:29" ht="25.5" customHeight="1">
      <c r="B32" s="15"/>
      <c r="C32" s="15"/>
      <c r="D32" s="15"/>
      <c r="E32" s="15" t="s">
        <v>32</v>
      </c>
      <c r="F32" s="70" t="s">
        <v>60</v>
      </c>
      <c r="G32" s="82" t="s">
        <v>167</v>
      </c>
      <c r="H32" s="15"/>
      <c r="I32" s="61"/>
      <c r="J32" s="61"/>
    </row>
    <row r="33" spans="2:33" ht="29.25" customHeight="1">
      <c r="B33" s="19" t="s">
        <v>73</v>
      </c>
      <c r="C33" s="38"/>
      <c r="D33" s="15">
        <f>P4こども園職員調書!AE59</f>
        <v>0</v>
      </c>
      <c r="E33" s="62">
        <f>P4こども園職員調書!AG59</f>
        <v>0</v>
      </c>
      <c r="F33" s="71">
        <f>P4こども園職員調書!AI59</f>
        <v>0</v>
      </c>
      <c r="G33" s="83" t="str">
        <f>IFERROR(ROUND(F33/I28,0),"")</f>
        <v/>
      </c>
      <c r="H33" s="95">
        <f>SUM(D33,G33)</f>
        <v>0</v>
      </c>
      <c r="I33" s="109" t="s">
        <v>72</v>
      </c>
      <c r="J33" s="121"/>
    </row>
    <row r="34" spans="2:33" ht="23.25" customHeight="1">
      <c r="B34" s="20" t="s">
        <v>191</v>
      </c>
      <c r="C34" s="20"/>
      <c r="D34" s="15">
        <f>P4こども園職員調書!AE60</f>
        <v>0</v>
      </c>
      <c r="E34" s="62">
        <f>P4こども園職員調書!AG60</f>
        <v>0</v>
      </c>
      <c r="F34" s="71">
        <f>P4こども園職員調書!AI60</f>
        <v>0</v>
      </c>
      <c r="G34" s="83" t="str">
        <f>IFERROR(ROUND(F34/I28,0),"")</f>
        <v/>
      </c>
      <c r="H34" s="95">
        <f>SUM(D34,G34)</f>
        <v>0</v>
      </c>
      <c r="I34" s="110" t="s">
        <v>75</v>
      </c>
      <c r="J34" s="110"/>
    </row>
    <row r="35" spans="2:33" ht="23.25" customHeight="1">
      <c r="B35" s="20" t="s">
        <v>192</v>
      </c>
      <c r="C35" s="20"/>
      <c r="D35" s="15">
        <f>P4こども園職員調書!AE61</f>
        <v>0</v>
      </c>
      <c r="E35" s="62">
        <f>P4こども園職員調書!AG61</f>
        <v>0</v>
      </c>
      <c r="F35" s="71">
        <f>P4こども園職員調書!AI61</f>
        <v>0</v>
      </c>
      <c r="G35" s="83" t="str">
        <f>IFERROR(ROUND(F35/I28,0),"")</f>
        <v/>
      </c>
      <c r="H35" s="35">
        <f>SUM(D35,G35)</f>
        <v>0</v>
      </c>
      <c r="I35" s="111" t="s">
        <v>78</v>
      </c>
      <c r="J35" s="111"/>
    </row>
    <row r="36" spans="2:33" ht="34.5" customHeight="1">
      <c r="B36" s="21" t="s">
        <v>79</v>
      </c>
      <c r="C36" s="21"/>
      <c r="D36" s="15">
        <f>P4こども園職員調書!AE63</f>
        <v>0</v>
      </c>
      <c r="E36" s="62">
        <f>P4こども園職員調書!AG62</f>
        <v>0</v>
      </c>
      <c r="F36" s="71">
        <f>P4こども園職員調書!AI62</f>
        <v>0</v>
      </c>
      <c r="G36" s="83" t="str">
        <f>IFERROR(ROUND(F36/I28,0),"")</f>
        <v/>
      </c>
      <c r="H36" s="95">
        <f>SUM(D36,G36)</f>
        <v>0</v>
      </c>
      <c r="I36" s="103" t="s">
        <v>44</v>
      </c>
      <c r="J36" s="117"/>
    </row>
    <row r="37" spans="2:33" ht="27.5" customHeight="1">
      <c r="B37" s="22" t="s">
        <v>16</v>
      </c>
      <c r="C37" s="39"/>
      <c r="D37" s="15">
        <f>P4こども園職員調書!AE62</f>
        <v>0</v>
      </c>
      <c r="E37" s="62">
        <f>P4こども園職員調書!AG63</f>
        <v>0</v>
      </c>
      <c r="F37" s="71">
        <f>P4こども園職員調書!AI63</f>
        <v>0</v>
      </c>
      <c r="G37" s="83" t="str">
        <f>IFERROR(ROUND(F37/I28,0),"")</f>
        <v/>
      </c>
      <c r="H37" s="95">
        <f>SUM(D37,G37)</f>
        <v>0</v>
      </c>
      <c r="I37" s="103" t="s">
        <v>45</v>
      </c>
      <c r="J37" s="117"/>
    </row>
    <row r="38" spans="2:33" ht="30.5" customHeight="1">
      <c r="B38" s="22" t="s">
        <v>83</v>
      </c>
      <c r="C38" s="40"/>
      <c r="D38" s="15">
        <f>P4こども園職員調書!AE64</f>
        <v>0</v>
      </c>
      <c r="E38" s="62">
        <f>P4こども園職員調書!AG64</f>
        <v>0</v>
      </c>
      <c r="F38" s="72"/>
      <c r="G38" s="84"/>
      <c r="H38" s="96"/>
      <c r="I38" s="103"/>
      <c r="J38" s="117"/>
    </row>
    <row r="39" spans="2:33" ht="23.25" customHeight="1">
      <c r="B39" s="20" t="s">
        <v>84</v>
      </c>
      <c r="C39" s="20"/>
      <c r="D39" s="15">
        <f>P4こども園職員調書!AE65</f>
        <v>0</v>
      </c>
      <c r="E39" s="62">
        <f>P4こども園職員調書!AG65</f>
        <v>0</v>
      </c>
      <c r="F39" s="72"/>
      <c r="G39" s="84"/>
      <c r="H39" s="96"/>
      <c r="I39" s="111"/>
      <c r="J39" s="111"/>
    </row>
    <row r="40" spans="2:33" ht="23.25" customHeight="1">
      <c r="B40" s="20" t="s">
        <v>82</v>
      </c>
      <c r="C40" s="20"/>
      <c r="D40" s="15">
        <f>P4こども園職員調書!AE66</f>
        <v>0</v>
      </c>
      <c r="E40" s="62">
        <f>P4こども園職員調書!AG66</f>
        <v>0</v>
      </c>
      <c r="F40" s="72"/>
      <c r="G40" s="84"/>
      <c r="H40" s="96"/>
      <c r="I40" s="111"/>
      <c r="J40" s="111"/>
    </row>
    <row r="41" spans="2:33" ht="23.25" customHeight="1">
      <c r="B41" s="20" t="s">
        <v>81</v>
      </c>
      <c r="C41" s="20"/>
      <c r="D41" s="15">
        <f>P4こども園職員調書!AE67</f>
        <v>0</v>
      </c>
      <c r="E41" s="62">
        <f>P4こども園職員調書!AG67</f>
        <v>0</v>
      </c>
      <c r="F41" s="72"/>
      <c r="G41" s="84"/>
      <c r="H41" s="96"/>
      <c r="I41" s="111"/>
      <c r="J41" s="111"/>
    </row>
    <row r="42" spans="2:33" ht="23.25" customHeight="1">
      <c r="B42" s="23" t="s">
        <v>124</v>
      </c>
      <c r="C42" s="23"/>
      <c r="D42" s="15">
        <f>P4こども園職員調書!AE68</f>
        <v>0</v>
      </c>
      <c r="E42" s="62">
        <f>P4こども園職員調書!AG68</f>
        <v>0</v>
      </c>
      <c r="F42" s="72"/>
      <c r="G42" s="85"/>
      <c r="H42" s="97"/>
      <c r="I42" s="112" t="s">
        <v>85</v>
      </c>
      <c r="J42" s="122"/>
    </row>
    <row r="43" spans="2:33" ht="23.25" customHeight="1">
      <c r="B43" s="16" t="s">
        <v>41</v>
      </c>
      <c r="C43" s="41"/>
      <c r="D43" s="50">
        <f>SUM(D33:D42)</f>
        <v>0</v>
      </c>
      <c r="E43" s="63">
        <f>SUM(E33:E42)</f>
        <v>0</v>
      </c>
      <c r="F43" s="73">
        <f>SUM(F33:F42)</f>
        <v>0</v>
      </c>
      <c r="G43" s="86">
        <f>SUM(G33:G42)</f>
        <v>0</v>
      </c>
      <c r="H43" s="86">
        <f>SUM(H33:H37)</f>
        <v>0</v>
      </c>
      <c r="I43" s="111"/>
      <c r="J43" s="111"/>
    </row>
    <row r="44" spans="2:33" ht="23.25" customHeight="1">
      <c r="B44" s="24" t="s">
        <v>87</v>
      </c>
      <c r="C44" s="42"/>
      <c r="D44" s="50">
        <f>P4こども園職員調書!AE58</f>
        <v>0</v>
      </c>
      <c r="E44" s="64">
        <f>P4こども園職員調書!AG58</f>
        <v>0</v>
      </c>
      <c r="F44" s="74"/>
      <c r="G44" s="87">
        <f>E44</f>
        <v>0</v>
      </c>
      <c r="H44" s="98">
        <f>SUM(D44,G44)</f>
        <v>0</v>
      </c>
      <c r="I44" s="110"/>
      <c r="J44" s="110"/>
      <c r="M44" s="126"/>
    </row>
    <row r="45" spans="2:33" ht="19.5" customHeight="1">
      <c r="B45" s="25" t="s">
        <v>92</v>
      </c>
      <c r="C45" s="43"/>
      <c r="D45" s="43"/>
      <c r="E45" s="43"/>
      <c r="F45" s="43"/>
      <c r="G45" s="43"/>
      <c r="H45" s="43"/>
      <c r="I45" s="43"/>
      <c r="J45" s="43"/>
    </row>
    <row r="46" spans="2:33" ht="19.5" customHeight="1">
      <c r="B46" s="26" t="s">
        <v>93</v>
      </c>
      <c r="C46" s="44"/>
      <c r="D46" s="44"/>
      <c r="E46" s="44"/>
      <c r="F46" s="75" t="s">
        <v>94</v>
      </c>
      <c r="G46" s="75"/>
      <c r="H46" s="75"/>
      <c r="I46" s="75"/>
      <c r="J46" s="123"/>
    </row>
    <row r="47" spans="2:33" ht="19.5" customHeight="1">
      <c r="B47" s="27" t="s">
        <v>95</v>
      </c>
      <c r="C47" s="45"/>
      <c r="D47" s="45"/>
      <c r="E47" s="45"/>
      <c r="F47" s="76"/>
      <c r="G47" s="76"/>
      <c r="H47" s="76"/>
      <c r="I47" s="76"/>
      <c r="J47" s="124"/>
    </row>
    <row r="48" spans="2:33">
      <c r="B48" s="28" t="s">
        <v>58</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128"/>
    </row>
    <row r="49" spans="2:33">
      <c r="B49" s="28" t="s">
        <v>187</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128"/>
    </row>
    <row r="50" spans="2:33" ht="11" customHeight="1">
      <c r="B50" s="29" t="s">
        <v>193</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129"/>
    </row>
    <row r="51" spans="2:33" ht="11" customHeight="1">
      <c r="B51" s="29"/>
      <c r="C51" s="29"/>
      <c r="D51" s="29"/>
      <c r="E51" s="29"/>
      <c r="F51" s="29"/>
      <c r="G51" s="29"/>
      <c r="H51" s="29"/>
      <c r="I51" s="29"/>
      <c r="J51" s="29"/>
      <c r="K51" s="46"/>
      <c r="L51" s="46"/>
      <c r="M51" s="46"/>
      <c r="N51" s="46"/>
      <c r="O51" s="46"/>
      <c r="P51" s="46"/>
      <c r="Q51" s="46"/>
      <c r="R51" s="46"/>
      <c r="S51" s="46"/>
      <c r="T51" s="46"/>
      <c r="U51" s="46"/>
      <c r="V51" s="46"/>
      <c r="W51" s="46"/>
      <c r="X51" s="46"/>
      <c r="Y51" s="46"/>
      <c r="Z51" s="46"/>
      <c r="AA51" s="46"/>
      <c r="AB51" s="46"/>
      <c r="AC51" s="46"/>
      <c r="AD51" s="46"/>
      <c r="AE51" s="46"/>
      <c r="AF51" s="46"/>
      <c r="AG51" s="128"/>
    </row>
    <row r="52" spans="2:33">
      <c r="B52" s="28" t="s">
        <v>96</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128"/>
    </row>
    <row r="53" spans="2:33">
      <c r="B53" s="28" t="s">
        <v>53</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128"/>
    </row>
  </sheetData>
  <mergeCells count="56">
    <mergeCell ref="D12:E12"/>
    <mergeCell ref="F14:G14"/>
    <mergeCell ref="I14:J14"/>
    <mergeCell ref="F15:G15"/>
    <mergeCell ref="F16:G16"/>
    <mergeCell ref="F17:G17"/>
    <mergeCell ref="I17:J17"/>
    <mergeCell ref="F18:G18"/>
    <mergeCell ref="F19:G19"/>
    <mergeCell ref="F20:G20"/>
    <mergeCell ref="I20:J20"/>
    <mergeCell ref="B21:E21"/>
    <mergeCell ref="F21:G21"/>
    <mergeCell ref="H21:J21"/>
    <mergeCell ref="E31:G31"/>
    <mergeCell ref="B33:C33"/>
    <mergeCell ref="I33:J33"/>
    <mergeCell ref="B34:C34"/>
    <mergeCell ref="I34:J34"/>
    <mergeCell ref="B35:C35"/>
    <mergeCell ref="I35:J35"/>
    <mergeCell ref="B36:C36"/>
    <mergeCell ref="I36:J36"/>
    <mergeCell ref="B37:C37"/>
    <mergeCell ref="I37:J37"/>
    <mergeCell ref="B38:C38"/>
    <mergeCell ref="I38:J38"/>
    <mergeCell ref="B39:C39"/>
    <mergeCell ref="I39:J39"/>
    <mergeCell ref="B40:C40"/>
    <mergeCell ref="I40:J40"/>
    <mergeCell ref="B41:C41"/>
    <mergeCell ref="I41:J41"/>
    <mergeCell ref="B42:C42"/>
    <mergeCell ref="I42:J42"/>
    <mergeCell ref="B43:C43"/>
    <mergeCell ref="I43:J43"/>
    <mergeCell ref="B44:C44"/>
    <mergeCell ref="I44:J44"/>
    <mergeCell ref="B46:E46"/>
    <mergeCell ref="B47:E47"/>
    <mergeCell ref="B12:B13"/>
    <mergeCell ref="C12:C13"/>
    <mergeCell ref="F12:G13"/>
    <mergeCell ref="H12:H13"/>
    <mergeCell ref="I12:J13"/>
    <mergeCell ref="H14:H16"/>
    <mergeCell ref="I15:J16"/>
    <mergeCell ref="I18:J19"/>
    <mergeCell ref="B22:J23"/>
    <mergeCell ref="B31:C32"/>
    <mergeCell ref="D31:D32"/>
    <mergeCell ref="H31:H32"/>
    <mergeCell ref="I31:J32"/>
    <mergeCell ref="F46:J47"/>
    <mergeCell ref="B50:J51"/>
  </mergeCells>
  <phoneticPr fontId="2"/>
  <dataValidations count="3">
    <dataValidation type="list" allowBlank="1" showDropDown="0" showInputMessage="1" showErrorMessage="1" sqref="T28:T30 X27 I27">
      <formula1>"6,6.25,6.5,6.75,7,7.25,7.5,7.75,8,8.25,8.5,8.75,9"</formula1>
    </dataValidation>
    <dataValidation type="list" allowBlank="1" showDropDown="0" showInputMessage="1" showErrorMessage="1" sqref="F27">
      <formula1>"15,16,17,18,19,20,21,22,23,24,25,26,27,28,29,30,31"</formula1>
    </dataValidation>
    <dataValidation type="list" allowBlank="1" showDropDown="0" showInputMessage="1" showErrorMessage="1" sqref="Q27 M28:M30">
      <formula1>"1,2,3,4,5,6,7,8,9,10,11,12,13,14,15,16,17,18,19,20,21,22,23,24,25,26,27,28,29,30,31"</formula1>
    </dataValidation>
  </dataValidations>
  <pageMargins left="0.41" right="0.17" top="0.5" bottom="0.2" header="0.23" footer="0.19685039370078741"/>
  <pageSetup paperSize="9" fitToWidth="1" fitToHeight="1" orientation="portrait" usePrinterDefaults="1" r:id="rId1"/>
  <headerFooter alignWithMargins="0">
    <oddHeader xml:space="preserve">&amp;C
</oddHeader>
    <oddFooter>&amp;C- &amp;P -</oddFooter>
  </headerFooter>
  <rowBreaks count="1" manualBreakCount="1">
    <brk id="2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S46"/>
  <sheetViews>
    <sheetView view="pageBreakPreview" zoomScaleSheetLayoutView="100" workbookViewId="0"/>
  </sheetViews>
  <sheetFormatPr defaultRowHeight="12.75"/>
  <cols>
    <col min="1" max="1" width="1.625" style="130" customWidth="1"/>
    <col min="2" max="2" width="16.625" style="130" customWidth="1"/>
    <col min="3" max="3" width="11" style="130" customWidth="1"/>
    <col min="4" max="4" width="2.90625" style="130" customWidth="1"/>
    <col min="5" max="5" width="2.125" style="130" customWidth="1"/>
    <col min="6" max="6" width="1.625" style="130" customWidth="1"/>
    <col min="7" max="7" width="12.26953125" style="130" customWidth="1"/>
    <col min="8" max="8" width="6.625" style="130" customWidth="1"/>
    <col min="9" max="9" width="3.1796875" style="130" customWidth="1"/>
    <col min="10" max="10" width="2.08984375" style="130" customWidth="1"/>
    <col min="11" max="11" width="1.625" style="130" customWidth="1"/>
    <col min="12" max="12" width="19.36328125" style="130" customWidth="1"/>
    <col min="13" max="13" width="9.625" style="130" customWidth="1"/>
    <col min="14" max="14" width="2.36328125" style="130" customWidth="1"/>
    <col min="15" max="15" width="1.625" style="130" customWidth="1"/>
    <col min="16" max="16" width="3.1796875" style="130" customWidth="1"/>
    <col min="17" max="17" width="5.625" style="131" customWidth="1"/>
    <col min="18" max="18" width="1.625" style="132" customWidth="1"/>
    <col min="19" max="255" width="9" style="132" bestFit="1" customWidth="1"/>
    <col min="256" max="16384" width="8.7265625" style="132" bestFit="1" customWidth="1"/>
  </cols>
  <sheetData>
    <row r="1" spans="1:18" ht="21.75" customHeight="1">
      <c r="B1" s="11" t="s">
        <v>97</v>
      </c>
      <c r="M1" s="1" t="s">
        <v>1</v>
      </c>
    </row>
    <row r="2" spans="1:18" ht="15.75" customHeight="1">
      <c r="B2" s="11"/>
    </row>
    <row r="3" spans="1:18" ht="21.75" customHeight="1">
      <c r="B3" s="139" t="s">
        <v>98</v>
      </c>
    </row>
    <row r="4" spans="1:18" ht="16.5" customHeight="1">
      <c r="A4" s="133" t="s">
        <v>100</v>
      </c>
      <c r="B4" s="133"/>
      <c r="C4" s="133"/>
      <c r="D4" s="133"/>
      <c r="E4" s="133" t="s">
        <v>101</v>
      </c>
      <c r="F4" s="133"/>
      <c r="G4" s="133"/>
      <c r="H4" s="133"/>
      <c r="I4" s="133"/>
      <c r="J4" s="133"/>
      <c r="K4" s="133" t="s">
        <v>102</v>
      </c>
      <c r="L4" s="133"/>
      <c r="M4" s="133"/>
      <c r="N4" s="133"/>
      <c r="O4" s="224" t="s">
        <v>103</v>
      </c>
      <c r="P4" s="224"/>
      <c r="Q4" s="224"/>
      <c r="R4" s="224"/>
    </row>
    <row r="5" spans="1:18" ht="16.5" customHeight="1">
      <c r="A5" s="134"/>
      <c r="B5" s="140" t="s">
        <v>80</v>
      </c>
      <c r="C5" s="155"/>
      <c r="D5" s="167"/>
      <c r="E5" s="17"/>
      <c r="F5" s="134"/>
      <c r="G5" s="185" t="s">
        <v>88</v>
      </c>
      <c r="H5" s="193"/>
      <c r="I5" s="206"/>
      <c r="J5" s="137"/>
      <c r="K5" s="134"/>
      <c r="L5" s="185"/>
      <c r="M5" s="193"/>
      <c r="N5" s="206"/>
      <c r="O5" s="137"/>
      <c r="Q5" s="133"/>
      <c r="R5" s="227"/>
    </row>
    <row r="6" spans="1:18" ht="15" customHeight="1">
      <c r="A6" s="135"/>
      <c r="B6" s="141" t="s">
        <v>104</v>
      </c>
      <c r="C6" s="156"/>
      <c r="D6" s="168"/>
      <c r="E6" s="178"/>
      <c r="F6" s="135"/>
      <c r="G6" s="186" t="s">
        <v>106</v>
      </c>
      <c r="H6" s="194"/>
      <c r="I6" s="176"/>
      <c r="J6" s="137"/>
      <c r="K6" s="135"/>
      <c r="L6" s="210" t="s">
        <v>108</v>
      </c>
      <c r="M6" s="214">
        <f>IF(H9=1,H9*180,H9*0)</f>
        <v>0</v>
      </c>
      <c r="N6" s="176"/>
      <c r="O6" s="137"/>
      <c r="P6" s="15">
        <v>1</v>
      </c>
      <c r="Q6" s="15" t="str">
        <f>IF(OR(M6=0,M6=" "),"－",IF(C10&lt;M6,"×","○"))</f>
        <v>－</v>
      </c>
      <c r="R6" s="227"/>
    </row>
    <row r="7" spans="1:18" ht="15" customHeight="1">
      <c r="A7" s="135"/>
      <c r="B7" s="142" t="s">
        <v>111</v>
      </c>
      <c r="C7" s="157"/>
      <c r="D7" s="168"/>
      <c r="E7" s="178"/>
      <c r="F7" s="135"/>
      <c r="G7" s="187" t="s">
        <v>112</v>
      </c>
      <c r="H7" s="195"/>
      <c r="I7" s="176"/>
      <c r="J7" s="137"/>
      <c r="K7" s="135"/>
      <c r="L7" s="211" t="s">
        <v>115</v>
      </c>
      <c r="M7" s="215"/>
      <c r="N7" s="221"/>
      <c r="O7" s="133"/>
      <c r="P7" s="15"/>
      <c r="Q7" s="15" t="str">
        <f>IF(OR(M6=0,M6=" "),"－",IF(C7&gt;M6,"○","×"))</f>
        <v>－</v>
      </c>
      <c r="R7" s="227"/>
    </row>
    <row r="8" spans="1:18" ht="15" customHeight="1">
      <c r="A8" s="135"/>
      <c r="B8" s="142" t="s">
        <v>23</v>
      </c>
      <c r="C8" s="157"/>
      <c r="D8" s="168"/>
      <c r="E8" s="178"/>
      <c r="F8" s="180"/>
      <c r="G8" s="188" t="s">
        <v>116</v>
      </c>
      <c r="H8" s="196"/>
      <c r="I8" s="176"/>
      <c r="J8" s="137"/>
      <c r="K8" s="135"/>
      <c r="L8" s="210" t="s">
        <v>86</v>
      </c>
      <c r="M8" s="214">
        <f>IF(H9&gt;=2,320+100*(H9-2),H9*0)</f>
        <v>0</v>
      </c>
      <c r="N8" s="176"/>
      <c r="O8" s="137"/>
      <c r="P8" s="15">
        <v>2</v>
      </c>
      <c r="Q8" s="15" t="str">
        <f>IF(OR(M8=0,M8=" "),"－",IF(C10&lt;M8,"×","○"))</f>
        <v>－</v>
      </c>
      <c r="R8" s="227"/>
    </row>
    <row r="9" spans="1:18" ht="15" customHeight="1">
      <c r="A9" s="135"/>
      <c r="B9" s="143" t="s">
        <v>117</v>
      </c>
      <c r="C9" s="158"/>
      <c r="D9" s="168"/>
      <c r="E9" s="178"/>
      <c r="F9" s="135"/>
      <c r="G9" s="144" t="s">
        <v>118</v>
      </c>
      <c r="H9" s="197">
        <f>SUM(H6:H8)</f>
        <v>0</v>
      </c>
      <c r="I9" s="176"/>
      <c r="J9" s="137"/>
      <c r="K9" s="135"/>
      <c r="L9" s="211" t="s">
        <v>12</v>
      </c>
      <c r="M9" s="215"/>
      <c r="N9" s="221"/>
      <c r="O9" s="133"/>
      <c r="P9" s="15"/>
      <c r="Q9" s="15" t="str">
        <f>IF(OR(M8=0,M8=" "),"－",IF(C9&gt;M8,"○","×"))</f>
        <v>－</v>
      </c>
      <c r="R9" s="227"/>
    </row>
    <row r="10" spans="1:18" ht="15" customHeight="1">
      <c r="A10" s="135"/>
      <c r="B10" s="144" t="s">
        <v>119</v>
      </c>
      <c r="C10" s="159">
        <f>C6-(C7+C8+C9)</f>
        <v>0</v>
      </c>
      <c r="D10" s="169"/>
      <c r="E10" s="178"/>
      <c r="F10" s="181"/>
      <c r="G10" s="17"/>
      <c r="H10" s="198"/>
      <c r="I10" s="176"/>
      <c r="J10" s="137"/>
      <c r="K10" s="135"/>
      <c r="L10" s="137"/>
      <c r="M10" s="137"/>
      <c r="N10" s="176"/>
      <c r="O10" s="137"/>
      <c r="Q10" s="133"/>
      <c r="R10" s="227"/>
    </row>
    <row r="11" spans="1:18" ht="10.5" customHeight="1">
      <c r="A11" s="136"/>
      <c r="B11" s="145"/>
      <c r="C11" s="145"/>
      <c r="D11" s="170"/>
      <c r="E11" s="178"/>
      <c r="F11" s="182"/>
      <c r="G11" s="161"/>
      <c r="H11" s="199"/>
      <c r="I11" s="207"/>
      <c r="J11" s="137"/>
      <c r="K11" s="135"/>
      <c r="L11" s="137"/>
      <c r="M11" s="137"/>
      <c r="N11" s="176"/>
      <c r="O11" s="137"/>
      <c r="Q11" s="133"/>
      <c r="R11" s="227"/>
    </row>
    <row r="12" spans="1:18" ht="10.5" customHeight="1">
      <c r="B12" s="146"/>
      <c r="C12" s="146"/>
      <c r="D12" s="171"/>
      <c r="E12" s="171"/>
      <c r="F12" s="146"/>
      <c r="G12" s="146"/>
      <c r="K12" s="209"/>
      <c r="L12" s="209"/>
      <c r="M12" s="209"/>
      <c r="N12" s="209"/>
    </row>
    <row r="13" spans="1:18" ht="10.5" customHeight="1">
      <c r="B13" s="146" t="s">
        <v>46</v>
      </c>
      <c r="C13" s="146"/>
      <c r="D13" s="171"/>
      <c r="E13" s="171"/>
      <c r="F13" s="146"/>
      <c r="G13" s="146"/>
    </row>
    <row r="14" spans="1:18" ht="16.5" customHeight="1">
      <c r="B14" s="147" t="s">
        <v>63</v>
      </c>
      <c r="C14" s="160"/>
      <c r="D14" s="172"/>
      <c r="E14" s="172"/>
      <c r="F14" s="160"/>
      <c r="G14" s="160"/>
      <c r="H14" s="200"/>
      <c r="I14" s="200"/>
      <c r="J14" s="200"/>
      <c r="K14" s="200"/>
      <c r="L14" s="200"/>
      <c r="M14" s="209"/>
      <c r="N14" s="222"/>
      <c r="P14" s="15">
        <v>3</v>
      </c>
      <c r="Q14" s="226"/>
    </row>
    <row r="15" spans="1:18" ht="12.5" customHeight="1">
      <c r="B15" s="148"/>
      <c r="C15" s="161"/>
      <c r="D15" s="173"/>
      <c r="E15" s="173"/>
      <c r="F15" s="161"/>
      <c r="G15" s="161"/>
      <c r="H15" s="199"/>
      <c r="I15" s="199"/>
      <c r="J15" s="199"/>
      <c r="K15" s="199"/>
      <c r="L15" s="199"/>
      <c r="M15" s="216" t="s">
        <v>33</v>
      </c>
      <c r="N15" s="223"/>
      <c r="P15" s="15"/>
      <c r="Q15" s="226"/>
    </row>
    <row r="16" spans="1:18" ht="12.5" customHeight="1">
      <c r="B16" s="146"/>
      <c r="C16" s="146"/>
      <c r="D16" s="171"/>
      <c r="E16" s="171"/>
      <c r="F16" s="146"/>
      <c r="G16" s="146"/>
      <c r="M16" s="217"/>
      <c r="N16" s="2"/>
      <c r="P16" s="133"/>
      <c r="Q16" s="130"/>
    </row>
    <row r="17" spans="1:19" ht="16.5" customHeight="1">
      <c r="A17" s="137"/>
      <c r="B17" s="3" t="s">
        <v>120</v>
      </c>
      <c r="C17" s="162"/>
      <c r="D17" s="162"/>
      <c r="E17" s="162"/>
      <c r="F17" s="17"/>
      <c r="G17" s="17"/>
      <c r="H17" s="201"/>
      <c r="I17" s="137"/>
      <c r="J17" s="137"/>
      <c r="K17" s="137"/>
      <c r="L17" s="137"/>
      <c r="M17" s="137"/>
      <c r="N17" s="137"/>
      <c r="O17" s="137"/>
    </row>
    <row r="18" spans="1:19" ht="16.5" customHeight="1">
      <c r="A18" s="137"/>
      <c r="B18" s="3" t="s">
        <v>121</v>
      </c>
      <c r="C18" s="162"/>
      <c r="D18" s="162"/>
      <c r="E18" s="162"/>
      <c r="F18" s="17"/>
      <c r="G18" s="137"/>
      <c r="H18" s="201"/>
      <c r="I18" s="137"/>
      <c r="J18" s="137"/>
      <c r="K18" s="137"/>
      <c r="L18" s="137"/>
      <c r="M18" s="137"/>
      <c r="N18" s="137"/>
      <c r="O18" s="137"/>
    </row>
    <row r="19" spans="1:19" ht="28.5" customHeight="1">
      <c r="A19" s="137"/>
      <c r="B19" s="149" t="str">
        <f>IF(OR($Q$6="×",$Q$8="×",N15:N15="×",Q14="×"),"×","○")</f>
        <v>○</v>
      </c>
      <c r="C19" s="163" t="s">
        <v>122</v>
      </c>
      <c r="D19" s="174"/>
      <c r="E19" s="174"/>
      <c r="F19" s="174"/>
      <c r="G19" s="174"/>
      <c r="H19" s="174"/>
      <c r="I19" s="174"/>
      <c r="J19" s="174"/>
      <c r="K19" s="174"/>
      <c r="L19" s="174"/>
      <c r="M19" s="174"/>
      <c r="N19" s="174"/>
      <c r="O19" s="174"/>
      <c r="P19" s="174"/>
      <c r="Q19" s="174"/>
    </row>
    <row r="20" spans="1:19" ht="16.5" customHeight="1">
      <c r="A20" s="137"/>
      <c r="B20" s="3" t="s">
        <v>110</v>
      </c>
      <c r="C20" s="164"/>
      <c r="D20" s="162"/>
      <c r="E20" s="162"/>
      <c r="F20" s="17"/>
      <c r="G20" s="17"/>
      <c r="H20" s="201"/>
      <c r="I20" s="137"/>
      <c r="J20" s="137"/>
      <c r="K20" s="137"/>
      <c r="L20" s="137"/>
      <c r="M20" s="137"/>
      <c r="N20" s="137"/>
      <c r="O20" s="137"/>
    </row>
    <row r="21" spans="1:19" ht="28.5" customHeight="1">
      <c r="A21" s="137"/>
      <c r="B21" s="149" t="str">
        <f>IF(OR(Q14="×"),"×","○")</f>
        <v>○</v>
      </c>
      <c r="C21" s="163" t="s">
        <v>123</v>
      </c>
      <c r="D21" s="174"/>
      <c r="E21" s="174"/>
      <c r="F21" s="174"/>
      <c r="G21" s="174"/>
      <c r="H21" s="174"/>
      <c r="I21" s="174"/>
      <c r="J21" s="174"/>
      <c r="K21" s="174"/>
      <c r="L21" s="174"/>
      <c r="M21" s="174"/>
      <c r="N21" s="174"/>
      <c r="O21" s="174"/>
      <c r="P21" s="174"/>
      <c r="Q21" s="174"/>
      <c r="S21" s="132" t="s">
        <v>125</v>
      </c>
    </row>
    <row r="22" spans="1:19" ht="12" customHeight="1">
      <c r="A22" s="137"/>
      <c r="B22" s="3"/>
      <c r="C22" s="162"/>
      <c r="D22" s="162"/>
      <c r="E22" s="162"/>
      <c r="F22" s="17"/>
      <c r="G22" s="17"/>
      <c r="H22" s="201"/>
      <c r="I22" s="137"/>
      <c r="J22" s="137"/>
      <c r="K22" s="137"/>
      <c r="L22" s="137"/>
      <c r="M22" s="137"/>
      <c r="N22" s="137"/>
      <c r="O22" s="137"/>
    </row>
    <row r="23" spans="1:19" ht="16.5" customHeight="1">
      <c r="A23" s="137"/>
      <c r="B23" s="17" t="s">
        <v>126</v>
      </c>
      <c r="C23" s="162"/>
      <c r="D23" s="162"/>
      <c r="E23" s="179"/>
      <c r="F23" s="17"/>
      <c r="G23" s="17"/>
      <c r="H23" s="201"/>
    </row>
    <row r="24" spans="1:19" ht="15.75" customHeight="1">
      <c r="A24" s="137"/>
      <c r="B24" s="3" t="s">
        <v>17</v>
      </c>
      <c r="C24" s="162"/>
      <c r="D24" s="162"/>
      <c r="E24" s="162"/>
      <c r="F24" s="17"/>
      <c r="G24" s="17"/>
      <c r="H24" s="201"/>
    </row>
    <row r="25" spans="1:19" ht="15.75" customHeight="1">
      <c r="A25" s="137"/>
      <c r="B25" s="150" t="s">
        <v>31</v>
      </c>
      <c r="C25" s="150"/>
      <c r="D25" s="150"/>
      <c r="E25" s="150"/>
      <c r="F25" s="150"/>
      <c r="G25" s="150"/>
      <c r="H25" s="150"/>
      <c r="I25" s="150"/>
      <c r="J25" s="150"/>
      <c r="K25" s="150"/>
      <c r="L25" s="150"/>
      <c r="M25" s="150"/>
      <c r="N25" s="150"/>
      <c r="O25" s="150"/>
      <c r="P25" s="150"/>
      <c r="Q25" s="150"/>
    </row>
    <row r="26" spans="1:19" ht="18" customHeight="1">
      <c r="B26" s="151" t="s">
        <v>194</v>
      </c>
      <c r="C26" s="151"/>
      <c r="D26" s="151"/>
      <c r="E26" s="151"/>
      <c r="F26" s="151"/>
      <c r="G26" s="151"/>
      <c r="H26" s="151"/>
      <c r="I26" s="151"/>
      <c r="J26" s="151"/>
      <c r="K26" s="151"/>
      <c r="L26" s="151"/>
      <c r="M26" s="151"/>
      <c r="N26" s="151"/>
      <c r="O26" s="151"/>
      <c r="P26" s="151"/>
      <c r="Q26" s="151"/>
    </row>
    <row r="27" spans="1:19" ht="18" customHeight="1">
      <c r="B27" s="151"/>
      <c r="C27" s="151"/>
      <c r="D27" s="151"/>
      <c r="E27" s="151"/>
      <c r="F27" s="151"/>
      <c r="G27" s="151"/>
      <c r="H27" s="151"/>
      <c r="I27" s="151"/>
      <c r="J27" s="151"/>
      <c r="K27" s="151"/>
      <c r="L27" s="151"/>
      <c r="M27" s="151"/>
      <c r="N27" s="151"/>
      <c r="O27" s="151"/>
      <c r="P27" s="151"/>
      <c r="Q27" s="151"/>
    </row>
    <row r="28" spans="1:19" ht="15.75" customHeight="1">
      <c r="B28" s="151" t="s">
        <v>127</v>
      </c>
      <c r="C28" s="151"/>
      <c r="D28" s="151"/>
      <c r="E28" s="151"/>
      <c r="F28" s="151"/>
      <c r="G28" s="151"/>
      <c r="H28" s="151"/>
      <c r="I28" s="151"/>
      <c r="J28" s="151"/>
      <c r="K28" s="151"/>
      <c r="L28" s="151"/>
      <c r="M28" s="151"/>
      <c r="N28" s="151"/>
      <c r="O28" s="151"/>
      <c r="P28" s="151"/>
      <c r="Q28" s="151"/>
    </row>
    <row r="29" spans="1:19" ht="15.75" customHeight="1">
      <c r="B29" s="151"/>
      <c r="C29" s="151"/>
      <c r="D29" s="151"/>
      <c r="E29" s="151"/>
      <c r="F29" s="151"/>
      <c r="G29" s="151"/>
      <c r="H29" s="151"/>
      <c r="I29" s="151"/>
      <c r="J29" s="151"/>
      <c r="K29" s="151"/>
      <c r="L29" s="151"/>
      <c r="M29" s="151"/>
      <c r="N29" s="151"/>
      <c r="O29" s="151"/>
      <c r="P29" s="151"/>
      <c r="Q29" s="151"/>
    </row>
    <row r="30" spans="1:19" ht="14.25" customHeight="1">
      <c r="C30" s="162"/>
      <c r="D30" s="162"/>
      <c r="E30" s="162"/>
      <c r="F30" s="17"/>
      <c r="G30" s="17"/>
    </row>
    <row r="31" spans="1:19" ht="16.5" customHeight="1">
      <c r="B31" s="139" t="s">
        <v>128</v>
      </c>
    </row>
    <row r="32" spans="1:19" ht="16.5" customHeight="1">
      <c r="A32" s="133" t="s">
        <v>129</v>
      </c>
      <c r="B32" s="133"/>
      <c r="C32" s="133"/>
      <c r="D32" s="133"/>
      <c r="E32" s="17"/>
      <c r="F32" s="183" t="s">
        <v>130</v>
      </c>
      <c r="G32" s="183"/>
      <c r="H32" s="183"/>
      <c r="I32" s="183"/>
      <c r="K32" s="133" t="s">
        <v>102</v>
      </c>
      <c r="L32" s="133"/>
      <c r="M32" s="133"/>
      <c r="N32" s="133"/>
      <c r="O32" s="224" t="s">
        <v>103</v>
      </c>
      <c r="P32" s="224"/>
      <c r="Q32" s="224"/>
      <c r="R32" s="224"/>
    </row>
    <row r="33" spans="1:19" ht="9.9499999999999993" customHeight="1">
      <c r="A33" s="138"/>
      <c r="B33" s="152"/>
      <c r="C33" s="152"/>
      <c r="D33" s="175"/>
      <c r="E33" s="17"/>
      <c r="F33" s="184"/>
      <c r="G33" s="189"/>
      <c r="H33" s="189"/>
      <c r="I33" s="208"/>
      <c r="K33" s="138"/>
      <c r="L33" s="152"/>
      <c r="M33" s="152"/>
      <c r="N33" s="175"/>
      <c r="O33" s="133"/>
      <c r="P33" s="133"/>
      <c r="Q33" s="133"/>
      <c r="R33" s="224"/>
    </row>
    <row r="34" spans="1:19" ht="16.5" customHeight="1">
      <c r="A34" s="135"/>
      <c r="B34" s="153" t="s">
        <v>25</v>
      </c>
      <c r="C34" s="165"/>
      <c r="D34" s="176"/>
      <c r="F34" s="135"/>
      <c r="G34" s="190" t="s">
        <v>131</v>
      </c>
      <c r="H34" s="202"/>
      <c r="I34" s="176"/>
      <c r="K34" s="135"/>
      <c r="L34" s="190" t="s">
        <v>132</v>
      </c>
      <c r="M34" s="218">
        <f>H34*3.3</f>
        <v>0</v>
      </c>
      <c r="N34" s="176"/>
      <c r="O34" s="137"/>
      <c r="P34" s="13">
        <v>1</v>
      </c>
      <c r="Q34" s="13" t="str">
        <f>IF(C$34&lt;(M34+M35+M36+M37+M38),"×","○")</f>
        <v>×</v>
      </c>
      <c r="R34" s="227"/>
    </row>
    <row r="35" spans="1:19" ht="16.5" customHeight="1">
      <c r="A35" s="135"/>
      <c r="B35" s="137"/>
      <c r="C35" s="137"/>
      <c r="D35" s="176"/>
      <c r="F35" s="135"/>
      <c r="G35" s="23" t="s">
        <v>133</v>
      </c>
      <c r="H35" s="203">
        <f>H9</f>
        <v>0</v>
      </c>
      <c r="I35" s="176"/>
      <c r="K35" s="135"/>
      <c r="L35" s="212" t="s">
        <v>134</v>
      </c>
      <c r="M35" s="219">
        <f>IF(H35&lt;=2,330+30*(H35-1),H35*0)</f>
        <v>300</v>
      </c>
      <c r="N35" s="176"/>
      <c r="O35" s="137"/>
      <c r="P35" s="225"/>
      <c r="Q35" s="225" t="str">
        <f>IF($C$34&gt;=(M26+M27+M28+M29+M30),"○","×")</f>
        <v>○</v>
      </c>
      <c r="R35" s="227"/>
    </row>
    <row r="36" spans="1:19" ht="16.5" customHeight="1">
      <c r="A36" s="135"/>
      <c r="B36" s="137"/>
      <c r="C36" s="137"/>
      <c r="D36" s="176"/>
      <c r="F36" s="135"/>
      <c r="G36" s="191"/>
      <c r="H36" s="204"/>
      <c r="I36" s="176"/>
      <c r="K36" s="135"/>
      <c r="L36" s="213" t="s">
        <v>135</v>
      </c>
      <c r="M36" s="220"/>
      <c r="N36" s="176"/>
      <c r="O36" s="137"/>
      <c r="P36" s="225"/>
      <c r="Q36" s="225" t="str">
        <f>IF($C$34&gt;=(M27+M28+M29+M30+M31),"○","×")</f>
        <v>○</v>
      </c>
      <c r="R36" s="227"/>
    </row>
    <row r="37" spans="1:19" ht="16.5" customHeight="1">
      <c r="A37" s="135"/>
      <c r="B37" s="137"/>
      <c r="C37" s="137"/>
      <c r="D37" s="176"/>
      <c r="F37" s="135"/>
      <c r="G37" s="191"/>
      <c r="H37" s="204"/>
      <c r="I37" s="176"/>
      <c r="K37" s="135"/>
      <c r="L37" s="212" t="s">
        <v>52</v>
      </c>
      <c r="M37" s="219">
        <f>IF(H35&gt;=3,400+80*(H35-3),H35*0)</f>
        <v>0</v>
      </c>
      <c r="N37" s="176"/>
      <c r="O37" s="137"/>
      <c r="P37" s="225"/>
      <c r="Q37" s="225" t="str">
        <f>IF($C$34&gt;=(M28+M29+M30+M31+M32),"○","×")</f>
        <v>○</v>
      </c>
      <c r="R37" s="227"/>
    </row>
    <row r="38" spans="1:19" ht="16.5" customHeight="1">
      <c r="A38" s="135"/>
      <c r="B38" s="137"/>
      <c r="C38" s="137"/>
      <c r="D38" s="176"/>
      <c r="F38" s="135"/>
      <c r="G38" s="192"/>
      <c r="H38" s="205"/>
      <c r="I38" s="176"/>
      <c r="K38" s="135"/>
      <c r="L38" s="213" t="s">
        <v>136</v>
      </c>
      <c r="M38" s="220"/>
      <c r="N38" s="176"/>
      <c r="O38" s="137"/>
      <c r="P38" s="14"/>
      <c r="Q38" s="14" t="str">
        <f>IF($C$34&gt;=(M29+M30+M31+M32+M33),"○","×")</f>
        <v>○</v>
      </c>
      <c r="R38" s="227"/>
    </row>
    <row r="39" spans="1:19" ht="16.5" customHeight="1">
      <c r="A39" s="135"/>
      <c r="B39" s="137"/>
      <c r="C39" s="137"/>
      <c r="D39" s="176"/>
      <c r="F39" s="135"/>
      <c r="G39" s="190" t="s">
        <v>137</v>
      </c>
      <c r="H39" s="202"/>
      <c r="I39" s="176"/>
      <c r="K39" s="135"/>
      <c r="L39" s="190" t="s">
        <v>77</v>
      </c>
      <c r="M39" s="218">
        <f>H39*3.3</f>
        <v>0</v>
      </c>
      <c r="N39" s="176"/>
      <c r="O39" s="137"/>
      <c r="P39" s="15">
        <v>2</v>
      </c>
      <c r="Q39" s="15" t="str">
        <f>IF(OR(M39=0,M39=" "),"－",IF(C$34&lt;M39,"×","○"))</f>
        <v>－</v>
      </c>
      <c r="R39" s="227"/>
    </row>
    <row r="40" spans="1:19" ht="9.9499999999999993" customHeight="1">
      <c r="A40" s="136"/>
      <c r="B40" s="154"/>
      <c r="C40" s="154"/>
      <c r="D40" s="177"/>
      <c r="F40" s="136"/>
      <c r="G40" s="154"/>
      <c r="H40" s="154"/>
      <c r="I40" s="177"/>
      <c r="K40" s="136"/>
      <c r="L40" s="154"/>
      <c r="M40" s="154"/>
      <c r="N40" s="177"/>
      <c r="O40" s="137"/>
      <c r="Q40" s="133"/>
      <c r="R40" s="227"/>
    </row>
    <row r="41" spans="1:19" ht="9.9499999999999993" customHeight="1">
      <c r="A41" s="137"/>
      <c r="B41" s="137"/>
      <c r="C41" s="137"/>
      <c r="D41" s="137"/>
      <c r="F41" s="137"/>
      <c r="G41" s="137"/>
      <c r="H41" s="137"/>
      <c r="I41" s="137"/>
      <c r="K41" s="137"/>
      <c r="L41" s="137"/>
      <c r="M41" s="137"/>
      <c r="N41" s="137"/>
      <c r="O41" s="137"/>
      <c r="Q41" s="133"/>
      <c r="R41" s="227"/>
    </row>
    <row r="42" spans="1:19" ht="16.5" customHeight="1">
      <c r="A42" s="137"/>
      <c r="B42" s="3" t="s">
        <v>89</v>
      </c>
      <c r="C42" s="162"/>
      <c r="D42" s="162"/>
      <c r="E42" s="162"/>
      <c r="F42" s="17"/>
      <c r="G42" s="17"/>
      <c r="H42" s="201"/>
      <c r="I42" s="137"/>
      <c r="J42" s="137"/>
      <c r="K42" s="137"/>
      <c r="L42" s="137"/>
      <c r="M42" s="137"/>
      <c r="N42" s="137"/>
      <c r="O42" s="137"/>
    </row>
    <row r="43" spans="1:19" ht="16.5" customHeight="1">
      <c r="A43" s="137"/>
      <c r="B43" s="3" t="s">
        <v>121</v>
      </c>
      <c r="C43" s="162"/>
      <c r="D43" s="162"/>
      <c r="E43" s="162"/>
      <c r="F43" s="17"/>
      <c r="G43" s="137"/>
      <c r="H43" s="201"/>
      <c r="I43" s="137"/>
      <c r="J43" s="137"/>
      <c r="K43" s="137"/>
      <c r="L43" s="137"/>
      <c r="M43" s="137"/>
      <c r="N43" s="137"/>
      <c r="O43" s="137"/>
    </row>
    <row r="44" spans="1:19" ht="30" customHeight="1">
      <c r="A44" s="137"/>
      <c r="B44" s="149" t="str">
        <f>IF(OR($Q$34="×",$Q$35="×",$Q$37="×",$Q$39="×"),"×","○")</f>
        <v>×</v>
      </c>
      <c r="C44" s="166" t="s">
        <v>138</v>
      </c>
      <c r="D44" s="162"/>
      <c r="E44" s="162"/>
      <c r="F44" s="17"/>
      <c r="G44" s="17"/>
      <c r="H44" s="201"/>
      <c r="I44" s="137"/>
      <c r="J44" s="137"/>
      <c r="K44" s="137"/>
      <c r="L44" s="137"/>
      <c r="M44" s="137"/>
      <c r="N44" s="137"/>
      <c r="O44" s="137"/>
    </row>
    <row r="45" spans="1:19" ht="16.5" customHeight="1">
      <c r="A45" s="137"/>
      <c r="B45" s="3" t="s">
        <v>139</v>
      </c>
      <c r="C45" s="164"/>
      <c r="D45" s="162"/>
      <c r="E45" s="162"/>
      <c r="F45" s="17"/>
      <c r="G45" s="17"/>
      <c r="H45" s="201"/>
      <c r="I45" s="137"/>
      <c r="J45" s="137"/>
      <c r="K45" s="137"/>
      <c r="L45" s="137"/>
      <c r="M45" s="137"/>
      <c r="N45" s="137"/>
      <c r="O45" s="137"/>
    </row>
    <row r="46" spans="1:19" ht="30" customHeight="1">
      <c r="A46" s="137"/>
      <c r="B46" s="149" t="str">
        <f>IF(OR($Q$39="○"),"○","×")</f>
        <v>×</v>
      </c>
      <c r="C46" s="166" t="s">
        <v>29</v>
      </c>
      <c r="D46" s="162"/>
      <c r="E46" s="162"/>
      <c r="F46" s="17"/>
      <c r="G46" s="17"/>
      <c r="H46" s="201"/>
      <c r="I46" s="137"/>
      <c r="J46" s="137"/>
      <c r="K46" s="137"/>
      <c r="L46" s="137"/>
      <c r="M46" s="137"/>
      <c r="N46" s="137"/>
      <c r="O46" s="137"/>
      <c r="S46" s="132" t="s">
        <v>125</v>
      </c>
    </row>
  </sheetData>
  <mergeCells count="27">
    <mergeCell ref="A4:D4"/>
    <mergeCell ref="E4:J4"/>
    <mergeCell ref="K4:N4"/>
    <mergeCell ref="O4:R4"/>
    <mergeCell ref="C19:Q19"/>
    <mergeCell ref="C21:Q21"/>
    <mergeCell ref="B25:Q25"/>
    <mergeCell ref="A32:D32"/>
    <mergeCell ref="F32:I32"/>
    <mergeCell ref="K32:N32"/>
    <mergeCell ref="O32:R32"/>
    <mergeCell ref="M6:M7"/>
    <mergeCell ref="P6:P7"/>
    <mergeCell ref="Q6:Q7"/>
    <mergeCell ref="M8:M9"/>
    <mergeCell ref="P8:P9"/>
    <mergeCell ref="Q8:Q9"/>
    <mergeCell ref="P14:P15"/>
    <mergeCell ref="Q14:Q15"/>
    <mergeCell ref="B26:Q27"/>
    <mergeCell ref="B28:Q29"/>
    <mergeCell ref="P34:P38"/>
    <mergeCell ref="Q34:Q38"/>
    <mergeCell ref="G35:G38"/>
    <mergeCell ref="H35:H38"/>
    <mergeCell ref="M35:M36"/>
    <mergeCell ref="M37:M38"/>
  </mergeCells>
  <phoneticPr fontId="2"/>
  <dataValidations count="1">
    <dataValidation type="list" allowBlank="1" showDropDown="0" showInputMessage="1" showErrorMessage="1" sqref="Q14:Q15">
      <formula1>"○,×"</formula1>
    </dataValidation>
  </dataValidations>
  <pageMargins left="0.41" right="0.17" top="0.5" bottom="0.2" header="0.23" footer="0.19685039370078741"/>
  <pageSetup paperSize="9" scale="96" firstPageNumber="3" fitToWidth="1" fitToHeight="1" orientation="portrait" usePrinterDefaults="1" useFirstPageNumber="1" r:id="rId1"/>
  <headerFooter alignWithMargins="0">
    <oddHeader xml:space="preserve">&amp;C
</oddHead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S80"/>
  <sheetViews>
    <sheetView view="pageBreakPreview" zoomScale="90" zoomScaleNormal="60" zoomScaleSheetLayoutView="90" workbookViewId="0"/>
  </sheetViews>
  <sheetFormatPr defaultRowHeight="13.5"/>
  <cols>
    <col min="1" max="1" width="4" style="18" customWidth="1"/>
    <col min="2" max="2" width="19.453125" style="18" customWidth="1"/>
    <col min="3" max="3" width="19" style="18" customWidth="1"/>
    <col min="4" max="4" width="12.453125" style="18" customWidth="1"/>
    <col min="5" max="5" width="8.26953125" style="18" customWidth="1"/>
    <col min="6" max="6" width="12.6328125" style="18" customWidth="1"/>
    <col min="7" max="7" width="10" style="18" customWidth="1"/>
    <col min="8" max="10" width="8.7265625" style="18" customWidth="1"/>
    <col min="11" max="11" width="13.36328125" style="228" customWidth="1"/>
    <col min="12" max="13" width="13.36328125" style="18" customWidth="1"/>
    <col min="14" max="14" width="13.6328125" style="18" customWidth="1"/>
    <col min="15" max="16" width="8.7265625" style="18" bestFit="1" customWidth="1"/>
    <col min="17" max="17" width="20.625" style="18" customWidth="1"/>
    <col min="18" max="18" width="8.7265625" style="18" customWidth="1"/>
    <col min="19" max="19" width="1.26953125" style="18" customWidth="1"/>
    <col min="20" max="26" width="8.7265625" style="18" customWidth="1"/>
    <col min="27" max="27" width="8.7265625" style="18" bestFit="1" customWidth="1"/>
    <col min="28" max="30" width="9" style="229"/>
    <col min="35" max="35" width="9.6328125" customWidth="1"/>
    <col min="39" max="39" width="10.1796875" customWidth="1"/>
  </cols>
  <sheetData>
    <row r="1" spans="1:45" ht="14.25">
      <c r="A1" s="230"/>
      <c r="B1" s="238" t="s">
        <v>140</v>
      </c>
      <c r="C1" s="230"/>
      <c r="D1" s="252"/>
      <c r="E1" s="252"/>
      <c r="F1" s="252"/>
      <c r="G1" s="252"/>
      <c r="H1" s="230"/>
      <c r="I1" s="230"/>
      <c r="J1" s="230"/>
      <c r="K1" s="277"/>
      <c r="L1" s="230"/>
      <c r="M1" s="230"/>
      <c r="N1" s="230"/>
      <c r="O1" s="230"/>
      <c r="P1" s="230"/>
      <c r="AA1" s="230"/>
      <c r="AB1" s="370"/>
      <c r="AC1" s="370"/>
      <c r="AD1" s="370"/>
      <c r="AE1" s="384"/>
      <c r="AF1" s="384"/>
      <c r="AG1" s="384"/>
      <c r="AH1" s="384"/>
      <c r="AI1" s="384"/>
      <c r="AJ1" s="384"/>
      <c r="AK1" s="384"/>
      <c r="AL1" s="384"/>
      <c r="AM1" s="384"/>
      <c r="AN1" s="384"/>
      <c r="AO1" s="384"/>
      <c r="AP1" s="384"/>
      <c r="AQ1" s="384"/>
      <c r="AR1" s="384"/>
      <c r="AS1" s="384"/>
    </row>
    <row r="2" spans="1:45" ht="17" customHeight="1">
      <c r="A2" s="230"/>
      <c r="B2" s="239" t="s">
        <v>195</v>
      </c>
      <c r="C2" s="239"/>
      <c r="D2" s="239"/>
      <c r="E2" s="239"/>
      <c r="F2" s="239"/>
      <c r="G2" s="239"/>
      <c r="H2" s="239"/>
      <c r="I2" s="239"/>
      <c r="J2" s="239"/>
      <c r="K2" s="239"/>
      <c r="L2" s="239"/>
      <c r="M2" s="239"/>
      <c r="N2" s="239"/>
      <c r="O2" s="230"/>
      <c r="P2" s="230"/>
      <c r="AA2" s="230"/>
      <c r="AB2" s="370"/>
      <c r="AC2" s="370"/>
      <c r="AD2" s="370"/>
      <c r="AE2" s="384"/>
      <c r="AF2" s="384"/>
      <c r="AG2" s="384"/>
      <c r="AH2" s="384"/>
      <c r="AI2" s="384"/>
      <c r="AJ2" s="384"/>
      <c r="AK2" s="384"/>
      <c r="AL2" s="384"/>
      <c r="AM2" s="384"/>
      <c r="AN2" s="384"/>
      <c r="AO2" s="384"/>
      <c r="AP2" s="384"/>
      <c r="AQ2" s="384"/>
      <c r="AR2" s="384"/>
      <c r="AS2" s="384"/>
    </row>
    <row r="3" spans="1:45" ht="17" customHeight="1">
      <c r="A3" s="230"/>
      <c r="B3" s="239"/>
      <c r="C3" s="239"/>
      <c r="D3" s="239"/>
      <c r="E3" s="239"/>
      <c r="F3" s="239"/>
      <c r="G3" s="239"/>
      <c r="H3" s="239"/>
      <c r="I3" s="239"/>
      <c r="J3" s="239"/>
      <c r="K3" s="239"/>
      <c r="L3" s="239"/>
      <c r="M3" s="239"/>
      <c r="N3" s="239"/>
      <c r="O3" s="230"/>
      <c r="P3" s="230"/>
      <c r="Q3" s="309" t="s">
        <v>141</v>
      </c>
      <c r="R3" s="329"/>
      <c r="S3" s="329"/>
      <c r="T3" s="329"/>
      <c r="U3" s="329"/>
      <c r="V3" s="329"/>
      <c r="W3" s="329"/>
      <c r="X3" s="329"/>
      <c r="Y3" s="329"/>
      <c r="Z3" s="356"/>
      <c r="AA3" s="230"/>
      <c r="AB3" s="370"/>
      <c r="AC3" s="370"/>
      <c r="AD3" s="370"/>
      <c r="AE3" s="384"/>
      <c r="AF3" s="384"/>
      <c r="AG3" s="384"/>
      <c r="AH3" s="384"/>
      <c r="AI3" s="384"/>
      <c r="AJ3" s="384"/>
      <c r="AK3" s="384"/>
      <c r="AL3" s="384"/>
      <c r="AM3" s="384"/>
      <c r="AN3" s="384"/>
      <c r="AO3" s="384"/>
      <c r="AP3" s="384"/>
      <c r="AQ3" s="384"/>
      <c r="AR3" s="384"/>
      <c r="AS3" s="384"/>
    </row>
    <row r="4" spans="1:45" ht="17" customHeight="1">
      <c r="A4" s="230"/>
      <c r="B4" s="240"/>
      <c r="C4" s="240"/>
      <c r="D4" s="240"/>
      <c r="E4" s="240"/>
      <c r="F4" s="240"/>
      <c r="G4" s="240"/>
      <c r="H4" s="240"/>
      <c r="I4" s="240"/>
      <c r="J4" s="240"/>
      <c r="K4" s="240"/>
      <c r="L4" s="240"/>
      <c r="M4" s="240"/>
      <c r="N4" s="240"/>
      <c r="O4" s="230"/>
      <c r="P4" s="230"/>
      <c r="Q4" s="310"/>
      <c r="R4" s="330"/>
      <c r="S4" s="330"/>
      <c r="T4" s="330"/>
      <c r="U4" s="330"/>
      <c r="V4" s="330"/>
      <c r="W4" s="330"/>
      <c r="X4" s="330"/>
      <c r="Y4" s="330"/>
      <c r="Z4" s="357"/>
      <c r="AA4" s="230"/>
      <c r="AB4" s="370"/>
      <c r="AC4" s="370"/>
      <c r="AD4" s="370"/>
      <c r="AE4" s="384"/>
      <c r="AF4" s="384"/>
      <c r="AG4" s="384"/>
      <c r="AH4" s="384"/>
      <c r="AI4" s="384"/>
      <c r="AJ4" s="384"/>
      <c r="AK4" s="384"/>
      <c r="AL4" s="384"/>
      <c r="AM4" s="384"/>
      <c r="AN4" s="384"/>
      <c r="AO4" s="384"/>
      <c r="AP4" s="384"/>
      <c r="AQ4" s="384"/>
      <c r="AR4" s="384"/>
      <c r="AS4" s="384"/>
    </row>
    <row r="5" spans="1:45">
      <c r="A5" s="231"/>
      <c r="B5" s="241" t="s">
        <v>142</v>
      </c>
      <c r="C5" s="241" t="s">
        <v>143</v>
      </c>
      <c r="D5" s="253" t="s">
        <v>144</v>
      </c>
      <c r="E5" s="257" t="s">
        <v>145</v>
      </c>
      <c r="F5" s="262"/>
      <c r="G5" s="265"/>
      <c r="H5" s="271" t="s">
        <v>113</v>
      </c>
      <c r="I5" s="274"/>
      <c r="J5" s="241" t="s">
        <v>146</v>
      </c>
      <c r="K5" s="278" t="s">
        <v>196</v>
      </c>
      <c r="L5" s="284"/>
      <c r="M5" s="293"/>
      <c r="N5" s="297" t="s">
        <v>147</v>
      </c>
      <c r="O5" s="299"/>
      <c r="P5" s="60"/>
      <c r="Q5" s="311"/>
      <c r="R5" s="311"/>
      <c r="S5" s="311"/>
      <c r="T5" s="311"/>
      <c r="U5" s="311"/>
      <c r="V5" s="311"/>
      <c r="W5" s="311"/>
      <c r="X5" s="311"/>
      <c r="Y5" s="311"/>
      <c r="Z5" s="311"/>
      <c r="AA5" s="364"/>
      <c r="AB5" s="371"/>
      <c r="AC5" s="371"/>
      <c r="AD5" s="371"/>
      <c r="AE5" s="385"/>
      <c r="AF5" s="391"/>
      <c r="AG5" s="391"/>
      <c r="AH5" s="391"/>
      <c r="AI5" s="391"/>
      <c r="AJ5" s="391"/>
      <c r="AK5" s="391"/>
      <c r="AL5" s="385"/>
      <c r="AM5" s="398" t="s">
        <v>148</v>
      </c>
      <c r="AN5" s="375" t="s">
        <v>149</v>
      </c>
      <c r="AO5" s="375" t="s">
        <v>150</v>
      </c>
      <c r="AP5" s="385"/>
      <c r="AQ5" s="401" t="s">
        <v>151</v>
      </c>
      <c r="AR5" s="401" t="s">
        <v>152</v>
      </c>
      <c r="AS5" s="385"/>
    </row>
    <row r="6" spans="1:45">
      <c r="A6" s="232" t="s">
        <v>153</v>
      </c>
      <c r="B6" s="242"/>
      <c r="C6" s="242" t="s">
        <v>143</v>
      </c>
      <c r="D6" s="254"/>
      <c r="E6" s="254" t="s">
        <v>74</v>
      </c>
      <c r="F6" s="263" t="s">
        <v>107</v>
      </c>
      <c r="G6" s="266" t="s">
        <v>154</v>
      </c>
      <c r="H6" s="272"/>
      <c r="I6" s="275" t="s">
        <v>39</v>
      </c>
      <c r="J6" s="242"/>
      <c r="K6" s="279" t="s">
        <v>68</v>
      </c>
      <c r="L6" s="285" t="s">
        <v>155</v>
      </c>
      <c r="M6" s="285" t="s">
        <v>156</v>
      </c>
      <c r="N6" s="297"/>
      <c r="O6" s="300" t="s">
        <v>3</v>
      </c>
      <c r="P6" s="256"/>
      <c r="Q6" s="311"/>
      <c r="R6" s="311"/>
      <c r="S6" s="311"/>
      <c r="T6" s="311"/>
      <c r="U6" s="311"/>
      <c r="V6" s="311"/>
      <c r="W6" s="311"/>
      <c r="X6" s="311"/>
      <c r="Y6" s="311"/>
      <c r="Z6" s="311"/>
      <c r="AA6" s="366"/>
      <c r="AB6" s="372" t="s">
        <v>99</v>
      </c>
      <c r="AC6" s="379"/>
      <c r="AD6" s="379"/>
      <c r="AE6" s="386"/>
      <c r="AF6" s="391"/>
      <c r="AG6" s="391"/>
      <c r="AH6" s="391"/>
      <c r="AI6" s="391"/>
      <c r="AJ6" s="391"/>
      <c r="AK6" s="391"/>
      <c r="AL6" s="385"/>
      <c r="AM6" s="399"/>
      <c r="AN6" s="375"/>
      <c r="AO6" s="375"/>
      <c r="AP6" s="385"/>
      <c r="AQ6" s="401"/>
      <c r="AR6" s="401"/>
      <c r="AS6" s="385"/>
    </row>
    <row r="7" spans="1:45">
      <c r="A7" s="233"/>
      <c r="B7" s="243"/>
      <c r="C7" s="243"/>
      <c r="D7" s="255" t="s">
        <v>157</v>
      </c>
      <c r="E7" s="258"/>
      <c r="F7" s="264" t="s">
        <v>76</v>
      </c>
      <c r="G7" s="267"/>
      <c r="H7" s="273"/>
      <c r="I7" s="258" t="s">
        <v>158</v>
      </c>
      <c r="J7" s="243"/>
      <c r="K7" s="280"/>
      <c r="L7" s="286"/>
      <c r="M7" s="286"/>
      <c r="N7" s="297"/>
      <c r="O7" s="301"/>
      <c r="P7" s="305"/>
      <c r="Q7" s="312" t="s">
        <v>159</v>
      </c>
      <c r="R7" s="311"/>
      <c r="S7" s="311"/>
      <c r="T7" s="311"/>
      <c r="U7" s="311"/>
      <c r="V7" s="311"/>
      <c r="W7" s="311"/>
      <c r="X7" s="311"/>
      <c r="Y7" s="311"/>
      <c r="Z7" s="328"/>
      <c r="AA7" s="365"/>
      <c r="AB7" s="373" t="s">
        <v>160</v>
      </c>
      <c r="AC7" s="380"/>
      <c r="AD7" s="382"/>
      <c r="AE7" s="387">
        <f>COUNTIFS(B8:B52,"施設長",J8:J52,"常勤")</f>
        <v>0</v>
      </c>
      <c r="AF7" s="391"/>
      <c r="AG7" s="391"/>
      <c r="AH7" s="391"/>
      <c r="AI7" s="391"/>
      <c r="AJ7" s="391"/>
      <c r="AK7" s="391"/>
      <c r="AL7" s="385"/>
      <c r="AM7" s="400"/>
      <c r="AN7" s="375"/>
      <c r="AO7" s="375"/>
      <c r="AP7" s="385"/>
      <c r="AQ7" s="401"/>
      <c r="AR7" s="401"/>
      <c r="AS7" s="385"/>
    </row>
    <row r="8" spans="1:45" ht="13.5" customHeight="1">
      <c r="A8" s="234">
        <v>1</v>
      </c>
      <c r="B8" s="244"/>
      <c r="C8" s="248"/>
      <c r="D8" s="248"/>
      <c r="E8" s="259"/>
      <c r="F8" s="248"/>
      <c r="G8" s="268"/>
      <c r="H8" s="248"/>
      <c r="I8" s="248"/>
      <c r="J8" s="276"/>
      <c r="K8" s="281"/>
      <c r="L8" s="287"/>
      <c r="M8" s="294"/>
      <c r="N8" s="298"/>
      <c r="O8" s="302">
        <f>IF(AND(J8="その他",OR(B8="保育士及び幼稚園教員",B8="保育士",B8="保育に従事する看護師・准看護師",B8="幼稚園教諭等",B8="知事が同等と認める者"),OR(L8&lt;6,M8&lt;20)),"短時間",)</f>
        <v>0</v>
      </c>
      <c r="P8" s="306"/>
      <c r="Q8" s="313" t="s">
        <v>160</v>
      </c>
      <c r="R8" s="331" t="s">
        <v>161</v>
      </c>
      <c r="S8" s="341"/>
      <c r="T8" s="341"/>
      <c r="U8" s="341"/>
      <c r="V8" s="341"/>
      <c r="W8" s="341"/>
      <c r="X8" s="341"/>
      <c r="Y8" s="348"/>
      <c r="Z8" s="358"/>
      <c r="AA8" s="367"/>
      <c r="AB8" s="373" t="s">
        <v>162</v>
      </c>
      <c r="AC8" s="380"/>
      <c r="AD8" s="382"/>
      <c r="AE8" s="387">
        <f>COUNTIFS(B8:B52,"主任保育士等",J8:J52,"常勤")</f>
        <v>0</v>
      </c>
      <c r="AF8" s="391"/>
      <c r="AG8" s="391"/>
      <c r="AH8" s="391"/>
      <c r="AI8" s="391"/>
      <c r="AJ8" s="391"/>
      <c r="AK8" s="391"/>
      <c r="AL8" s="385"/>
      <c r="AM8" s="375" t="str">
        <f>IF(AND(J8="その他",B8="保育士及び幼稚園教員",E8="○",F8&lt;&gt;""),L8*M8,"")</f>
        <v/>
      </c>
      <c r="AN8" s="375" t="str">
        <f>IF(AND(J8="その他",B8="保育士",E8="○"),L8*M8,"")</f>
        <v/>
      </c>
      <c r="AO8" s="375" t="str">
        <f>IF(AND(J8="その他",B8="幼稚園教諭等",F8&lt;&gt;""),L8*M8,"")</f>
        <v/>
      </c>
      <c r="AP8" s="385"/>
      <c r="AQ8" s="375" t="str">
        <f>IF(AND(B8="看護師・准看護師(保育に従事する)",J8="その他"),L8*M8,"")</f>
        <v/>
      </c>
      <c r="AR8" s="375" t="str">
        <f>IF(AND(B8="知事が同等と認める者",J8="その他"),L8*M8,"")</f>
        <v/>
      </c>
      <c r="AS8" s="385"/>
    </row>
    <row r="9" spans="1:45" ht="13.5" customHeight="1">
      <c r="A9" s="235"/>
      <c r="B9" s="245"/>
      <c r="C9" s="249"/>
      <c r="D9" s="249"/>
      <c r="E9" s="260"/>
      <c r="F9" s="249"/>
      <c r="G9" s="269"/>
      <c r="H9" s="249"/>
      <c r="I9" s="249"/>
      <c r="J9" s="269"/>
      <c r="K9" s="282" t="s">
        <v>163</v>
      </c>
      <c r="L9" s="288"/>
      <c r="M9" s="295"/>
      <c r="N9" s="298"/>
      <c r="O9" s="303"/>
      <c r="P9" s="306"/>
      <c r="Q9" s="314" t="s">
        <v>162</v>
      </c>
      <c r="R9" s="332" t="s">
        <v>50</v>
      </c>
      <c r="S9" s="342"/>
      <c r="T9" s="342"/>
      <c r="U9" s="342"/>
      <c r="V9" s="342"/>
      <c r="W9" s="342"/>
      <c r="X9" s="342"/>
      <c r="Y9" s="349"/>
      <c r="Z9" s="353"/>
      <c r="AA9" s="368"/>
      <c r="AB9" s="374" t="s">
        <v>114</v>
      </c>
      <c r="AC9" s="381"/>
      <c r="AD9" s="383"/>
      <c r="AE9" s="387">
        <f>COUNTIFS(B:B,"保育士及び幼稚園教員",J:J,"常勤",E:E,"○",F:F,"&lt;&gt;")</f>
        <v>0</v>
      </c>
      <c r="AF9" s="391"/>
      <c r="AG9" s="391"/>
      <c r="AH9" s="391"/>
      <c r="AI9" s="391"/>
      <c r="AJ9" s="391"/>
      <c r="AK9" s="391"/>
      <c r="AL9" s="385"/>
      <c r="AM9" s="375"/>
      <c r="AN9" s="375"/>
      <c r="AO9" s="375"/>
      <c r="AP9" s="385"/>
      <c r="AQ9" s="375"/>
      <c r="AR9" s="375"/>
      <c r="AS9" s="385"/>
    </row>
    <row r="10" spans="1:45" ht="13.5" customHeight="1">
      <c r="A10" s="236"/>
      <c r="B10" s="246"/>
      <c r="C10" s="250"/>
      <c r="D10" s="250"/>
      <c r="E10" s="261"/>
      <c r="F10" s="250"/>
      <c r="G10" s="270"/>
      <c r="H10" s="250"/>
      <c r="I10" s="250"/>
      <c r="J10" s="270"/>
      <c r="K10" s="283"/>
      <c r="L10" s="289"/>
      <c r="M10" s="296"/>
      <c r="N10" s="298"/>
      <c r="O10" s="304"/>
      <c r="P10" s="307"/>
      <c r="Q10" s="315"/>
      <c r="R10" s="333"/>
      <c r="S10" s="343"/>
      <c r="T10" s="343"/>
      <c r="U10" s="343"/>
      <c r="V10" s="343"/>
      <c r="W10" s="343"/>
      <c r="X10" s="343"/>
      <c r="Y10" s="350"/>
      <c r="Z10" s="353"/>
      <c r="AA10" s="368"/>
      <c r="AB10" s="373" t="s">
        <v>165</v>
      </c>
      <c r="AC10" s="380"/>
      <c r="AD10" s="382"/>
      <c r="AE10" s="387">
        <f>COUNTIFS(B8:B52,"保育士",J8:J52,"常勤",E8:E52,"○")</f>
        <v>0</v>
      </c>
      <c r="AF10" s="391"/>
      <c r="AG10" s="391"/>
      <c r="AH10" s="391"/>
      <c r="AI10" s="391"/>
      <c r="AJ10" s="391"/>
      <c r="AK10" s="391"/>
      <c r="AL10" s="385"/>
      <c r="AM10" s="375"/>
      <c r="AN10" s="375"/>
      <c r="AO10" s="375"/>
      <c r="AP10" s="385"/>
      <c r="AQ10" s="375"/>
      <c r="AR10" s="375"/>
      <c r="AS10" s="385"/>
    </row>
    <row r="11" spans="1:45" ht="13.5" customHeight="1">
      <c r="A11" s="234">
        <v>2</v>
      </c>
      <c r="B11" s="244"/>
      <c r="C11" s="248"/>
      <c r="D11" s="248"/>
      <c r="E11" s="259"/>
      <c r="F11" s="248"/>
      <c r="G11" s="268"/>
      <c r="H11" s="248"/>
      <c r="I11" s="248"/>
      <c r="J11" s="276"/>
      <c r="K11" s="281"/>
      <c r="L11" s="287"/>
      <c r="M11" s="294"/>
      <c r="N11" s="298"/>
      <c r="O11" s="302">
        <f>IF(AND(J11="その他",OR(B11="保育士及び幼稚園教員",B11="保育士",B11="保育に従事する看護師・准看護師",B11="幼稚園教諭等",B11="知事が同等と認める者"),OR(L11&lt;6,M11&lt;20)),"短時間",)</f>
        <v>0</v>
      </c>
      <c r="P11" s="307"/>
      <c r="Q11" s="314" t="s">
        <v>204</v>
      </c>
      <c r="R11" s="332" t="s">
        <v>205</v>
      </c>
      <c r="S11" s="342"/>
      <c r="T11" s="342"/>
      <c r="U11" s="342"/>
      <c r="V11" s="342"/>
      <c r="W11" s="342"/>
      <c r="X11" s="342"/>
      <c r="Y11" s="349"/>
      <c r="Z11" s="353"/>
      <c r="AA11" s="369"/>
      <c r="AB11" s="373" t="s">
        <v>166</v>
      </c>
      <c r="AC11" s="380"/>
      <c r="AD11" s="382"/>
      <c r="AE11" s="387">
        <f>COUNTIFS(B:B,"幼稚園教諭等",J:J,"常勤",F:F,"&lt;&gt;")</f>
        <v>0</v>
      </c>
      <c r="AF11" s="391"/>
      <c r="AG11" s="391"/>
      <c r="AH11" s="391"/>
      <c r="AI11" s="391"/>
      <c r="AJ11" s="391"/>
      <c r="AK11" s="391"/>
      <c r="AL11" s="385"/>
      <c r="AM11" s="375" t="str">
        <f>IF(AND(J11="その他",B11="保育士及び幼稚園教員",E11="○",F11&lt;&gt;""),L11*M11,"")</f>
        <v/>
      </c>
      <c r="AN11" s="375" t="str">
        <f>IF(AND(J11="その他",B11="保育士",E11="○"),L11*M11,"")</f>
        <v/>
      </c>
      <c r="AO11" s="375" t="str">
        <f>IF(AND(J11="その他",B11="幼稚園教諭等",F11&lt;&gt;""),L11*M11,"")</f>
        <v/>
      </c>
      <c r="AP11" s="385"/>
      <c r="AQ11" s="375" t="str">
        <f>IF(AND(B11="看護師・准看護師(保育に従事する)",J11="その他"),L11*M11,"")</f>
        <v/>
      </c>
      <c r="AR11" s="375" t="str">
        <f>IF(AND(B11="知事が同等と認める者",J11="その他"),L11*M11,"")</f>
        <v/>
      </c>
      <c r="AS11" s="385"/>
    </row>
    <row r="12" spans="1:45" ht="13.5" customHeight="1">
      <c r="A12" s="235"/>
      <c r="B12" s="245"/>
      <c r="C12" s="249"/>
      <c r="D12" s="249"/>
      <c r="E12" s="260"/>
      <c r="F12" s="249"/>
      <c r="G12" s="269"/>
      <c r="H12" s="249"/>
      <c r="I12" s="249"/>
      <c r="J12" s="269"/>
      <c r="K12" s="282" t="s">
        <v>163</v>
      </c>
      <c r="L12" s="288"/>
      <c r="M12" s="295"/>
      <c r="N12" s="298"/>
      <c r="O12" s="303"/>
      <c r="P12" s="306"/>
      <c r="Q12" s="316"/>
      <c r="R12" s="334"/>
      <c r="S12" s="344"/>
      <c r="T12" s="344"/>
      <c r="U12" s="344"/>
      <c r="V12" s="344"/>
      <c r="W12" s="344"/>
      <c r="X12" s="344"/>
      <c r="Y12" s="351"/>
      <c r="Z12" s="353"/>
      <c r="AA12" s="368"/>
      <c r="AB12" s="373" t="s">
        <v>22</v>
      </c>
      <c r="AC12" s="380"/>
      <c r="AD12" s="382"/>
      <c r="AE12" s="387">
        <f>COUNTIFS(B8:B52,"知事が同等と認める者",J8:J52,"常勤")</f>
        <v>0</v>
      </c>
      <c r="AF12" s="391"/>
      <c r="AG12" s="391"/>
      <c r="AH12" s="391"/>
      <c r="AI12" s="391"/>
      <c r="AJ12" s="391"/>
      <c r="AK12" s="391"/>
      <c r="AL12" s="385"/>
      <c r="AM12" s="375"/>
      <c r="AN12" s="375"/>
      <c r="AO12" s="375"/>
      <c r="AP12" s="385"/>
      <c r="AQ12" s="375"/>
      <c r="AR12" s="375"/>
      <c r="AS12" s="385"/>
    </row>
    <row r="13" spans="1:45" ht="13.5" customHeight="1">
      <c r="A13" s="236"/>
      <c r="B13" s="246"/>
      <c r="C13" s="250"/>
      <c r="D13" s="250"/>
      <c r="E13" s="261"/>
      <c r="F13" s="250"/>
      <c r="G13" s="270"/>
      <c r="H13" s="250"/>
      <c r="I13" s="250"/>
      <c r="J13" s="270"/>
      <c r="K13" s="283"/>
      <c r="L13" s="289"/>
      <c r="M13" s="296"/>
      <c r="N13" s="298"/>
      <c r="O13" s="304"/>
      <c r="P13" s="306"/>
      <c r="Q13" s="315"/>
      <c r="R13" s="333"/>
      <c r="S13" s="343"/>
      <c r="T13" s="343"/>
      <c r="U13" s="343"/>
      <c r="V13" s="343"/>
      <c r="W13" s="343"/>
      <c r="X13" s="343"/>
      <c r="Y13" s="350"/>
      <c r="Z13" s="353"/>
      <c r="AA13" s="368"/>
      <c r="AB13" s="375" t="s">
        <v>169</v>
      </c>
      <c r="AC13" s="377"/>
      <c r="AD13" s="375"/>
      <c r="AE13" s="387">
        <f>COUNTIFS(B8:B52,"看護師・准看護師(保育に従事する)",J8:J52,"常勤")</f>
        <v>0</v>
      </c>
      <c r="AF13" s="391"/>
      <c r="AG13" s="391"/>
      <c r="AH13" s="391"/>
      <c r="AI13" s="391"/>
      <c r="AJ13" s="391"/>
      <c r="AK13" s="391"/>
      <c r="AL13" s="385"/>
      <c r="AM13" s="375"/>
      <c r="AN13" s="375"/>
      <c r="AO13" s="375"/>
      <c r="AP13" s="385"/>
      <c r="AQ13" s="375"/>
      <c r="AR13" s="375"/>
      <c r="AS13" s="385"/>
    </row>
    <row r="14" spans="1:45" ht="13.5" customHeight="1">
      <c r="A14" s="234">
        <v>3</v>
      </c>
      <c r="B14" s="244"/>
      <c r="C14" s="248"/>
      <c r="D14" s="248"/>
      <c r="E14" s="259"/>
      <c r="F14" s="248"/>
      <c r="G14" s="268"/>
      <c r="H14" s="248"/>
      <c r="I14" s="248"/>
      <c r="J14" s="276"/>
      <c r="K14" s="281"/>
      <c r="L14" s="290"/>
      <c r="M14" s="294"/>
      <c r="N14" s="298"/>
      <c r="O14" s="302">
        <f>IF(AND(J14="その他",OR(B14="保育士及び幼稚園教員",B14="保育士",B14="保育に従事する看護師・准看護師",B14="幼稚園教諭等",B14="知事が同等と認める者"),OR(L14&lt;6,M14&lt;20)),"短時間",)</f>
        <v>0</v>
      </c>
      <c r="P14" s="306"/>
      <c r="Q14" s="314" t="s">
        <v>165</v>
      </c>
      <c r="R14" s="332" t="s">
        <v>207</v>
      </c>
      <c r="S14" s="342"/>
      <c r="T14" s="342"/>
      <c r="U14" s="342"/>
      <c r="V14" s="342"/>
      <c r="W14" s="342"/>
      <c r="X14" s="342"/>
      <c r="Y14" s="349"/>
      <c r="Z14" s="353"/>
      <c r="AA14" s="369"/>
      <c r="AB14" s="374" t="s">
        <v>171</v>
      </c>
      <c r="AC14" s="381"/>
      <c r="AD14" s="383"/>
      <c r="AE14" s="387">
        <f>COUNTIFS(B8:B52,"看護師・准看護師(保育に従事しない)",J8:J52,"常勤")</f>
        <v>0</v>
      </c>
      <c r="AF14" s="391"/>
      <c r="AG14" s="391"/>
      <c r="AH14" s="391"/>
      <c r="AI14" s="391"/>
      <c r="AJ14" s="391"/>
      <c r="AK14" s="391"/>
      <c r="AL14" s="385"/>
      <c r="AM14" s="375" t="str">
        <f>IF(AND(J14="その他",B14="保育士及び幼稚園教員",E14="○",F14&lt;&gt;""),L14*M14,"")</f>
        <v/>
      </c>
      <c r="AN14" s="375" t="str">
        <f>IF(AND(J14="その他",B14="保育士",E14="○"),L14*M14,"")</f>
        <v/>
      </c>
      <c r="AO14" s="375" t="str">
        <f>IF(AND(J14="その他",B14="幼稚園教諭等",F14&lt;&gt;""),L14*M14,"")</f>
        <v/>
      </c>
      <c r="AP14" s="385"/>
      <c r="AQ14" s="375" t="str">
        <f>IF(AND(B14="看護師・准看護師(保育に従事する)",J14="その他"),L14*M14,"")</f>
        <v/>
      </c>
      <c r="AR14" s="375" t="str">
        <f>IF(AND(B14="知事が同等と認める者",J14="その他"),L14*M14,"")</f>
        <v/>
      </c>
      <c r="AS14" s="385"/>
    </row>
    <row r="15" spans="1:45" ht="13.5" customHeight="1">
      <c r="A15" s="235"/>
      <c r="B15" s="245"/>
      <c r="C15" s="249"/>
      <c r="D15" s="249"/>
      <c r="E15" s="260"/>
      <c r="F15" s="249"/>
      <c r="G15" s="269"/>
      <c r="H15" s="249"/>
      <c r="I15" s="249"/>
      <c r="J15" s="269"/>
      <c r="K15" s="282" t="s">
        <v>163</v>
      </c>
      <c r="L15" s="291"/>
      <c r="M15" s="295"/>
      <c r="N15" s="298"/>
      <c r="O15" s="303"/>
      <c r="P15" s="306"/>
      <c r="Q15" s="316"/>
      <c r="R15" s="334"/>
      <c r="S15" s="344"/>
      <c r="T15" s="344"/>
      <c r="U15" s="344"/>
      <c r="V15" s="344"/>
      <c r="W15" s="344"/>
      <c r="X15" s="344"/>
      <c r="Y15" s="351"/>
      <c r="Z15" s="353"/>
      <c r="AA15" s="368"/>
      <c r="AB15" s="373" t="s">
        <v>109</v>
      </c>
      <c r="AC15" s="380"/>
      <c r="AD15" s="382"/>
      <c r="AE15" s="387">
        <f>COUNTIFS(B8:B52,"調理員",J8:J52,"常勤")</f>
        <v>0</v>
      </c>
      <c r="AF15" s="391"/>
      <c r="AG15" s="391"/>
      <c r="AH15" s="391"/>
      <c r="AI15" s="391"/>
      <c r="AJ15" s="391"/>
      <c r="AK15" s="391"/>
      <c r="AL15" s="385"/>
      <c r="AM15" s="375"/>
      <c r="AN15" s="375"/>
      <c r="AO15" s="375"/>
      <c r="AP15" s="385"/>
      <c r="AQ15" s="375"/>
      <c r="AR15" s="375"/>
      <c r="AS15" s="385"/>
    </row>
    <row r="16" spans="1:45" ht="13.5" customHeight="1">
      <c r="A16" s="236"/>
      <c r="B16" s="246"/>
      <c r="C16" s="250"/>
      <c r="D16" s="250"/>
      <c r="E16" s="261"/>
      <c r="F16" s="250"/>
      <c r="G16" s="270"/>
      <c r="H16" s="250"/>
      <c r="I16" s="250"/>
      <c r="J16" s="270"/>
      <c r="K16" s="283"/>
      <c r="L16" s="292"/>
      <c r="M16" s="296"/>
      <c r="N16" s="298"/>
      <c r="O16" s="304"/>
      <c r="P16" s="306"/>
      <c r="Q16" s="315"/>
      <c r="R16" s="333"/>
      <c r="S16" s="343"/>
      <c r="T16" s="343"/>
      <c r="U16" s="343"/>
      <c r="V16" s="343"/>
      <c r="W16" s="343"/>
      <c r="X16" s="343"/>
      <c r="Y16" s="350"/>
      <c r="Z16" s="353"/>
      <c r="AA16" s="368"/>
      <c r="AB16" s="373" t="s">
        <v>82</v>
      </c>
      <c r="AC16" s="380"/>
      <c r="AD16" s="382"/>
      <c r="AE16" s="387">
        <f>COUNTIFS(B8:B52,"栄養士",J8:J52,"常勤")</f>
        <v>0</v>
      </c>
      <c r="AF16" s="392"/>
      <c r="AG16" s="392"/>
      <c r="AH16" s="392"/>
      <c r="AI16" s="392"/>
      <c r="AJ16" s="392"/>
      <c r="AK16" s="392"/>
      <c r="AL16" s="385"/>
      <c r="AM16" s="375"/>
      <c r="AN16" s="375"/>
      <c r="AO16" s="375"/>
      <c r="AP16" s="385"/>
      <c r="AQ16" s="375"/>
      <c r="AR16" s="375"/>
      <c r="AS16" s="385"/>
    </row>
    <row r="17" spans="1:45" ht="13.5" customHeight="1">
      <c r="A17" s="234">
        <v>4</v>
      </c>
      <c r="B17" s="244"/>
      <c r="C17" s="248"/>
      <c r="D17" s="248"/>
      <c r="E17" s="259"/>
      <c r="F17" s="248"/>
      <c r="G17" s="268"/>
      <c r="H17" s="248"/>
      <c r="I17" s="248"/>
      <c r="J17" s="276"/>
      <c r="K17" s="281"/>
      <c r="L17" s="287"/>
      <c r="M17" s="294"/>
      <c r="N17" s="298"/>
      <c r="O17" s="302">
        <f>IF(AND(J17="その他",OR(B17="保育士及び幼稚園教員",B17="保育士",B17="保育に従事する看護師・准看護師",B17="幼稚園教諭等",B17="知事が同等と認める者"),OR(L17&lt;6,M17&lt;20)),"短時間",)</f>
        <v>0</v>
      </c>
      <c r="P17" s="306"/>
      <c r="Q17" s="314" t="s">
        <v>206</v>
      </c>
      <c r="R17" s="332" t="s">
        <v>201</v>
      </c>
      <c r="S17" s="342"/>
      <c r="T17" s="342"/>
      <c r="U17" s="342"/>
      <c r="V17" s="342"/>
      <c r="W17" s="342"/>
      <c r="X17" s="342"/>
      <c r="Y17" s="349"/>
      <c r="Z17" s="353"/>
      <c r="AA17" s="369"/>
      <c r="AB17" s="373" t="s">
        <v>81</v>
      </c>
      <c r="AC17" s="380"/>
      <c r="AD17" s="382"/>
      <c r="AE17" s="387">
        <f>COUNTIFS(B8:B52,"事務員",J8:J52,"常勤")</f>
        <v>0</v>
      </c>
      <c r="AF17" s="392"/>
      <c r="AG17" s="392"/>
      <c r="AH17" s="392"/>
      <c r="AI17" s="392"/>
      <c r="AJ17" s="392"/>
      <c r="AK17" s="392"/>
      <c r="AL17" s="385"/>
      <c r="AM17" s="375" t="str">
        <f>IF(AND(J17="その他",B17="保育士及び幼稚園教員",E17="○",F17&lt;&gt;""),L17*M17,"")</f>
        <v/>
      </c>
      <c r="AN17" s="375" t="str">
        <f>IF(AND(J17="その他",B17="保育士",E17="○"),L17*M17,"")</f>
        <v/>
      </c>
      <c r="AO17" s="375" t="str">
        <f>IF(AND(J17="その他",B17="幼稚園教諭等",F17&lt;&gt;""),L17*M17,"")</f>
        <v/>
      </c>
      <c r="AP17" s="385"/>
      <c r="AQ17" s="375" t="str">
        <f>IF(AND(B17="看護師・准看護師(保育に従事する)",J17="その他"),L17*M17,"")</f>
        <v/>
      </c>
      <c r="AR17" s="375" t="str">
        <f>IF(AND(B17="知事が同等と認める者",J17="その他"),L17*M17,"")</f>
        <v/>
      </c>
      <c r="AS17" s="385"/>
    </row>
    <row r="18" spans="1:45" ht="13.5" customHeight="1">
      <c r="A18" s="235"/>
      <c r="B18" s="245"/>
      <c r="C18" s="249"/>
      <c r="D18" s="249"/>
      <c r="E18" s="260"/>
      <c r="F18" s="249"/>
      <c r="G18" s="269"/>
      <c r="H18" s="249"/>
      <c r="I18" s="249"/>
      <c r="J18" s="269"/>
      <c r="K18" s="282" t="s">
        <v>163</v>
      </c>
      <c r="L18" s="288"/>
      <c r="M18" s="295"/>
      <c r="N18" s="298"/>
      <c r="O18" s="303"/>
      <c r="P18" s="306"/>
      <c r="Q18" s="315"/>
      <c r="R18" s="333"/>
      <c r="S18" s="343"/>
      <c r="T18" s="343"/>
      <c r="U18" s="343"/>
      <c r="V18" s="343"/>
      <c r="W18" s="343"/>
      <c r="X18" s="343"/>
      <c r="Y18" s="350"/>
      <c r="Z18" s="353"/>
      <c r="AA18" s="368"/>
      <c r="AB18" s="373" t="s">
        <v>173</v>
      </c>
      <c r="AC18" s="380"/>
      <c r="AD18" s="382"/>
      <c r="AE18" s="387">
        <f>COUNTIFS(B8:B52,"その他",J8:J52,"常勤")</f>
        <v>0</v>
      </c>
      <c r="AF18" s="392"/>
      <c r="AG18" s="392"/>
      <c r="AH18" s="392"/>
      <c r="AI18" s="392"/>
      <c r="AJ18" s="392"/>
      <c r="AK18" s="392"/>
      <c r="AL18" s="385"/>
      <c r="AM18" s="375"/>
      <c r="AN18" s="375"/>
      <c r="AO18" s="375"/>
      <c r="AP18" s="385"/>
      <c r="AQ18" s="375"/>
      <c r="AR18" s="375"/>
      <c r="AS18" s="385"/>
    </row>
    <row r="19" spans="1:45" ht="13.5" customHeight="1">
      <c r="A19" s="236"/>
      <c r="B19" s="246"/>
      <c r="C19" s="250"/>
      <c r="D19" s="250"/>
      <c r="E19" s="261"/>
      <c r="F19" s="250"/>
      <c r="G19" s="270"/>
      <c r="H19" s="250"/>
      <c r="I19" s="250"/>
      <c r="J19" s="270"/>
      <c r="K19" s="283"/>
      <c r="L19" s="289"/>
      <c r="M19" s="296"/>
      <c r="N19" s="298"/>
      <c r="O19" s="304"/>
      <c r="P19" s="306"/>
      <c r="Q19" s="314" t="s">
        <v>166</v>
      </c>
      <c r="R19" s="332" t="s">
        <v>37</v>
      </c>
      <c r="S19" s="342"/>
      <c r="T19" s="342"/>
      <c r="U19" s="342"/>
      <c r="V19" s="342"/>
      <c r="W19" s="342"/>
      <c r="X19" s="342"/>
      <c r="Y19" s="349"/>
      <c r="Z19" s="353"/>
      <c r="AA19" s="368"/>
      <c r="AB19" s="376" t="s">
        <v>41</v>
      </c>
      <c r="AC19" s="376"/>
      <c r="AD19" s="376"/>
      <c r="AE19" s="388">
        <f>SUM(AE7:AE18)</f>
        <v>0</v>
      </c>
      <c r="AF19" s="392"/>
      <c r="AG19" s="392"/>
      <c r="AH19" s="392"/>
      <c r="AI19" s="392"/>
      <c r="AJ19" s="392"/>
      <c r="AK19" s="392"/>
      <c r="AL19" s="385"/>
      <c r="AM19" s="375"/>
      <c r="AN19" s="375"/>
      <c r="AO19" s="375"/>
      <c r="AP19" s="385"/>
      <c r="AQ19" s="375"/>
      <c r="AR19" s="375"/>
      <c r="AS19" s="385"/>
    </row>
    <row r="20" spans="1:45" ht="13.5" customHeight="1">
      <c r="A20" s="234">
        <v>5</v>
      </c>
      <c r="B20" s="244"/>
      <c r="C20" s="248"/>
      <c r="D20" s="248"/>
      <c r="E20" s="259"/>
      <c r="F20" s="248"/>
      <c r="G20" s="268"/>
      <c r="H20" s="248"/>
      <c r="I20" s="248"/>
      <c r="J20" s="276"/>
      <c r="K20" s="281"/>
      <c r="L20" s="287"/>
      <c r="M20" s="294"/>
      <c r="N20" s="298"/>
      <c r="O20" s="302">
        <f>IF(AND(J20="その他",OR(B20="保育士及び幼稚園教員",B20="保育士",B20="保育に従事する看護師・准看護師",B20="幼稚園教諭等",B20="知事が同等と認める者"),OR(L20&lt;6,M20&lt;20)),"短時間",)</f>
        <v>0</v>
      </c>
      <c r="P20" s="306"/>
      <c r="Q20" s="315"/>
      <c r="R20" s="333"/>
      <c r="S20" s="343"/>
      <c r="T20" s="343"/>
      <c r="U20" s="343"/>
      <c r="V20" s="343"/>
      <c r="W20" s="343"/>
      <c r="X20" s="343"/>
      <c r="Y20" s="350"/>
      <c r="Z20" s="353"/>
      <c r="AA20" s="369"/>
      <c r="AB20" s="371"/>
      <c r="AC20" s="371"/>
      <c r="AD20" s="371"/>
      <c r="AE20" s="385"/>
      <c r="AF20" s="392"/>
      <c r="AG20" s="392"/>
      <c r="AH20" s="392"/>
      <c r="AI20" s="392"/>
      <c r="AJ20" s="392"/>
      <c r="AK20" s="392"/>
      <c r="AL20" s="385"/>
      <c r="AM20" s="375" t="str">
        <f>IF(AND(J20="その他",B20="保育士及び幼稚園教員",E20="○",F20&lt;&gt;""),L20*M20,"")</f>
        <v/>
      </c>
      <c r="AN20" s="375" t="str">
        <f>IF(AND(J20="その他",B20="保育士",E20="○"),L20*M20,"")</f>
        <v/>
      </c>
      <c r="AO20" s="375" t="str">
        <f>IF(AND(J20="その他",B20="幼稚園教諭等",F20&lt;&gt;""),L20*M20,"")</f>
        <v/>
      </c>
      <c r="AP20" s="385"/>
      <c r="AQ20" s="375" t="str">
        <f>IF(AND(B20="看護師・准看護師(保育に従事する)",J20="その他"),L20*M20,"")</f>
        <v/>
      </c>
      <c r="AR20" s="375" t="str">
        <f>IF(AND(B20="知事が同等と認める者",J20="その他"),L20*M20,"")</f>
        <v/>
      </c>
      <c r="AS20" s="385"/>
    </row>
    <row r="21" spans="1:45" ht="13.5" customHeight="1">
      <c r="A21" s="235"/>
      <c r="B21" s="245"/>
      <c r="C21" s="249"/>
      <c r="D21" s="249"/>
      <c r="E21" s="260"/>
      <c r="F21" s="249"/>
      <c r="G21" s="269"/>
      <c r="H21" s="249"/>
      <c r="I21" s="249"/>
      <c r="J21" s="269"/>
      <c r="K21" s="282" t="s">
        <v>163</v>
      </c>
      <c r="L21" s="288"/>
      <c r="M21" s="295"/>
      <c r="N21" s="298"/>
      <c r="O21" s="303"/>
      <c r="P21" s="306"/>
      <c r="Q21" s="314" t="s">
        <v>152</v>
      </c>
      <c r="R21" s="332" t="s">
        <v>200</v>
      </c>
      <c r="S21" s="342"/>
      <c r="T21" s="342"/>
      <c r="U21" s="342"/>
      <c r="V21" s="342"/>
      <c r="W21" s="342"/>
      <c r="X21" s="342"/>
      <c r="Y21" s="349"/>
      <c r="Z21" s="353"/>
      <c r="AA21" s="368"/>
      <c r="AB21" s="371"/>
      <c r="AC21" s="371"/>
      <c r="AD21" s="371"/>
      <c r="AE21" s="385"/>
      <c r="AF21" s="392"/>
      <c r="AG21" s="392"/>
      <c r="AH21" s="392"/>
      <c r="AI21" s="392"/>
      <c r="AJ21" s="392"/>
      <c r="AK21" s="392"/>
      <c r="AL21" s="385"/>
      <c r="AM21" s="375"/>
      <c r="AN21" s="375"/>
      <c r="AO21" s="375"/>
      <c r="AP21" s="385"/>
      <c r="AQ21" s="375"/>
      <c r="AR21" s="375"/>
      <c r="AS21" s="385"/>
    </row>
    <row r="22" spans="1:45" ht="13.5" customHeight="1">
      <c r="A22" s="236"/>
      <c r="B22" s="246"/>
      <c r="C22" s="250"/>
      <c r="D22" s="250"/>
      <c r="E22" s="261"/>
      <c r="F22" s="250"/>
      <c r="G22" s="270"/>
      <c r="H22" s="250"/>
      <c r="I22" s="250"/>
      <c r="J22" s="270"/>
      <c r="K22" s="283"/>
      <c r="L22" s="289"/>
      <c r="M22" s="296"/>
      <c r="N22" s="298"/>
      <c r="O22" s="304"/>
      <c r="P22" s="306"/>
      <c r="Q22" s="316"/>
      <c r="R22" s="334"/>
      <c r="S22" s="344"/>
      <c r="T22" s="344"/>
      <c r="U22" s="344"/>
      <c r="V22" s="344"/>
      <c r="W22" s="344"/>
      <c r="X22" s="344"/>
      <c r="Y22" s="351"/>
      <c r="Z22" s="353"/>
      <c r="AA22" s="368"/>
      <c r="AB22" s="371"/>
      <c r="AC22" s="371"/>
      <c r="AD22" s="371"/>
      <c r="AE22" s="385"/>
      <c r="AF22" s="392"/>
      <c r="AG22" s="392"/>
      <c r="AH22" s="392"/>
      <c r="AI22" s="392"/>
      <c r="AJ22" s="392"/>
      <c r="AK22" s="392"/>
      <c r="AL22" s="385"/>
      <c r="AM22" s="375"/>
      <c r="AN22" s="375"/>
      <c r="AO22" s="375"/>
      <c r="AP22" s="385"/>
      <c r="AQ22" s="375"/>
      <c r="AR22" s="375"/>
      <c r="AS22" s="385"/>
    </row>
    <row r="23" spans="1:45" ht="13.5" customHeight="1">
      <c r="A23" s="234">
        <v>6</v>
      </c>
      <c r="B23" s="244"/>
      <c r="C23" s="248"/>
      <c r="D23" s="248"/>
      <c r="E23" s="259"/>
      <c r="F23" s="248"/>
      <c r="G23" s="268"/>
      <c r="H23" s="248"/>
      <c r="I23" s="248"/>
      <c r="J23" s="276"/>
      <c r="K23" s="281"/>
      <c r="L23" s="287"/>
      <c r="M23" s="294"/>
      <c r="N23" s="298"/>
      <c r="O23" s="302">
        <f>IF(AND(J23="その他",OR(B23="保育士及び幼稚園教員",B23="保育士",B23="保育に従事する看護師・准看護師",B23="幼稚園教諭等",B23="知事が同等と認める者"),OR(L23&lt;6,M23&lt;20)),"短時間",)</f>
        <v>0</v>
      </c>
      <c r="P23" s="306"/>
      <c r="Q23" s="315"/>
      <c r="R23" s="333"/>
      <c r="S23" s="343"/>
      <c r="T23" s="343"/>
      <c r="U23" s="343"/>
      <c r="V23" s="343"/>
      <c r="W23" s="343"/>
      <c r="X23" s="343"/>
      <c r="Y23" s="350"/>
      <c r="Z23" s="353"/>
      <c r="AA23" s="369"/>
      <c r="AB23" s="370"/>
      <c r="AC23" s="370"/>
      <c r="AD23" s="370"/>
      <c r="AE23" s="384"/>
      <c r="AF23" s="384"/>
      <c r="AG23" s="384"/>
      <c r="AH23" s="384"/>
      <c r="AI23" s="384"/>
      <c r="AJ23" s="384"/>
      <c r="AK23" s="384"/>
      <c r="AL23" s="385"/>
      <c r="AM23" s="375" t="str">
        <f>IF(AND(J23="その他",B23="保育士及び幼稚園教員",E23="○",F23&lt;&gt;""),L23*M23,"")</f>
        <v/>
      </c>
      <c r="AN23" s="375" t="str">
        <f>IF(AND(J23="その他",B23="保育士",E23="○"),L23*M23,"")</f>
        <v/>
      </c>
      <c r="AO23" s="375" t="str">
        <f>IF(AND(J23="その他",B23="幼稚園教諭等",F23&lt;&gt;""),L23*M23,"")</f>
        <v/>
      </c>
      <c r="AP23" s="385"/>
      <c r="AQ23" s="375" t="str">
        <f>IF(AND(B23="看護師・准看護師(保育に従事する)",J23="その他"),L23*M23,"")</f>
        <v/>
      </c>
      <c r="AR23" s="375" t="str">
        <f>IF(AND(B23="知事が同等と認める者",J23="その他"),L23*M23,"")</f>
        <v/>
      </c>
      <c r="AS23" s="385"/>
    </row>
    <row r="24" spans="1:45" ht="13.5" customHeight="1">
      <c r="A24" s="235"/>
      <c r="B24" s="245"/>
      <c r="C24" s="249"/>
      <c r="D24" s="249"/>
      <c r="E24" s="260"/>
      <c r="F24" s="249"/>
      <c r="G24" s="269"/>
      <c r="H24" s="249"/>
      <c r="I24" s="249"/>
      <c r="J24" s="269"/>
      <c r="K24" s="282" t="s">
        <v>163</v>
      </c>
      <c r="L24" s="288"/>
      <c r="M24" s="295"/>
      <c r="N24" s="298"/>
      <c r="O24" s="303"/>
      <c r="P24" s="306"/>
      <c r="Q24" s="317" t="s">
        <v>208</v>
      </c>
      <c r="R24" s="335"/>
      <c r="S24" s="345"/>
      <c r="T24" s="345"/>
      <c r="U24" s="345"/>
      <c r="V24" s="345"/>
      <c r="W24" s="345"/>
      <c r="X24" s="345"/>
      <c r="Y24" s="352"/>
      <c r="Z24" s="353"/>
      <c r="AA24" s="368"/>
      <c r="AB24" s="371"/>
      <c r="AC24" s="371"/>
      <c r="AD24" s="371"/>
      <c r="AE24" s="385"/>
      <c r="AF24" s="391"/>
      <c r="AG24" s="391"/>
      <c r="AH24" s="391"/>
      <c r="AI24" s="391"/>
      <c r="AJ24" s="391"/>
      <c r="AK24" s="391"/>
      <c r="AL24" s="385"/>
      <c r="AM24" s="375"/>
      <c r="AN24" s="375"/>
      <c r="AO24" s="375"/>
      <c r="AP24" s="385"/>
      <c r="AQ24" s="375"/>
      <c r="AR24" s="375"/>
      <c r="AS24" s="385"/>
    </row>
    <row r="25" spans="1:45" ht="13.5" customHeight="1">
      <c r="A25" s="236"/>
      <c r="B25" s="246"/>
      <c r="C25" s="250"/>
      <c r="D25" s="250"/>
      <c r="E25" s="261"/>
      <c r="F25" s="250"/>
      <c r="G25" s="270"/>
      <c r="H25" s="250"/>
      <c r="I25" s="250"/>
      <c r="J25" s="270"/>
      <c r="K25" s="283"/>
      <c r="L25" s="289"/>
      <c r="M25" s="296"/>
      <c r="N25" s="298"/>
      <c r="O25" s="304"/>
      <c r="P25" s="306"/>
      <c r="Q25" s="314" t="s">
        <v>203</v>
      </c>
      <c r="R25" s="335"/>
      <c r="S25" s="345"/>
      <c r="T25" s="345"/>
      <c r="U25" s="345"/>
      <c r="V25" s="345"/>
      <c r="W25" s="345"/>
      <c r="X25" s="345"/>
      <c r="Y25" s="352"/>
      <c r="Z25" s="353"/>
      <c r="AA25" s="368"/>
      <c r="AB25" s="372" t="s">
        <v>176</v>
      </c>
      <c r="AC25" s="379"/>
      <c r="AD25" s="379"/>
      <c r="AE25" s="386"/>
      <c r="AF25" s="391"/>
      <c r="AG25" s="391"/>
      <c r="AH25" s="391"/>
      <c r="AI25" s="391"/>
      <c r="AJ25" s="391"/>
      <c r="AK25" s="391"/>
      <c r="AL25" s="385"/>
      <c r="AM25" s="375"/>
      <c r="AN25" s="375"/>
      <c r="AO25" s="375"/>
      <c r="AP25" s="385"/>
      <c r="AQ25" s="375"/>
      <c r="AR25" s="375"/>
      <c r="AS25" s="385"/>
    </row>
    <row r="26" spans="1:45" ht="13.5" customHeight="1">
      <c r="A26" s="234">
        <v>7</v>
      </c>
      <c r="B26" s="244"/>
      <c r="C26" s="248"/>
      <c r="D26" s="248"/>
      <c r="E26" s="259"/>
      <c r="F26" s="248"/>
      <c r="G26" s="268"/>
      <c r="H26" s="248"/>
      <c r="I26" s="248"/>
      <c r="J26" s="276"/>
      <c r="K26" s="281"/>
      <c r="L26" s="287"/>
      <c r="M26" s="294"/>
      <c r="N26" s="298"/>
      <c r="O26" s="302">
        <f>IF(AND(J26="その他",OR(B26="保育士及び幼稚園教員",B26="保育士",B26="保育に従事する看護師・准看護師",B26="幼稚園教諭等",B26="知事が同等と認める者"),OR(L26&lt;6,M26&lt;20)),"短時間",)</f>
        <v>0</v>
      </c>
      <c r="P26" s="306"/>
      <c r="Q26" s="313" t="s">
        <v>202</v>
      </c>
      <c r="R26" s="335"/>
      <c r="S26" s="345"/>
      <c r="T26" s="345"/>
      <c r="U26" s="345"/>
      <c r="V26" s="345"/>
      <c r="W26" s="345"/>
      <c r="X26" s="345"/>
      <c r="Y26" s="352"/>
      <c r="Z26" s="353"/>
      <c r="AA26" s="369"/>
      <c r="AB26" s="373" t="s">
        <v>160</v>
      </c>
      <c r="AC26" s="380"/>
      <c r="AD26" s="382"/>
      <c r="AE26" s="387">
        <f>COUNTIFS(B:B,"施設長",J:J,"その他")</f>
        <v>0</v>
      </c>
      <c r="AF26" s="391"/>
      <c r="AG26" s="391"/>
      <c r="AH26" s="391"/>
      <c r="AI26" s="391"/>
      <c r="AJ26" s="391"/>
      <c r="AK26" s="391"/>
      <c r="AL26" s="385"/>
      <c r="AM26" s="375" t="str">
        <f>IF(AND(J26="その他",B26="保育士及び幼稚園教員",E26="○",F26&lt;&gt;""),L26*M26,"")</f>
        <v/>
      </c>
      <c r="AN26" s="375" t="str">
        <f>IF(AND(J26="その他",B26="保育士",E26="○"),L26*M26,"")</f>
        <v/>
      </c>
      <c r="AO26" s="375" t="str">
        <f>IF(AND(J26="その他",B26="幼稚園教諭等",F26&lt;&gt;""),L26*M26,"")</f>
        <v/>
      </c>
      <c r="AP26" s="385"/>
      <c r="AQ26" s="375" t="str">
        <f>IF(AND(B26="看護師・准看護師(保育に従事する)",J26="その他"),L26*M26,"")</f>
        <v/>
      </c>
      <c r="AR26" s="375" t="str">
        <f>IF(AND(B26="知事が同等と認める者",J26="その他"),L26*M26,"")</f>
        <v/>
      </c>
      <c r="AS26" s="385"/>
    </row>
    <row r="27" spans="1:45" ht="13.5" customHeight="1">
      <c r="A27" s="235"/>
      <c r="B27" s="245"/>
      <c r="C27" s="249"/>
      <c r="D27" s="249"/>
      <c r="E27" s="260"/>
      <c r="F27" s="249"/>
      <c r="G27" s="269"/>
      <c r="H27" s="249"/>
      <c r="I27" s="249"/>
      <c r="J27" s="269"/>
      <c r="K27" s="282" t="s">
        <v>163</v>
      </c>
      <c r="L27" s="288"/>
      <c r="M27" s="295"/>
      <c r="N27" s="298"/>
      <c r="O27" s="303"/>
      <c r="P27" s="306"/>
      <c r="Q27" s="313" t="s">
        <v>84</v>
      </c>
      <c r="R27" s="335"/>
      <c r="S27" s="345"/>
      <c r="T27" s="345"/>
      <c r="U27" s="345"/>
      <c r="V27" s="345"/>
      <c r="W27" s="345"/>
      <c r="X27" s="345"/>
      <c r="Y27" s="352"/>
      <c r="Z27" s="353"/>
      <c r="AA27" s="368"/>
      <c r="AB27" s="373" t="s">
        <v>162</v>
      </c>
      <c r="AC27" s="380"/>
      <c r="AD27" s="382"/>
      <c r="AE27" s="387">
        <f>COUNTIFS(B:B,"主任保育士等",J:J,"その他")</f>
        <v>0</v>
      </c>
      <c r="AF27" s="391"/>
      <c r="AG27" s="391"/>
      <c r="AH27" s="391"/>
      <c r="AI27" s="391"/>
      <c r="AJ27" s="391"/>
      <c r="AK27" s="391"/>
      <c r="AL27" s="385"/>
      <c r="AM27" s="375"/>
      <c r="AN27" s="375"/>
      <c r="AO27" s="375"/>
      <c r="AP27" s="385"/>
      <c r="AQ27" s="375"/>
      <c r="AR27" s="375"/>
      <c r="AS27" s="385"/>
    </row>
    <row r="28" spans="1:45" ht="13.5" customHeight="1">
      <c r="A28" s="236"/>
      <c r="B28" s="246"/>
      <c r="C28" s="250"/>
      <c r="D28" s="250"/>
      <c r="E28" s="261"/>
      <c r="F28" s="250"/>
      <c r="G28" s="270"/>
      <c r="H28" s="250"/>
      <c r="I28" s="250"/>
      <c r="J28" s="270"/>
      <c r="K28" s="283"/>
      <c r="L28" s="289"/>
      <c r="M28" s="296"/>
      <c r="N28" s="298"/>
      <c r="O28" s="304"/>
      <c r="P28" s="306"/>
      <c r="Q28" s="314" t="s">
        <v>82</v>
      </c>
      <c r="R28" s="335"/>
      <c r="S28" s="345"/>
      <c r="T28" s="345"/>
      <c r="U28" s="345"/>
      <c r="V28" s="345"/>
      <c r="W28" s="345"/>
      <c r="X28" s="345"/>
      <c r="Y28" s="352"/>
      <c r="Z28" s="353"/>
      <c r="AA28" s="368"/>
      <c r="AB28" s="374" t="s">
        <v>114</v>
      </c>
      <c r="AC28" s="381"/>
      <c r="AD28" s="383"/>
      <c r="AE28" s="387">
        <f>COUNTIFS(B:B,"保育士及び幼稚園教員",J:J,"その他",E:E,"○",F:F,"&lt;&gt;")</f>
        <v>0</v>
      </c>
      <c r="AF28" s="391"/>
      <c r="AG28" s="391"/>
      <c r="AH28" s="391"/>
      <c r="AI28" s="391"/>
      <c r="AJ28" s="391"/>
      <c r="AK28" s="391"/>
      <c r="AL28" s="385"/>
      <c r="AM28" s="375"/>
      <c r="AN28" s="375"/>
      <c r="AO28" s="375"/>
      <c r="AP28" s="385"/>
      <c r="AQ28" s="375"/>
      <c r="AR28" s="375"/>
      <c r="AS28" s="385"/>
    </row>
    <row r="29" spans="1:45" ht="13.5" customHeight="1">
      <c r="A29" s="234">
        <v>8</v>
      </c>
      <c r="B29" s="244"/>
      <c r="C29" s="248"/>
      <c r="D29" s="248"/>
      <c r="E29" s="259"/>
      <c r="F29" s="248"/>
      <c r="G29" s="268"/>
      <c r="H29" s="248"/>
      <c r="I29" s="248"/>
      <c r="J29" s="276"/>
      <c r="K29" s="281"/>
      <c r="L29" s="287"/>
      <c r="M29" s="294"/>
      <c r="N29" s="298"/>
      <c r="O29" s="302">
        <f>IF(AND(J29="その他",OR(B29="保育士及び幼稚園教員",B29="保育士",B29="保育に従事する看護師・准看護師",B29="幼稚園教諭等",B29="知事が同等と認める者"),OR(L29&lt;6,M29&lt;20)),"短時間",)</f>
        <v>0</v>
      </c>
      <c r="P29" s="306"/>
      <c r="Q29" s="314" t="s">
        <v>81</v>
      </c>
      <c r="R29" s="335"/>
      <c r="S29" s="345"/>
      <c r="T29" s="345"/>
      <c r="U29" s="345"/>
      <c r="V29" s="345"/>
      <c r="W29" s="345"/>
      <c r="X29" s="345"/>
      <c r="Y29" s="352"/>
      <c r="Z29" s="353"/>
      <c r="AA29" s="369"/>
      <c r="AB29" s="373" t="s">
        <v>165</v>
      </c>
      <c r="AC29" s="380"/>
      <c r="AD29" s="382"/>
      <c r="AE29" s="387">
        <f>COUNTIFS(B:B,"保育士",J:J,"その他",E:E,"○")</f>
        <v>0</v>
      </c>
      <c r="AF29" s="391"/>
      <c r="AG29" s="391"/>
      <c r="AH29" s="391"/>
      <c r="AI29" s="391"/>
      <c r="AJ29" s="391"/>
      <c r="AK29" s="391"/>
      <c r="AL29" s="385"/>
      <c r="AM29" s="375" t="str">
        <f>IF(AND(J29="その他",B29="保育士及び幼稚園教員",E29="○",F29&lt;&gt;""),L29*M29,"")</f>
        <v/>
      </c>
      <c r="AN29" s="375" t="str">
        <f>IF(AND(J29="その他",B29="保育士",E29="○"),L29*M29,"")</f>
        <v/>
      </c>
      <c r="AO29" s="375" t="str">
        <f>IF(AND(J29="その他",B29="幼稚園教諭等",F29&lt;&gt;""),L29*M29,"")</f>
        <v/>
      </c>
      <c r="AP29" s="385"/>
      <c r="AQ29" s="375" t="str">
        <f>IF(AND(B29="看護師・准看護師(保育に従事する)",J29="その他"),L29*M29,"")</f>
        <v/>
      </c>
      <c r="AR29" s="375" t="str">
        <f>IF(AND(B29="知事が同等と認める者",J29="その他"),L29*M29,"")</f>
        <v/>
      </c>
      <c r="AS29" s="385"/>
    </row>
    <row r="30" spans="1:45" ht="13.5" customHeight="1">
      <c r="A30" s="235"/>
      <c r="B30" s="245"/>
      <c r="C30" s="249"/>
      <c r="D30" s="249"/>
      <c r="E30" s="260"/>
      <c r="F30" s="249"/>
      <c r="G30" s="269"/>
      <c r="H30" s="249"/>
      <c r="I30" s="249"/>
      <c r="J30" s="269"/>
      <c r="K30" s="282" t="s">
        <v>163</v>
      </c>
      <c r="L30" s="288"/>
      <c r="M30" s="295"/>
      <c r="N30" s="298"/>
      <c r="O30" s="303"/>
      <c r="P30" s="306"/>
      <c r="Q30" s="314" t="s">
        <v>173</v>
      </c>
      <c r="R30" s="331" t="s">
        <v>199</v>
      </c>
      <c r="S30" s="341"/>
      <c r="T30" s="341"/>
      <c r="U30" s="341"/>
      <c r="V30" s="341"/>
      <c r="W30" s="341"/>
      <c r="X30" s="341"/>
      <c r="Y30" s="348"/>
      <c r="Z30" s="353"/>
      <c r="AA30" s="368"/>
      <c r="AB30" s="373" t="s">
        <v>166</v>
      </c>
      <c r="AC30" s="380"/>
      <c r="AD30" s="382"/>
      <c r="AE30" s="387">
        <f>COUNTIFS(B:B,"幼稚園教諭等",J:J,"その他",F:F,"&lt;&gt;")</f>
        <v>0</v>
      </c>
      <c r="AF30" s="391"/>
      <c r="AG30" s="391"/>
      <c r="AH30" s="391"/>
      <c r="AI30" s="391"/>
      <c r="AJ30" s="391"/>
      <c r="AK30" s="391"/>
      <c r="AL30" s="385"/>
      <c r="AM30" s="375"/>
      <c r="AN30" s="375"/>
      <c r="AO30" s="375"/>
      <c r="AP30" s="385"/>
      <c r="AQ30" s="375"/>
      <c r="AR30" s="375"/>
      <c r="AS30" s="385"/>
    </row>
    <row r="31" spans="1:45" ht="13.5" customHeight="1">
      <c r="A31" s="236"/>
      <c r="B31" s="246"/>
      <c r="C31" s="250"/>
      <c r="D31" s="250"/>
      <c r="E31" s="261"/>
      <c r="F31" s="250"/>
      <c r="G31" s="270"/>
      <c r="H31" s="250"/>
      <c r="I31" s="250"/>
      <c r="J31" s="270"/>
      <c r="K31" s="283"/>
      <c r="L31" s="289"/>
      <c r="M31" s="296"/>
      <c r="N31" s="298"/>
      <c r="O31" s="304"/>
      <c r="P31" s="306"/>
      <c r="Q31" s="314"/>
      <c r="R31" s="331"/>
      <c r="S31" s="341"/>
      <c r="T31" s="341"/>
      <c r="U31" s="341"/>
      <c r="V31" s="341"/>
      <c r="W31" s="341"/>
      <c r="X31" s="341"/>
      <c r="Y31" s="348"/>
      <c r="Z31" s="353"/>
      <c r="AA31" s="368"/>
      <c r="AB31" s="373" t="s">
        <v>22</v>
      </c>
      <c r="AC31" s="380"/>
      <c r="AD31" s="382"/>
      <c r="AE31" s="387">
        <f>COUNTIFS(B:B,"知事が同等と認める者",J:J,"その他")</f>
        <v>0</v>
      </c>
      <c r="AF31" s="391"/>
      <c r="AG31" s="391"/>
      <c r="AH31" s="391"/>
      <c r="AI31" s="391"/>
      <c r="AJ31" s="391"/>
      <c r="AK31" s="391"/>
      <c r="AL31" s="385"/>
      <c r="AM31" s="375"/>
      <c r="AN31" s="375"/>
      <c r="AO31" s="375"/>
      <c r="AP31" s="385"/>
      <c r="AQ31" s="375"/>
      <c r="AR31" s="375"/>
      <c r="AS31" s="385"/>
    </row>
    <row r="32" spans="1:45" ht="13.5" customHeight="1">
      <c r="A32" s="234">
        <v>9</v>
      </c>
      <c r="B32" s="244"/>
      <c r="C32" s="248"/>
      <c r="D32" s="248"/>
      <c r="E32" s="259"/>
      <c r="F32" s="248"/>
      <c r="G32" s="268"/>
      <c r="H32" s="248"/>
      <c r="I32" s="248"/>
      <c r="J32" s="276"/>
      <c r="K32" s="281"/>
      <c r="L32" s="287"/>
      <c r="M32" s="294"/>
      <c r="N32" s="298"/>
      <c r="O32" s="302">
        <f>IF(AND(J32="その他",OR(B32="保育士及び幼稚園教員",B32="保育士",B32="保育に従事する看護師・准看護師",B32="幼稚園教諭等",B32="知事が同等と認める者"),OR(L32&lt;6,M32&lt;20)),"短時間",)</f>
        <v>0</v>
      </c>
      <c r="P32" s="306"/>
      <c r="Q32" s="313"/>
      <c r="R32" s="331"/>
      <c r="S32" s="341"/>
      <c r="T32" s="341"/>
      <c r="U32" s="341"/>
      <c r="V32" s="341"/>
      <c r="W32" s="341"/>
      <c r="X32" s="341"/>
      <c r="Y32" s="348"/>
      <c r="Z32" s="353"/>
      <c r="AA32" s="369"/>
      <c r="AB32" s="374" t="s">
        <v>169</v>
      </c>
      <c r="AC32" s="381"/>
      <c r="AD32" s="383"/>
      <c r="AE32" s="387">
        <f>COUNTIFS(B:B,"看護師・准看護師(保育に従事する)",J:J,"その他")</f>
        <v>0</v>
      </c>
      <c r="AF32" s="391"/>
      <c r="AG32" s="391"/>
      <c r="AH32" s="391"/>
      <c r="AI32" s="391"/>
      <c r="AJ32" s="391"/>
      <c r="AK32" s="391"/>
      <c r="AL32" s="385"/>
      <c r="AM32" s="375" t="str">
        <f>IF(AND(J32="その他",B32="保育士及び幼稚園教員",E32="○",F32&lt;&gt;""),L32*M32,"")</f>
        <v/>
      </c>
      <c r="AN32" s="375" t="str">
        <f>IF(AND(J32="その他",B32="保育士",E32="○"),L32*M32,"")</f>
        <v/>
      </c>
      <c r="AO32" s="375" t="str">
        <f>IF(AND(J32="その他",B32="幼稚園教諭等",F32&lt;&gt;""),L32*M32,"")</f>
        <v/>
      </c>
      <c r="AP32" s="385"/>
      <c r="AQ32" s="375" t="str">
        <f>IF(AND(B32="看護師・准看護師(保育に従事する)",J32="その他"),L32*M32,"")</f>
        <v/>
      </c>
      <c r="AR32" s="375" t="str">
        <f>IF(AND(B32="知事が同等と認める者",J32="その他"),L32*M32,"")</f>
        <v/>
      </c>
      <c r="AS32" s="385"/>
    </row>
    <row r="33" spans="1:45" ht="13.5" customHeight="1">
      <c r="A33" s="235"/>
      <c r="B33" s="245"/>
      <c r="C33" s="249"/>
      <c r="D33" s="249"/>
      <c r="E33" s="260"/>
      <c r="F33" s="249"/>
      <c r="G33" s="269"/>
      <c r="H33" s="249"/>
      <c r="I33" s="249"/>
      <c r="J33" s="269"/>
      <c r="K33" s="282" t="s">
        <v>163</v>
      </c>
      <c r="L33" s="288"/>
      <c r="M33" s="295"/>
      <c r="N33" s="298"/>
      <c r="O33" s="303"/>
      <c r="P33" s="306"/>
      <c r="Q33" s="313"/>
      <c r="R33" s="331"/>
      <c r="S33" s="341"/>
      <c r="T33" s="341"/>
      <c r="U33" s="341"/>
      <c r="V33" s="341"/>
      <c r="W33" s="341"/>
      <c r="X33" s="341"/>
      <c r="Y33" s="348"/>
      <c r="Z33" s="353"/>
      <c r="AA33" s="368"/>
      <c r="AB33" s="374" t="s">
        <v>171</v>
      </c>
      <c r="AC33" s="381"/>
      <c r="AD33" s="383"/>
      <c r="AE33" s="387">
        <f>COUNTIFS(B:B,"看護師・准看護師(保育に従事しない)",J:J,"その他")</f>
        <v>0</v>
      </c>
      <c r="AF33" s="391"/>
      <c r="AG33" s="391"/>
      <c r="AH33" s="391"/>
      <c r="AI33" s="391"/>
      <c r="AJ33" s="391"/>
      <c r="AK33" s="391"/>
      <c r="AL33" s="385"/>
      <c r="AM33" s="375"/>
      <c r="AN33" s="375"/>
      <c r="AO33" s="375"/>
      <c r="AP33" s="385"/>
      <c r="AQ33" s="375"/>
      <c r="AR33" s="375"/>
      <c r="AS33" s="385"/>
    </row>
    <row r="34" spans="1:45" ht="13.5" customHeight="1">
      <c r="A34" s="236"/>
      <c r="B34" s="246"/>
      <c r="C34" s="250"/>
      <c r="D34" s="250"/>
      <c r="E34" s="261"/>
      <c r="F34" s="250"/>
      <c r="G34" s="270"/>
      <c r="H34" s="250"/>
      <c r="I34" s="250"/>
      <c r="J34" s="270"/>
      <c r="K34" s="283"/>
      <c r="L34" s="289"/>
      <c r="M34" s="296"/>
      <c r="N34" s="298"/>
      <c r="O34" s="304"/>
      <c r="P34" s="306"/>
      <c r="Q34" s="314"/>
      <c r="R34" s="331"/>
      <c r="S34" s="341"/>
      <c r="T34" s="341"/>
      <c r="U34" s="341"/>
      <c r="V34" s="341"/>
      <c r="W34" s="341"/>
      <c r="X34" s="341"/>
      <c r="Y34" s="348"/>
      <c r="Z34" s="353"/>
      <c r="AA34" s="368"/>
      <c r="AB34" s="373" t="s">
        <v>109</v>
      </c>
      <c r="AC34" s="380"/>
      <c r="AD34" s="382"/>
      <c r="AE34" s="387">
        <f>COUNTIFS(B:B,"調理員",J:J,"その他")</f>
        <v>0</v>
      </c>
      <c r="AF34" s="391"/>
      <c r="AG34" s="391"/>
      <c r="AH34" s="391"/>
      <c r="AI34" s="391"/>
      <c r="AJ34" s="391"/>
      <c r="AK34" s="391"/>
      <c r="AL34" s="385"/>
      <c r="AM34" s="375"/>
      <c r="AN34" s="375"/>
      <c r="AO34" s="375"/>
      <c r="AP34" s="385"/>
      <c r="AQ34" s="375"/>
      <c r="AR34" s="375"/>
      <c r="AS34" s="385"/>
    </row>
    <row r="35" spans="1:45" ht="13.5" customHeight="1">
      <c r="A35" s="234">
        <v>10</v>
      </c>
      <c r="B35" s="244"/>
      <c r="C35" s="248"/>
      <c r="D35" s="248"/>
      <c r="E35" s="259"/>
      <c r="F35" s="248"/>
      <c r="G35" s="268"/>
      <c r="H35" s="248"/>
      <c r="I35" s="248"/>
      <c r="J35" s="276"/>
      <c r="K35" s="281"/>
      <c r="L35" s="287"/>
      <c r="M35" s="294"/>
      <c r="N35" s="298"/>
      <c r="O35" s="302">
        <f>IF(AND(J35="その他",OR(B35="保育士及び幼稚園教員",B35="保育士",B35="保育に従事する看護師・准看護師",B35="幼稚園教諭等",B35="知事が同等と認める者"),OR(L35&lt;6,M35&lt;20)),"短時間",)</f>
        <v>0</v>
      </c>
      <c r="P35" s="306"/>
      <c r="Q35" s="314"/>
      <c r="R35" s="331"/>
      <c r="S35" s="341"/>
      <c r="T35" s="341"/>
      <c r="U35" s="341"/>
      <c r="V35" s="341"/>
      <c r="W35" s="341"/>
      <c r="X35" s="341"/>
      <c r="Y35" s="348"/>
      <c r="Z35" s="353"/>
      <c r="AA35" s="369"/>
      <c r="AB35" s="373" t="s">
        <v>82</v>
      </c>
      <c r="AC35" s="380"/>
      <c r="AD35" s="382"/>
      <c r="AE35" s="387">
        <f>COUNTIFS(B:B,"栄養士",J:J,"その他")</f>
        <v>0</v>
      </c>
      <c r="AF35" s="392"/>
      <c r="AG35" s="392"/>
      <c r="AH35" s="392"/>
      <c r="AI35" s="392"/>
      <c r="AJ35" s="392"/>
      <c r="AK35" s="392"/>
      <c r="AL35" s="385"/>
      <c r="AM35" s="375" t="str">
        <f>IF(AND(J35="その他",B35="保育士及び幼稚園教員",E35="○",F35&lt;&gt;""),L35*M35,"")</f>
        <v/>
      </c>
      <c r="AN35" s="375" t="str">
        <f>IF(AND(J35="その他",B35="保育士",E35="○"),L35*M35,"")</f>
        <v/>
      </c>
      <c r="AO35" s="375" t="str">
        <f>IF(AND(J35="その他",B35="幼稚園教諭等",F35&lt;&gt;""),L35*M35,"")</f>
        <v/>
      </c>
      <c r="AP35" s="385"/>
      <c r="AQ35" s="375" t="str">
        <f>IF(AND(B35="看護師・准看護師(保育に従事する)",J35="その他"),L35*M35,"")</f>
        <v/>
      </c>
      <c r="AR35" s="375" t="str">
        <f>IF(AND(B35="知事が同等と認める者",J35="その他"),L35*M35,"")</f>
        <v/>
      </c>
      <c r="AS35" s="385"/>
    </row>
    <row r="36" spans="1:45" ht="13.5" customHeight="1">
      <c r="A36" s="235"/>
      <c r="B36" s="245"/>
      <c r="C36" s="249"/>
      <c r="D36" s="249"/>
      <c r="E36" s="260"/>
      <c r="F36" s="249"/>
      <c r="G36" s="269"/>
      <c r="H36" s="249"/>
      <c r="I36" s="249"/>
      <c r="J36" s="269"/>
      <c r="K36" s="282" t="s">
        <v>163</v>
      </c>
      <c r="L36" s="288"/>
      <c r="M36" s="295"/>
      <c r="N36" s="298"/>
      <c r="O36" s="303"/>
      <c r="P36" s="308"/>
      <c r="Q36" s="313"/>
      <c r="R36" s="331"/>
      <c r="S36" s="341"/>
      <c r="T36" s="341"/>
      <c r="U36" s="341"/>
      <c r="V36" s="341"/>
      <c r="W36" s="341"/>
      <c r="X36" s="341"/>
      <c r="Y36" s="348"/>
      <c r="Z36" s="353"/>
      <c r="AA36" s="368"/>
      <c r="AB36" s="373" t="s">
        <v>81</v>
      </c>
      <c r="AC36" s="380"/>
      <c r="AD36" s="382"/>
      <c r="AE36" s="387">
        <f>COUNTIFS(B:B,"事務員",J:J,"その他")</f>
        <v>0</v>
      </c>
      <c r="AF36" s="392"/>
      <c r="AG36" s="392"/>
      <c r="AH36" s="392"/>
      <c r="AI36" s="392"/>
      <c r="AJ36" s="392"/>
      <c r="AK36" s="392"/>
      <c r="AL36" s="385"/>
      <c r="AM36" s="375"/>
      <c r="AN36" s="375"/>
      <c r="AO36" s="375"/>
      <c r="AP36" s="385"/>
      <c r="AQ36" s="375"/>
      <c r="AR36" s="375"/>
      <c r="AS36" s="385"/>
    </row>
    <row r="37" spans="1:45">
      <c r="A37" s="236"/>
      <c r="B37" s="246"/>
      <c r="C37" s="250"/>
      <c r="D37" s="250"/>
      <c r="E37" s="261"/>
      <c r="F37" s="250"/>
      <c r="G37" s="270"/>
      <c r="H37" s="250"/>
      <c r="I37" s="250"/>
      <c r="J37" s="270"/>
      <c r="K37" s="283"/>
      <c r="L37" s="289"/>
      <c r="M37" s="296"/>
      <c r="N37" s="298"/>
      <c r="O37" s="304"/>
      <c r="P37" s="308"/>
      <c r="Q37" s="318"/>
      <c r="R37" s="318"/>
      <c r="S37" s="318"/>
      <c r="T37" s="318"/>
      <c r="U37" s="318"/>
      <c r="V37" s="318"/>
      <c r="W37" s="318"/>
      <c r="X37" s="318"/>
      <c r="Y37" s="353"/>
      <c r="Z37" s="353"/>
      <c r="AA37" s="368"/>
      <c r="AB37" s="373" t="s">
        <v>173</v>
      </c>
      <c r="AC37" s="380"/>
      <c r="AD37" s="382"/>
      <c r="AE37" s="387">
        <f>COUNTIFS(B:B,"その他",J:J,"その他")</f>
        <v>0</v>
      </c>
      <c r="AF37" s="392"/>
      <c r="AG37" s="392"/>
      <c r="AH37" s="392"/>
      <c r="AI37" s="392"/>
      <c r="AJ37" s="392"/>
      <c r="AK37" s="392"/>
      <c r="AL37" s="385"/>
      <c r="AM37" s="375"/>
      <c r="AN37" s="375"/>
      <c r="AO37" s="375"/>
      <c r="AP37" s="385"/>
      <c r="AQ37" s="375"/>
      <c r="AR37" s="375"/>
      <c r="AS37" s="385"/>
    </row>
    <row r="38" spans="1:45">
      <c r="A38" s="234">
        <v>11</v>
      </c>
      <c r="B38" s="244"/>
      <c r="C38" s="248"/>
      <c r="D38" s="248"/>
      <c r="E38" s="259"/>
      <c r="F38" s="248"/>
      <c r="G38" s="268"/>
      <c r="H38" s="248"/>
      <c r="I38" s="248"/>
      <c r="J38" s="276"/>
      <c r="K38" s="281"/>
      <c r="L38" s="287"/>
      <c r="M38" s="294"/>
      <c r="N38" s="298"/>
      <c r="O38" s="302">
        <f>IF(AND(J38="その他",OR(B38="保育士及び幼稚園教員",B38="保育士",B38="保育に従事する看護師・准看護師",B38="幼稚園教諭等",B38="知事が同等と認める者"),OR(L38&lt;6,M38&lt;20)),"短時間",)</f>
        <v>0</v>
      </c>
      <c r="P38" s="307"/>
      <c r="Q38" s="311"/>
      <c r="R38" s="311"/>
      <c r="S38" s="311"/>
      <c r="T38" s="311"/>
      <c r="U38" s="311"/>
      <c r="V38" s="311"/>
      <c r="W38" s="311"/>
      <c r="X38" s="328"/>
      <c r="Y38" s="353"/>
      <c r="Z38" s="353"/>
      <c r="AA38" s="368"/>
      <c r="AB38" s="371"/>
      <c r="AC38" s="371" t="s">
        <v>41</v>
      </c>
      <c r="AD38" s="371"/>
      <c r="AE38" s="388">
        <f>SUM(AE26:AE37)</f>
        <v>0</v>
      </c>
      <c r="AF38" s="392"/>
      <c r="AG38" s="392"/>
      <c r="AH38" s="392"/>
      <c r="AI38" s="392"/>
      <c r="AJ38" s="392"/>
      <c r="AK38" s="392"/>
      <c r="AL38" s="385"/>
      <c r="AM38" s="375" t="str">
        <f>IF(AND(J38="その他",B38="保育士及び幼稚園教員",E38="○",F38&lt;&gt;""),L38*M38,"")</f>
        <v/>
      </c>
      <c r="AN38" s="375" t="str">
        <f>IF(AND(J38="その他",B38="保育士",E38="○"),L38*M38,"")</f>
        <v/>
      </c>
      <c r="AO38" s="375" t="str">
        <f>IF(AND(J38="その他",B38="幼稚園教諭等",F38&lt;&gt;""),L38*M38,"")</f>
        <v/>
      </c>
      <c r="AP38" s="385"/>
      <c r="AQ38" s="375" t="str">
        <f>IF(AND(B38="看護師・准看護師(保育に従事する)",J38="その他"),L38*M38,"")</f>
        <v/>
      </c>
      <c r="AR38" s="375" t="str">
        <f>IF(AND(B38="知事が同等と認める者",J38="その他"),L38*M38,"")</f>
        <v/>
      </c>
      <c r="AS38" s="385"/>
    </row>
    <row r="39" spans="1:45">
      <c r="A39" s="235"/>
      <c r="B39" s="245"/>
      <c r="C39" s="249"/>
      <c r="D39" s="249"/>
      <c r="E39" s="260"/>
      <c r="F39" s="249"/>
      <c r="G39" s="269"/>
      <c r="H39" s="249"/>
      <c r="I39" s="249"/>
      <c r="J39" s="269"/>
      <c r="K39" s="282" t="s">
        <v>163</v>
      </c>
      <c r="L39" s="288"/>
      <c r="M39" s="295"/>
      <c r="N39" s="298"/>
      <c r="O39" s="303"/>
      <c r="P39" s="307"/>
      <c r="Q39" s="319" t="s">
        <v>22</v>
      </c>
      <c r="R39" s="319"/>
      <c r="S39" s="336"/>
      <c r="T39" s="336"/>
      <c r="U39" s="336"/>
      <c r="V39" s="336"/>
      <c r="W39" s="336"/>
      <c r="X39" s="336"/>
      <c r="Y39" s="353"/>
      <c r="Z39" s="353"/>
      <c r="AA39" s="368"/>
      <c r="AB39" s="371"/>
      <c r="AC39" s="371"/>
      <c r="AD39" s="371"/>
      <c r="AE39" s="385"/>
      <c r="AF39" s="385"/>
      <c r="AG39" s="385"/>
      <c r="AH39" s="385"/>
      <c r="AI39" s="385"/>
      <c r="AJ39" s="385"/>
      <c r="AK39" s="385"/>
      <c r="AL39" s="385"/>
      <c r="AM39" s="375"/>
      <c r="AN39" s="375"/>
      <c r="AO39" s="375"/>
      <c r="AP39" s="385"/>
      <c r="AQ39" s="375"/>
      <c r="AR39" s="375"/>
      <c r="AS39" s="385"/>
    </row>
    <row r="40" spans="1:45">
      <c r="A40" s="236"/>
      <c r="B40" s="246"/>
      <c r="C40" s="250"/>
      <c r="D40" s="250"/>
      <c r="E40" s="261"/>
      <c r="F40" s="250"/>
      <c r="G40" s="270"/>
      <c r="H40" s="250"/>
      <c r="I40" s="250"/>
      <c r="J40" s="270"/>
      <c r="K40" s="283"/>
      <c r="L40" s="289"/>
      <c r="M40" s="296"/>
      <c r="N40" s="298"/>
      <c r="O40" s="304"/>
      <c r="P40" s="306"/>
      <c r="Q40" s="320" t="s">
        <v>183</v>
      </c>
      <c r="R40" s="323"/>
      <c r="S40" s="323"/>
      <c r="T40" s="323"/>
      <c r="U40" s="323"/>
      <c r="V40" s="323"/>
      <c r="W40" s="323"/>
      <c r="X40" s="323"/>
      <c r="Y40" s="354"/>
      <c r="Z40" s="359"/>
      <c r="AA40" s="369"/>
      <c r="AB40" s="371"/>
      <c r="AC40" s="371"/>
      <c r="AD40" s="371"/>
      <c r="AE40" s="385"/>
      <c r="AF40" s="385"/>
      <c r="AG40" s="385"/>
      <c r="AH40" s="385"/>
      <c r="AI40" s="385"/>
      <c r="AJ40" s="385"/>
      <c r="AK40" s="385"/>
      <c r="AL40" s="385"/>
      <c r="AM40" s="375"/>
      <c r="AN40" s="375"/>
      <c r="AO40" s="375"/>
      <c r="AP40" s="385"/>
      <c r="AQ40" s="375"/>
      <c r="AR40" s="375"/>
      <c r="AS40" s="385"/>
    </row>
    <row r="41" spans="1:45">
      <c r="A41" s="234">
        <v>12</v>
      </c>
      <c r="B41" s="244"/>
      <c r="C41" s="248"/>
      <c r="D41" s="248"/>
      <c r="E41" s="259"/>
      <c r="F41" s="248"/>
      <c r="G41" s="268"/>
      <c r="H41" s="248"/>
      <c r="I41" s="248"/>
      <c r="J41" s="276"/>
      <c r="K41" s="281"/>
      <c r="L41" s="287"/>
      <c r="M41" s="294"/>
      <c r="N41" s="298"/>
      <c r="O41" s="302">
        <f>IF(AND(J41="その他",OR(B41="保育士及び幼稚園教員",B41="保育士",B41="保育に従事する看護師・准看護師",B41="幼稚園教諭等",B41="知事が同等と認める者"),OR(L41&lt;6,M41&lt;20)),"短時間",)</f>
        <v>0</v>
      </c>
      <c r="P41" s="306"/>
      <c r="Q41" s="321" t="s">
        <v>90</v>
      </c>
      <c r="R41" s="311"/>
      <c r="S41" s="311"/>
      <c r="T41" s="311"/>
      <c r="U41" s="311"/>
      <c r="V41" s="311"/>
      <c r="W41" s="311"/>
      <c r="X41" s="311"/>
      <c r="Y41" s="353"/>
      <c r="Z41" s="360"/>
      <c r="AA41" s="368"/>
      <c r="AB41" s="371"/>
      <c r="AC41" s="371"/>
      <c r="AD41" s="371"/>
      <c r="AE41" s="385"/>
      <c r="AF41" s="385"/>
      <c r="AG41" s="385"/>
      <c r="AH41" s="385"/>
      <c r="AI41" s="385"/>
      <c r="AJ41" s="385"/>
      <c r="AK41" s="385"/>
      <c r="AL41" s="385"/>
      <c r="AM41" s="375" t="str">
        <f>IF(AND(J41="その他",B41="保育士及び幼稚園教員",E41="○",F41&lt;&gt;""),L41*M41,"")</f>
        <v/>
      </c>
      <c r="AN41" s="375" t="str">
        <f>IF(AND(J41="その他",B41="保育士",E41="○"),L41*M41,"")</f>
        <v/>
      </c>
      <c r="AO41" s="375" t="str">
        <f>IF(AND(J41="その他",B41="幼稚園教諭等",F41&lt;&gt;""),L41*M41,"")</f>
        <v/>
      </c>
      <c r="AP41" s="385"/>
      <c r="AQ41" s="375" t="str">
        <f>IF(AND(B41="看護師・准看護師(保育に従事する)",J41="その他"),L41*M41,"")</f>
        <v/>
      </c>
      <c r="AR41" s="375" t="str">
        <f>IF(AND(B41="知事が同等と認める者",J41="その他"),L41*M41,"")</f>
        <v/>
      </c>
      <c r="AS41" s="385"/>
    </row>
    <row r="42" spans="1:45">
      <c r="A42" s="235"/>
      <c r="B42" s="245"/>
      <c r="C42" s="249"/>
      <c r="D42" s="249"/>
      <c r="E42" s="260"/>
      <c r="F42" s="249"/>
      <c r="G42" s="269"/>
      <c r="H42" s="249"/>
      <c r="I42" s="249"/>
      <c r="J42" s="269"/>
      <c r="K42" s="282" t="s">
        <v>163</v>
      </c>
      <c r="L42" s="288"/>
      <c r="M42" s="295"/>
      <c r="N42" s="298"/>
      <c r="O42" s="303"/>
      <c r="P42" s="306"/>
      <c r="Q42" s="322" t="s">
        <v>190</v>
      </c>
      <c r="R42" s="336"/>
      <c r="S42" s="336"/>
      <c r="T42" s="336"/>
      <c r="U42" s="336"/>
      <c r="V42" s="336"/>
      <c r="W42" s="336"/>
      <c r="X42" s="336"/>
      <c r="Y42" s="355"/>
      <c r="Z42" s="361"/>
      <c r="AA42" s="368"/>
      <c r="AB42" s="371"/>
      <c r="AC42" s="371"/>
      <c r="AD42" s="371"/>
      <c r="AE42" s="385"/>
      <c r="AF42" s="385"/>
      <c r="AG42" s="385"/>
      <c r="AH42" s="385"/>
      <c r="AI42" s="385"/>
      <c r="AJ42" s="385"/>
      <c r="AK42" s="385"/>
      <c r="AL42" s="385"/>
      <c r="AM42" s="375"/>
      <c r="AN42" s="375"/>
      <c r="AO42" s="375"/>
      <c r="AP42" s="385"/>
      <c r="AQ42" s="375"/>
      <c r="AR42" s="375"/>
      <c r="AS42" s="385"/>
    </row>
    <row r="43" spans="1:45">
      <c r="A43" s="236"/>
      <c r="B43" s="246"/>
      <c r="C43" s="250"/>
      <c r="D43" s="250"/>
      <c r="E43" s="261"/>
      <c r="F43" s="250"/>
      <c r="G43" s="270"/>
      <c r="H43" s="250"/>
      <c r="I43" s="250"/>
      <c r="J43" s="270"/>
      <c r="K43" s="283"/>
      <c r="L43" s="289"/>
      <c r="M43" s="296"/>
      <c r="N43" s="298"/>
      <c r="O43" s="304"/>
      <c r="P43" s="307"/>
      <c r="Q43" s="323"/>
      <c r="R43" s="323"/>
      <c r="S43" s="311"/>
      <c r="T43" s="311"/>
      <c r="U43" s="311"/>
      <c r="V43" s="311"/>
      <c r="W43" s="311"/>
      <c r="X43" s="311"/>
      <c r="Y43" s="353"/>
      <c r="Z43" s="353"/>
      <c r="AA43" s="369"/>
      <c r="AB43" s="370"/>
      <c r="AC43" s="370"/>
      <c r="AD43" s="370"/>
      <c r="AE43" s="389" t="s">
        <v>91</v>
      </c>
      <c r="AF43" s="389"/>
      <c r="AG43" s="389" t="s">
        <v>71</v>
      </c>
      <c r="AH43" s="389"/>
      <c r="AI43" s="389" t="s">
        <v>182</v>
      </c>
      <c r="AJ43" s="389"/>
      <c r="AK43" s="384"/>
      <c r="AL43" s="385"/>
      <c r="AM43" s="375"/>
      <c r="AN43" s="375"/>
      <c r="AO43" s="375"/>
      <c r="AP43" s="385"/>
      <c r="AQ43" s="375"/>
      <c r="AR43" s="375"/>
      <c r="AS43" s="385"/>
    </row>
    <row r="44" spans="1:45">
      <c r="A44" s="234">
        <v>13</v>
      </c>
      <c r="B44" s="244"/>
      <c r="C44" s="248"/>
      <c r="D44" s="248"/>
      <c r="E44" s="259"/>
      <c r="F44" s="248"/>
      <c r="G44" s="268"/>
      <c r="H44" s="248"/>
      <c r="I44" s="248"/>
      <c r="J44" s="276"/>
      <c r="K44" s="281"/>
      <c r="L44" s="287"/>
      <c r="M44" s="294"/>
      <c r="N44" s="298"/>
      <c r="O44" s="302">
        <f>IF(AND(J44="その他",OR(B44="保育士及び幼稚園教員",B44="保育士",B44="保育に従事する看護師・准看護師",B44="幼稚園教諭等",B44="知事が同等と認める者"),OR(L44&lt;6,M44&lt;20)),"短時間",)</f>
        <v>0</v>
      </c>
      <c r="P44" s="307"/>
      <c r="Q44" s="324" t="s">
        <v>177</v>
      </c>
      <c r="R44" s="324"/>
      <c r="S44" s="311"/>
      <c r="T44" s="311"/>
      <c r="U44" s="311"/>
      <c r="V44" s="311"/>
      <c r="W44" s="311"/>
      <c r="X44" s="311"/>
      <c r="Y44" s="353"/>
      <c r="Z44" s="353"/>
      <c r="AA44" s="368"/>
      <c r="AB44" s="370"/>
      <c r="AC44" s="370"/>
      <c r="AD44" s="370"/>
      <c r="AE44" s="384"/>
      <c r="AF44" s="384"/>
      <c r="AG44" s="384"/>
      <c r="AH44" s="384"/>
      <c r="AI44" s="384"/>
      <c r="AJ44" s="384"/>
      <c r="AK44" s="384"/>
      <c r="AL44" s="385"/>
      <c r="AM44" s="375" t="str">
        <f>IF(AND(J44="その他",B44="保育士及び幼稚園教員",E44="○",F44&lt;&gt;""),L44*M44,"")</f>
        <v/>
      </c>
      <c r="AN44" s="375" t="str">
        <f>IF(AND(J44="その他",B44="保育士",E44="○"),L44*M44,"")</f>
        <v/>
      </c>
      <c r="AO44" s="375" t="str">
        <f>IF(AND(J44="その他",B44="幼稚園教諭等",F44&lt;&gt;""),L44*M44,"")</f>
        <v/>
      </c>
      <c r="AP44" s="385"/>
      <c r="AQ44" s="375" t="str">
        <f>IF(AND(B44="看護師・准看護師(保育に従事する)",J44="その他"),L44*M44,"")</f>
        <v/>
      </c>
      <c r="AR44" s="375" t="str">
        <f>IF(AND(B44="知事が同等と認める者",J44="その他"),L44*M44,"")</f>
        <v/>
      </c>
      <c r="AS44" s="385"/>
    </row>
    <row r="45" spans="1:45">
      <c r="A45" s="235"/>
      <c r="B45" s="245"/>
      <c r="C45" s="249"/>
      <c r="D45" s="249"/>
      <c r="E45" s="260"/>
      <c r="F45" s="249"/>
      <c r="G45" s="269"/>
      <c r="H45" s="249"/>
      <c r="I45" s="249"/>
      <c r="J45" s="269"/>
      <c r="K45" s="282" t="s">
        <v>163</v>
      </c>
      <c r="L45" s="288"/>
      <c r="M45" s="295"/>
      <c r="N45" s="298"/>
      <c r="O45" s="303"/>
      <c r="P45" s="306"/>
      <c r="Q45" s="325" t="s">
        <v>178</v>
      </c>
      <c r="R45" s="337" t="s">
        <v>170</v>
      </c>
      <c r="S45" s="346"/>
      <c r="T45" s="346"/>
      <c r="U45" s="346"/>
      <c r="V45" s="346"/>
      <c r="W45" s="346"/>
      <c r="X45" s="347"/>
      <c r="Y45" s="353"/>
      <c r="Z45" s="353"/>
      <c r="AA45" s="368"/>
      <c r="AB45" s="373" t="s">
        <v>184</v>
      </c>
      <c r="AC45" s="380"/>
      <c r="AD45" s="382"/>
      <c r="AE45" s="378">
        <f>AE7</f>
        <v>0</v>
      </c>
      <c r="AF45" s="378"/>
      <c r="AG45" s="378">
        <f>AE26</f>
        <v>0</v>
      </c>
      <c r="AH45" s="378"/>
      <c r="AI45" s="393"/>
      <c r="AJ45" s="393"/>
      <c r="AK45" s="384"/>
      <c r="AL45" s="385"/>
      <c r="AM45" s="375"/>
      <c r="AN45" s="375"/>
      <c r="AO45" s="375"/>
      <c r="AP45" s="385"/>
      <c r="AQ45" s="375"/>
      <c r="AR45" s="375"/>
      <c r="AS45" s="385"/>
    </row>
    <row r="46" spans="1:45">
      <c r="A46" s="236"/>
      <c r="B46" s="246"/>
      <c r="C46" s="250"/>
      <c r="D46" s="250"/>
      <c r="E46" s="261"/>
      <c r="F46" s="250"/>
      <c r="G46" s="270"/>
      <c r="H46" s="250"/>
      <c r="I46" s="250"/>
      <c r="J46" s="270"/>
      <c r="K46" s="283"/>
      <c r="L46" s="289"/>
      <c r="M46" s="296"/>
      <c r="N46" s="298"/>
      <c r="O46" s="304"/>
      <c r="P46" s="306"/>
      <c r="Q46" s="325" t="s">
        <v>173</v>
      </c>
      <c r="R46" s="338" t="s">
        <v>198</v>
      </c>
      <c r="S46" s="338"/>
      <c r="T46" s="338"/>
      <c r="U46" s="338"/>
      <c r="V46" s="338"/>
      <c r="W46" s="337"/>
      <c r="X46" s="347"/>
      <c r="Y46" s="353"/>
      <c r="Z46" s="353"/>
      <c r="AA46" s="369"/>
      <c r="AB46" s="374" t="s">
        <v>114</v>
      </c>
      <c r="AC46" s="381"/>
      <c r="AD46" s="383"/>
      <c r="AE46" s="378">
        <f t="shared" ref="AE46:AE54" si="0">AE9</f>
        <v>0</v>
      </c>
      <c r="AF46" s="378"/>
      <c r="AG46" s="378">
        <f t="shared" ref="AG46:AG54" si="1">AE28</f>
        <v>0</v>
      </c>
      <c r="AH46" s="378"/>
      <c r="AI46" s="378">
        <f>AM54</f>
        <v>0</v>
      </c>
      <c r="AJ46" s="378"/>
      <c r="AK46" s="384"/>
      <c r="AL46" s="385"/>
      <c r="AM46" s="375"/>
      <c r="AN46" s="375"/>
      <c r="AO46" s="375"/>
      <c r="AP46" s="385"/>
      <c r="AQ46" s="375"/>
      <c r="AR46" s="375"/>
      <c r="AS46" s="385"/>
    </row>
    <row r="47" spans="1:45">
      <c r="A47" s="234">
        <v>14</v>
      </c>
      <c r="B47" s="244"/>
      <c r="C47" s="248"/>
      <c r="D47" s="248"/>
      <c r="E47" s="259"/>
      <c r="F47" s="248"/>
      <c r="G47" s="268"/>
      <c r="H47" s="248"/>
      <c r="I47" s="248"/>
      <c r="J47" s="276"/>
      <c r="K47" s="281"/>
      <c r="L47" s="287"/>
      <c r="M47" s="294"/>
      <c r="N47" s="298"/>
      <c r="O47" s="302">
        <f>IF(AND(J47="その他",OR(B47="保育士及び幼稚園教員",B47="保育士",B47="保育に従事する看護師・准看護師",B47="幼稚園教諭等",B47="知事が同等と認める者"),OR(L47&lt;6,M47&lt;20)),"短時間",)</f>
        <v>0</v>
      </c>
      <c r="P47" s="307"/>
      <c r="Q47" s="325" t="s">
        <v>180</v>
      </c>
      <c r="R47" s="331" t="s">
        <v>197</v>
      </c>
      <c r="S47" s="341"/>
      <c r="T47" s="341"/>
      <c r="U47" s="341"/>
      <c r="V47" s="341"/>
      <c r="W47" s="341"/>
      <c r="X47" s="348"/>
      <c r="Y47" s="353"/>
      <c r="Z47" s="353"/>
      <c r="AA47" s="368"/>
      <c r="AB47" s="377" t="s">
        <v>165</v>
      </c>
      <c r="AC47" s="377"/>
      <c r="AD47" s="377"/>
      <c r="AE47" s="378">
        <f t="shared" si="0"/>
        <v>0</v>
      </c>
      <c r="AF47" s="378"/>
      <c r="AG47" s="378">
        <f t="shared" si="1"/>
        <v>0</v>
      </c>
      <c r="AH47" s="378"/>
      <c r="AI47" s="378">
        <f>AN54</f>
        <v>0</v>
      </c>
      <c r="AJ47" s="378"/>
      <c r="AK47" s="384"/>
      <c r="AL47" s="385"/>
      <c r="AM47" s="375" t="str">
        <f>IF(AND(J47="その他",B47="保育士及び幼稚園教員",E47="○",F47&lt;&gt;""),L47*M47,"")</f>
        <v/>
      </c>
      <c r="AN47" s="375" t="str">
        <f>IF(AND(J47="その他",B47="保育士",E47="○"),L47*M47,"")</f>
        <v/>
      </c>
      <c r="AO47" s="375" t="str">
        <f>IF(AND(J47="その他",B47="幼稚園教諭等",F47&lt;&gt;""),L47*M47,"")</f>
        <v/>
      </c>
      <c r="AP47" s="385"/>
      <c r="AQ47" s="375" t="str">
        <f>IF(AND(B47="看護師・准看護師(保育に従事する)",J47="その他"),L47*M47,"")</f>
        <v/>
      </c>
      <c r="AR47" s="375" t="str">
        <f>IF(AND(B47="知事が同等と認める者",J47="その他"),L47*M47,"")</f>
        <v/>
      </c>
      <c r="AS47" s="385"/>
    </row>
    <row r="48" spans="1:45">
      <c r="A48" s="235"/>
      <c r="B48" s="245"/>
      <c r="C48" s="249"/>
      <c r="D48" s="249"/>
      <c r="E48" s="260"/>
      <c r="F48" s="249"/>
      <c r="G48" s="269"/>
      <c r="H48" s="249"/>
      <c r="I48" s="249"/>
      <c r="J48" s="269"/>
      <c r="K48" s="282" t="s">
        <v>163</v>
      </c>
      <c r="L48" s="288"/>
      <c r="M48" s="295"/>
      <c r="N48" s="298"/>
      <c r="O48" s="303"/>
      <c r="P48" s="308"/>
      <c r="Q48" s="325" t="s">
        <v>64</v>
      </c>
      <c r="R48" s="331" t="s">
        <v>179</v>
      </c>
      <c r="S48" s="341"/>
      <c r="T48" s="341"/>
      <c r="U48" s="341"/>
      <c r="V48" s="341"/>
      <c r="W48" s="341"/>
      <c r="X48" s="348"/>
      <c r="Y48" s="353"/>
      <c r="Z48" s="353"/>
      <c r="AA48" s="368"/>
      <c r="AB48" s="377" t="s">
        <v>166</v>
      </c>
      <c r="AC48" s="377"/>
      <c r="AD48" s="377"/>
      <c r="AE48" s="378">
        <f t="shared" si="0"/>
        <v>0</v>
      </c>
      <c r="AF48" s="378"/>
      <c r="AG48" s="378">
        <f t="shared" si="1"/>
        <v>0</v>
      </c>
      <c r="AH48" s="378"/>
      <c r="AI48" s="378">
        <f>AO54</f>
        <v>0</v>
      </c>
      <c r="AJ48" s="378"/>
      <c r="AK48" s="384"/>
      <c r="AL48" s="385"/>
      <c r="AM48" s="375"/>
      <c r="AN48" s="375"/>
      <c r="AO48" s="375"/>
      <c r="AP48" s="385"/>
      <c r="AQ48" s="375"/>
      <c r="AR48" s="375"/>
      <c r="AS48" s="385"/>
    </row>
    <row r="49" spans="1:45">
      <c r="A49" s="236"/>
      <c r="B49" s="246"/>
      <c r="C49" s="250"/>
      <c r="D49" s="250"/>
      <c r="E49" s="261"/>
      <c r="F49" s="250"/>
      <c r="G49" s="270"/>
      <c r="H49" s="250"/>
      <c r="I49" s="250"/>
      <c r="J49" s="270"/>
      <c r="K49" s="283"/>
      <c r="L49" s="289"/>
      <c r="M49" s="296"/>
      <c r="N49" s="298"/>
      <c r="O49" s="304"/>
      <c r="P49" s="307"/>
      <c r="Q49" s="323"/>
      <c r="R49" s="323"/>
      <c r="S49" s="323"/>
      <c r="T49" s="323"/>
      <c r="U49" s="323"/>
      <c r="V49" s="323"/>
      <c r="W49" s="323"/>
      <c r="X49" s="323"/>
      <c r="Y49" s="353"/>
      <c r="Z49" s="353"/>
      <c r="AA49" s="369"/>
      <c r="AB49" s="377" t="s">
        <v>152</v>
      </c>
      <c r="AC49" s="377"/>
      <c r="AD49" s="377"/>
      <c r="AE49" s="378">
        <f t="shared" si="0"/>
        <v>0</v>
      </c>
      <c r="AF49" s="378"/>
      <c r="AG49" s="378">
        <f t="shared" si="1"/>
        <v>0</v>
      </c>
      <c r="AH49" s="378"/>
      <c r="AI49" s="378">
        <f>AR54</f>
        <v>0</v>
      </c>
      <c r="AJ49" s="378"/>
      <c r="AK49" s="384"/>
      <c r="AL49" s="385"/>
      <c r="AM49" s="375"/>
      <c r="AN49" s="375"/>
      <c r="AO49" s="375"/>
      <c r="AP49" s="385"/>
      <c r="AQ49" s="375"/>
      <c r="AR49" s="375"/>
      <c r="AS49" s="385"/>
    </row>
    <row r="50" spans="1:45">
      <c r="A50" s="234">
        <v>15</v>
      </c>
      <c r="B50" s="244"/>
      <c r="C50" s="248"/>
      <c r="D50" s="248"/>
      <c r="E50" s="259"/>
      <c r="F50" s="248"/>
      <c r="G50" s="268"/>
      <c r="H50" s="248"/>
      <c r="I50" s="248"/>
      <c r="J50" s="276"/>
      <c r="K50" s="281"/>
      <c r="L50" s="287"/>
      <c r="M50" s="294"/>
      <c r="N50" s="298"/>
      <c r="O50" s="302">
        <f>IF(AND(J50="その他",OR(B50="保育士及び幼稚園教員",B50="保育士",B50="保育に従事する看護師・准看護師",B50="幼稚園教諭等",B50="知事が同等と認める者"),OR(L50&lt;6,M50&lt;20)),"短時間",)</f>
        <v>0</v>
      </c>
      <c r="P50" s="307"/>
      <c r="Q50" s="319" t="s">
        <v>185</v>
      </c>
      <c r="R50" s="319"/>
      <c r="S50" s="319"/>
      <c r="T50" s="319"/>
      <c r="U50" s="319"/>
      <c r="V50" s="319"/>
      <c r="W50" s="319"/>
      <c r="X50" s="319"/>
      <c r="Y50" s="319"/>
      <c r="Z50" s="353"/>
      <c r="AA50" s="368"/>
      <c r="AB50" s="325" t="s">
        <v>188</v>
      </c>
      <c r="AC50" s="325"/>
      <c r="AD50" s="325"/>
      <c r="AE50" s="378">
        <f t="shared" si="0"/>
        <v>0</v>
      </c>
      <c r="AF50" s="378"/>
      <c r="AG50" s="378">
        <f t="shared" si="1"/>
        <v>0</v>
      </c>
      <c r="AH50" s="378"/>
      <c r="AI50" s="378">
        <f>AQ54</f>
        <v>0</v>
      </c>
      <c r="AJ50" s="378"/>
      <c r="AK50" s="384"/>
      <c r="AL50" s="385"/>
      <c r="AM50" s="375" t="str">
        <f>IF(AND(J50="その他",B50="保育士及び幼稚園教員",E50="○",F50&lt;&gt;""),L50*M50,"")</f>
        <v/>
      </c>
      <c r="AN50" s="375" t="str">
        <f>IF(AND(J50="その他",B50="保育士",E50="○"),L50*M50,"")</f>
        <v/>
      </c>
      <c r="AO50" s="375" t="str">
        <f>IF(AND(J50="その他",B50="幼稚園教諭等",F50&lt;&gt;""),L50*M50,"")</f>
        <v/>
      </c>
      <c r="AP50" s="385"/>
      <c r="AQ50" s="375" t="str">
        <f>IF(AND(B50="看護師・准看護師(保育に従事する)",J50="その他"),L50*M50,"")</f>
        <v/>
      </c>
      <c r="AR50" s="375" t="str">
        <f>IF(AND(B50="知事が同等と認める者",J50="その他"),L50*M50,"")</f>
        <v/>
      </c>
      <c r="AS50" s="385"/>
    </row>
    <row r="51" spans="1:45">
      <c r="A51" s="235"/>
      <c r="B51" s="245"/>
      <c r="C51" s="249"/>
      <c r="D51" s="249"/>
      <c r="E51" s="260"/>
      <c r="F51" s="249"/>
      <c r="G51" s="269"/>
      <c r="H51" s="249"/>
      <c r="I51" s="249"/>
      <c r="J51" s="269"/>
      <c r="K51" s="282" t="s">
        <v>163</v>
      </c>
      <c r="L51" s="288"/>
      <c r="M51" s="295"/>
      <c r="N51" s="298"/>
      <c r="O51" s="303"/>
      <c r="P51" s="307"/>
      <c r="Q51" s="326" t="s">
        <v>186</v>
      </c>
      <c r="R51" s="339"/>
      <c r="S51" s="339"/>
      <c r="T51" s="339"/>
      <c r="U51" s="339"/>
      <c r="V51" s="339"/>
      <c r="W51" s="339"/>
      <c r="X51" s="339"/>
      <c r="Y51" s="339"/>
      <c r="Z51" s="362"/>
      <c r="AA51" s="368"/>
      <c r="AB51" s="325" t="s">
        <v>189</v>
      </c>
      <c r="AC51" s="325"/>
      <c r="AD51" s="325"/>
      <c r="AE51" s="378">
        <f t="shared" si="0"/>
        <v>0</v>
      </c>
      <c r="AF51" s="378"/>
      <c r="AG51" s="378">
        <f t="shared" si="1"/>
        <v>0</v>
      </c>
      <c r="AH51" s="378"/>
      <c r="AI51" s="393"/>
      <c r="AJ51" s="393"/>
      <c r="AK51" s="384"/>
      <c r="AL51" s="385"/>
      <c r="AM51" s="375"/>
      <c r="AN51" s="375"/>
      <c r="AO51" s="375"/>
      <c r="AP51" s="385"/>
      <c r="AQ51" s="375"/>
      <c r="AR51" s="375"/>
      <c r="AS51" s="385"/>
    </row>
    <row r="52" spans="1:45">
      <c r="A52" s="236"/>
      <c r="B52" s="246"/>
      <c r="C52" s="250"/>
      <c r="D52" s="250"/>
      <c r="E52" s="261"/>
      <c r="F52" s="250"/>
      <c r="G52" s="270"/>
      <c r="H52" s="250"/>
      <c r="I52" s="250"/>
      <c r="J52" s="270"/>
      <c r="K52" s="283"/>
      <c r="L52" s="289"/>
      <c r="M52" s="296"/>
      <c r="N52" s="298"/>
      <c r="O52" s="304"/>
      <c r="P52" s="308"/>
      <c r="Q52" s="327"/>
      <c r="R52" s="340"/>
      <c r="S52" s="340"/>
      <c r="T52" s="340"/>
      <c r="U52" s="340"/>
      <c r="V52" s="340"/>
      <c r="W52" s="340"/>
      <c r="X52" s="340"/>
      <c r="Y52" s="340"/>
      <c r="Z52" s="363"/>
      <c r="AB52" s="373" t="s">
        <v>84</v>
      </c>
      <c r="AC52" s="380"/>
      <c r="AD52" s="382"/>
      <c r="AE52" s="378">
        <f t="shared" si="0"/>
        <v>0</v>
      </c>
      <c r="AF52" s="378"/>
      <c r="AG52" s="378">
        <f t="shared" si="1"/>
        <v>0</v>
      </c>
      <c r="AH52" s="378"/>
      <c r="AI52" s="393"/>
      <c r="AJ52" s="393"/>
      <c r="AK52" s="384"/>
      <c r="AL52" s="385"/>
      <c r="AM52" s="375"/>
      <c r="AN52" s="375"/>
      <c r="AO52" s="375"/>
      <c r="AP52" s="385"/>
      <c r="AQ52" s="375"/>
      <c r="AR52" s="375"/>
      <c r="AS52" s="385"/>
    </row>
    <row r="53" spans="1:45">
      <c r="D53" s="256"/>
      <c r="Q53" s="328"/>
      <c r="R53" s="328"/>
      <c r="S53" s="328"/>
      <c r="T53" s="328"/>
      <c r="U53" s="328"/>
      <c r="V53" s="328"/>
      <c r="W53" s="328"/>
      <c r="X53" s="328"/>
      <c r="Y53" s="328"/>
      <c r="Z53" s="328"/>
      <c r="AB53" s="373" t="s">
        <v>82</v>
      </c>
      <c r="AC53" s="380"/>
      <c r="AD53" s="382"/>
      <c r="AE53" s="378">
        <f t="shared" si="0"/>
        <v>0</v>
      </c>
      <c r="AF53" s="378"/>
      <c r="AG53" s="378">
        <f t="shared" si="1"/>
        <v>0</v>
      </c>
      <c r="AH53" s="378"/>
      <c r="AI53" s="393"/>
      <c r="AJ53" s="393"/>
      <c r="AK53" s="384"/>
      <c r="AL53" s="384"/>
      <c r="AM53" s="384"/>
      <c r="AN53" s="384"/>
      <c r="AO53" s="384"/>
      <c r="AP53" s="384"/>
      <c r="AQ53" s="384"/>
      <c r="AR53" s="384"/>
      <c r="AS53" s="384"/>
    </row>
    <row r="54" spans="1:45">
      <c r="B54" s="247" t="s">
        <v>160</v>
      </c>
      <c r="Q54" s="328"/>
      <c r="R54" s="328"/>
      <c r="S54" s="328"/>
      <c r="T54" s="328"/>
      <c r="U54" s="328"/>
      <c r="V54" s="328"/>
      <c r="W54" s="328"/>
      <c r="X54" s="328"/>
      <c r="Y54" s="328"/>
      <c r="Z54" s="328"/>
      <c r="AB54" s="373" t="s">
        <v>81</v>
      </c>
      <c r="AC54" s="380"/>
      <c r="AD54" s="382"/>
      <c r="AE54" s="378">
        <f t="shared" si="0"/>
        <v>0</v>
      </c>
      <c r="AF54" s="378"/>
      <c r="AG54" s="378">
        <f t="shared" si="1"/>
        <v>0</v>
      </c>
      <c r="AH54" s="378"/>
      <c r="AI54" s="393"/>
      <c r="AJ54" s="393"/>
      <c r="AK54" s="384"/>
      <c r="AL54" s="384"/>
      <c r="AM54" s="377">
        <f>SUM(AM8:AM52)</f>
        <v>0</v>
      </c>
      <c r="AN54" s="377">
        <f>SUM(AN8:AN52)</f>
        <v>0</v>
      </c>
      <c r="AO54" s="377">
        <f>SUM(AO8:AO52)</f>
        <v>0</v>
      </c>
      <c r="AP54" s="384"/>
      <c r="AQ54" s="377">
        <f>SUM(AQ8:AQ52)</f>
        <v>0</v>
      </c>
      <c r="AR54" s="377">
        <f>SUM(AR8:AR52)</f>
        <v>0</v>
      </c>
      <c r="AS54" s="384"/>
    </row>
    <row r="55" spans="1:45">
      <c r="B55" s="247" t="s">
        <v>164</v>
      </c>
      <c r="Q55" s="328"/>
      <c r="R55" s="328"/>
      <c r="S55" s="328"/>
      <c r="T55" s="328"/>
      <c r="U55" s="328"/>
      <c r="V55" s="328"/>
      <c r="W55" s="328"/>
      <c r="X55" s="328"/>
      <c r="Y55" s="328"/>
      <c r="Z55" s="328"/>
      <c r="AB55" s="373" t="s">
        <v>173</v>
      </c>
      <c r="AC55" s="380"/>
      <c r="AD55" s="382"/>
      <c r="AE55" s="378">
        <f>AE8+AE18</f>
        <v>0</v>
      </c>
      <c r="AF55" s="378"/>
      <c r="AG55" s="378">
        <f>AE27+AE37</f>
        <v>0</v>
      </c>
      <c r="AH55" s="378"/>
      <c r="AI55" s="393"/>
      <c r="AJ55" s="393"/>
      <c r="AK55" s="384"/>
      <c r="AL55" s="384"/>
      <c r="AM55" s="377"/>
      <c r="AN55" s="377"/>
      <c r="AO55" s="377"/>
      <c r="AP55" s="384"/>
      <c r="AQ55" s="377"/>
      <c r="AR55" s="377"/>
      <c r="AS55" s="384"/>
    </row>
    <row r="56" spans="1:45">
      <c r="B56" s="247" t="s">
        <v>168</v>
      </c>
      <c r="Q56" s="328"/>
      <c r="R56" s="328"/>
      <c r="S56" s="328"/>
      <c r="T56" s="328"/>
      <c r="U56" s="328"/>
      <c r="V56" s="328"/>
      <c r="W56" s="328"/>
      <c r="X56" s="328"/>
      <c r="Y56" s="328"/>
      <c r="Z56" s="328"/>
      <c r="AB56" s="370"/>
      <c r="AC56" s="370"/>
      <c r="AD56" s="370"/>
      <c r="AE56" s="384"/>
      <c r="AF56" s="384"/>
      <c r="AG56" s="384"/>
      <c r="AH56" s="384"/>
      <c r="AI56" s="384"/>
      <c r="AJ56" s="384"/>
      <c r="AK56" s="384"/>
      <c r="AL56" s="384"/>
      <c r="AM56" s="377"/>
      <c r="AN56" s="377"/>
      <c r="AO56" s="377"/>
      <c r="AP56" s="384"/>
      <c r="AQ56" s="377"/>
      <c r="AR56" s="377"/>
      <c r="AS56" s="384"/>
    </row>
    <row r="57" spans="1:45">
      <c r="B57" s="247" t="s">
        <v>165</v>
      </c>
      <c r="Q57" s="328"/>
      <c r="R57" s="328"/>
      <c r="S57" s="328"/>
      <c r="T57" s="328"/>
      <c r="U57" s="328"/>
      <c r="V57" s="328"/>
      <c r="W57" s="328"/>
      <c r="X57" s="328"/>
      <c r="Y57" s="328"/>
      <c r="Z57" s="328"/>
      <c r="AB57" s="378" t="s">
        <v>181</v>
      </c>
      <c r="AC57" s="378"/>
      <c r="AD57" s="378"/>
      <c r="AE57" s="378"/>
      <c r="AF57" s="378"/>
      <c r="AG57" s="378"/>
      <c r="AH57" s="378"/>
      <c r="AI57" s="378"/>
      <c r="AJ57" s="378"/>
      <c r="AK57" s="384"/>
      <c r="AL57" s="384"/>
      <c r="AM57" s="384"/>
      <c r="AN57" s="384"/>
      <c r="AO57" s="384"/>
      <c r="AP57" s="384"/>
      <c r="AQ57" s="384"/>
      <c r="AR57" s="384"/>
      <c r="AS57" s="384"/>
    </row>
    <row r="58" spans="1:45">
      <c r="B58" s="237" t="s">
        <v>174</v>
      </c>
      <c r="Q58" s="328"/>
      <c r="R58" s="328"/>
      <c r="S58" s="328"/>
      <c r="T58" s="328"/>
      <c r="U58" s="328"/>
      <c r="V58" s="328"/>
      <c r="W58" s="328"/>
      <c r="X58" s="328"/>
      <c r="Y58" s="328"/>
      <c r="Z58" s="328"/>
      <c r="AB58" s="373" t="s">
        <v>184</v>
      </c>
      <c r="AC58" s="380"/>
      <c r="AD58" s="382"/>
      <c r="AE58" s="372">
        <f>AE45+'P5こども園職員調書 (2)'!AE47+'P6こども園職員調書 (3)'!AE47+'P7こども園職員調書 (4)'!AE45</f>
        <v>0</v>
      </c>
      <c r="AF58" s="386"/>
      <c r="AG58" s="372">
        <f>AG45+'P5こども園職員調書 (2)'!AG47+'P6こども園職員調書 (3)'!AG47+'P7こども園職員調書 (4)'!AG45</f>
        <v>0</v>
      </c>
      <c r="AH58" s="386"/>
      <c r="AI58" s="394"/>
      <c r="AJ58" s="396"/>
      <c r="AK58" s="384"/>
      <c r="AL58" s="384"/>
      <c r="AM58" s="384"/>
      <c r="AN58" s="384"/>
      <c r="AO58" s="384"/>
      <c r="AP58" s="384"/>
      <c r="AQ58" s="384"/>
      <c r="AR58" s="384"/>
      <c r="AS58" s="384"/>
    </row>
    <row r="59" spans="1:45">
      <c r="B59" s="247" t="s">
        <v>172</v>
      </c>
      <c r="R59" s="311"/>
      <c r="AB59" s="374" t="s">
        <v>114</v>
      </c>
      <c r="AC59" s="381"/>
      <c r="AD59" s="383"/>
      <c r="AE59" s="372">
        <f>AE46+'P5こども園職員調書 (2)'!AE48+'P6こども園職員調書 (3)'!AE48+'P7こども園職員調書 (4)'!AE46</f>
        <v>0</v>
      </c>
      <c r="AF59" s="386"/>
      <c r="AG59" s="372">
        <f>AG46+'P5こども園職員調書 (2)'!AG48+'P6こども園職員調書 (3)'!AG48+'P7こども園職員調書 (4)'!AG46</f>
        <v>0</v>
      </c>
      <c r="AH59" s="386"/>
      <c r="AI59" s="378">
        <f>AI46+'P5こども園職員調書 (2)'!AI48+'P6こども園職員調書 (3)'!AI48+'P7こども園職員調書 (4)'!AI46</f>
        <v>0</v>
      </c>
      <c r="AJ59" s="378"/>
      <c r="AK59" s="384"/>
      <c r="AL59" s="384"/>
      <c r="AM59" s="384"/>
      <c r="AN59" s="384"/>
      <c r="AO59" s="384"/>
      <c r="AP59" s="384"/>
      <c r="AQ59" s="384"/>
      <c r="AR59" s="384"/>
      <c r="AS59" s="384"/>
    </row>
    <row r="60" spans="1:45">
      <c r="A60" s="237"/>
      <c r="B60" s="247" t="s">
        <v>152</v>
      </c>
      <c r="C60" s="229"/>
      <c r="R60" s="311"/>
      <c r="AB60" s="377" t="s">
        <v>165</v>
      </c>
      <c r="AC60" s="377"/>
      <c r="AD60" s="377"/>
      <c r="AE60" s="372">
        <f>AE47+'P5こども園職員調書 (2)'!AE49+'P6こども園職員調書 (3)'!AE49+'P7こども園職員調書 (4)'!AE47</f>
        <v>0</v>
      </c>
      <c r="AF60" s="386"/>
      <c r="AG60" s="372">
        <f>AG47+'P5こども園職員調書 (2)'!AG49+'P6こども園職員調書 (3)'!AG49+'P7こども園職員調書 (4)'!AG47</f>
        <v>0</v>
      </c>
      <c r="AH60" s="386"/>
      <c r="AI60" s="378">
        <f>AI47+'P5こども園職員調書 (2)'!AI49+'P6こども園職員調書 (3)'!AI49+'P7こども園職員調書 (4)'!AI47</f>
        <v>0</v>
      </c>
      <c r="AJ60" s="378"/>
      <c r="AK60" s="384"/>
      <c r="AL60" s="384"/>
      <c r="AM60" s="384"/>
      <c r="AN60" s="384"/>
      <c r="AO60" s="384"/>
      <c r="AP60" s="384"/>
      <c r="AQ60" s="384"/>
      <c r="AR60" s="384"/>
      <c r="AS60" s="384"/>
    </row>
    <row r="61" spans="1:45">
      <c r="B61" s="247" t="s">
        <v>208</v>
      </c>
      <c r="C61" s="251"/>
      <c r="R61" s="311"/>
      <c r="AB61" s="377" t="s">
        <v>166</v>
      </c>
      <c r="AC61" s="377"/>
      <c r="AD61" s="377"/>
      <c r="AE61" s="372">
        <f>AE48+'P5こども園職員調書 (2)'!AE50+'P6こども園職員調書 (3)'!AE50+'P7こども園職員調書 (4)'!AE48</f>
        <v>0</v>
      </c>
      <c r="AF61" s="386"/>
      <c r="AG61" s="372">
        <f>AG48+'P5こども園職員調書 (2)'!AG50+'P6こども園職員調書 (3)'!AG50+'P7こども園職員調書 (4)'!AG48</f>
        <v>0</v>
      </c>
      <c r="AH61" s="386"/>
      <c r="AI61" s="378">
        <f>AI48+'P5こども園職員調書 (2)'!AI50+'P6こども園職員調書 (3)'!AI50+'P7こども園職員調書 (4)'!AI48</f>
        <v>0</v>
      </c>
      <c r="AJ61" s="378"/>
      <c r="AK61" s="384"/>
      <c r="AL61" s="384"/>
      <c r="AM61" s="384"/>
      <c r="AN61" s="384"/>
      <c r="AO61" s="384"/>
      <c r="AP61" s="384"/>
      <c r="AQ61" s="384"/>
      <c r="AR61" s="384"/>
      <c r="AS61" s="384"/>
    </row>
    <row r="62" spans="1:45">
      <c r="B62" s="247" t="s">
        <v>203</v>
      </c>
      <c r="R62" s="311"/>
      <c r="AB62" s="377" t="s">
        <v>152</v>
      </c>
      <c r="AC62" s="377"/>
      <c r="AD62" s="377"/>
      <c r="AE62" s="372">
        <f>AE49+'P5こども園職員調書 (2)'!AE51+'P6こども園職員調書 (3)'!AE51+'P7こども園職員調書 (4)'!AE49</f>
        <v>0</v>
      </c>
      <c r="AF62" s="386"/>
      <c r="AG62" s="372">
        <f>AG49+'P5こども園職員調書 (2)'!AG51+'P6こども園職員調書 (3)'!AG51+'P7こども園職員調書 (4)'!AG49</f>
        <v>0</v>
      </c>
      <c r="AH62" s="386"/>
      <c r="AI62" s="378">
        <f>AI49+'P5こども園職員調書 (2)'!AI51+'P6こども園職員調書 (3)'!AI51+'P7こども園職員調書 (4)'!AI49</f>
        <v>0</v>
      </c>
      <c r="AJ62" s="378"/>
      <c r="AK62" s="384"/>
      <c r="AL62" s="384"/>
      <c r="AM62" s="384"/>
      <c r="AN62" s="384"/>
      <c r="AO62" s="384"/>
      <c r="AP62" s="384"/>
      <c r="AQ62" s="384"/>
      <c r="AR62" s="384"/>
      <c r="AS62" s="384"/>
    </row>
    <row r="63" spans="1:45">
      <c r="B63" s="247" t="s">
        <v>175</v>
      </c>
      <c r="R63" s="311"/>
      <c r="AB63" s="325" t="s">
        <v>188</v>
      </c>
      <c r="AC63" s="325"/>
      <c r="AD63" s="325"/>
      <c r="AE63" s="372">
        <f>AE50+'P5こども園職員調書 (2)'!AE52+'P6こども園職員調書 (3)'!AE52+'P7こども園職員調書 (4)'!AE50</f>
        <v>0</v>
      </c>
      <c r="AF63" s="386"/>
      <c r="AG63" s="372">
        <f>AG50+'P5こども園職員調書 (2)'!AG52+'P6こども園職員調書 (3)'!AG52+'P7こども園職員調書 (4)'!AG50</f>
        <v>0</v>
      </c>
      <c r="AH63" s="386"/>
      <c r="AI63" s="378">
        <f>AI50+'P5こども園職員調書 (2)'!AI52+'P6こども園職員調書 (3)'!AI52+'P7こども園職員調書 (4)'!AI50</f>
        <v>0</v>
      </c>
      <c r="AJ63" s="378"/>
      <c r="AK63" s="384"/>
      <c r="AL63" s="384"/>
      <c r="AM63" s="384"/>
      <c r="AN63" s="384"/>
      <c r="AO63" s="384"/>
      <c r="AP63" s="384"/>
      <c r="AQ63" s="384"/>
      <c r="AR63" s="384"/>
      <c r="AS63" s="384"/>
    </row>
    <row r="64" spans="1:45">
      <c r="B64" s="247" t="s">
        <v>84</v>
      </c>
      <c r="R64" s="311"/>
      <c r="AB64" s="325" t="s">
        <v>189</v>
      </c>
      <c r="AC64" s="325"/>
      <c r="AD64" s="325"/>
      <c r="AE64" s="372">
        <f>AE51+'P5こども園職員調書 (2)'!AE53+'P6こども園職員調書 (3)'!AE53+'P7こども園職員調書 (4)'!AE51</f>
        <v>0</v>
      </c>
      <c r="AF64" s="386"/>
      <c r="AG64" s="372">
        <f>AG51+'P5こども園職員調書 (2)'!AG53+'P6こども園職員調書 (3)'!AG53+'P7こども園職員調書 (4)'!AG51</f>
        <v>0</v>
      </c>
      <c r="AH64" s="386"/>
      <c r="AI64" s="395"/>
      <c r="AJ64" s="397"/>
      <c r="AK64" s="384"/>
      <c r="AL64" s="384"/>
      <c r="AM64" s="384"/>
      <c r="AN64" s="384"/>
      <c r="AO64" s="384"/>
      <c r="AP64" s="384"/>
      <c r="AQ64" s="384"/>
      <c r="AR64" s="384"/>
      <c r="AS64" s="384"/>
    </row>
    <row r="65" spans="2:45">
      <c r="B65" s="247" t="s">
        <v>82</v>
      </c>
      <c r="R65" s="311"/>
      <c r="AB65" s="373" t="s">
        <v>84</v>
      </c>
      <c r="AC65" s="380"/>
      <c r="AD65" s="382"/>
      <c r="AE65" s="372">
        <f>AE52+'P5こども園職員調書 (2)'!AE54+'P6こども園職員調書 (3)'!AE54+'P7こども園職員調書 (4)'!AE52</f>
        <v>0</v>
      </c>
      <c r="AF65" s="386"/>
      <c r="AG65" s="372">
        <f>AG52+'P5こども園職員調書 (2)'!AG54+'P6こども園職員調書 (3)'!AG54+'P7こども園職員調書 (4)'!AG52</f>
        <v>0</v>
      </c>
      <c r="AH65" s="386"/>
      <c r="AI65" s="395"/>
      <c r="AJ65" s="397"/>
      <c r="AK65" s="384"/>
      <c r="AL65" s="384"/>
      <c r="AM65" s="384"/>
      <c r="AN65" s="384"/>
      <c r="AO65" s="384"/>
      <c r="AP65" s="384"/>
      <c r="AQ65" s="384"/>
      <c r="AR65" s="384"/>
      <c r="AS65" s="384"/>
    </row>
    <row r="66" spans="2:45">
      <c r="B66" s="247" t="s">
        <v>81</v>
      </c>
      <c r="R66" s="311"/>
      <c r="AB66" s="373" t="s">
        <v>82</v>
      </c>
      <c r="AC66" s="380"/>
      <c r="AD66" s="382"/>
      <c r="AE66" s="372">
        <f>AE53+'P5こども園職員調書 (2)'!AE55+'P6こども園職員調書 (3)'!AE55+'P7こども園職員調書 (4)'!AE53</f>
        <v>0</v>
      </c>
      <c r="AF66" s="386"/>
      <c r="AG66" s="372">
        <f>AG53+'P5こども園職員調書 (2)'!AG55+'P6こども園職員調書 (3)'!AG55+'P7こども園職員調書 (4)'!AG53</f>
        <v>0</v>
      </c>
      <c r="AH66" s="386"/>
      <c r="AI66" s="395"/>
      <c r="AJ66" s="397"/>
      <c r="AK66" s="384"/>
      <c r="AL66" s="384"/>
      <c r="AM66" s="384"/>
      <c r="AN66" s="384"/>
      <c r="AO66" s="384"/>
      <c r="AP66" s="384"/>
      <c r="AQ66" s="384"/>
      <c r="AR66" s="384"/>
      <c r="AS66" s="384"/>
    </row>
    <row r="67" spans="2:45">
      <c r="B67" s="247" t="s">
        <v>173</v>
      </c>
      <c r="AB67" s="373" t="s">
        <v>81</v>
      </c>
      <c r="AC67" s="380"/>
      <c r="AD67" s="382"/>
      <c r="AE67" s="372">
        <f>AE54+'P5こども園職員調書 (2)'!AE56+'P6こども園職員調書 (3)'!AE56+'P7こども園職員調書 (4)'!AE54</f>
        <v>0</v>
      </c>
      <c r="AF67" s="386"/>
      <c r="AG67" s="372">
        <f>AG54+'P5こども園職員調書 (2)'!AG56+'P6こども園職員調書 (3)'!AG56+'P7こども園職員調書 (4)'!AG54</f>
        <v>0</v>
      </c>
      <c r="AH67" s="386"/>
      <c r="AI67" s="395"/>
      <c r="AJ67" s="397"/>
      <c r="AK67" s="384"/>
      <c r="AL67" s="384"/>
      <c r="AM67" s="384"/>
      <c r="AN67" s="384"/>
      <c r="AO67" s="384"/>
      <c r="AP67" s="384"/>
      <c r="AQ67" s="384"/>
      <c r="AR67" s="384"/>
      <c r="AS67" s="384"/>
    </row>
    <row r="68" spans="2:45">
      <c r="AB68" s="373" t="s">
        <v>173</v>
      </c>
      <c r="AC68" s="380"/>
      <c r="AD68" s="382"/>
      <c r="AE68" s="372">
        <f>AE55+'P5こども園職員調書 (2)'!AE57+'P6こども園職員調書 (3)'!AE57+'P7こども園職員調書 (4)'!AE55</f>
        <v>0</v>
      </c>
      <c r="AF68" s="386"/>
      <c r="AG68" s="372">
        <f>AG55+'P5こども園職員調書 (2)'!AG57+'P6こども園職員調書 (3)'!AG57+'P7こども園職員調書 (4)'!AG55</f>
        <v>0</v>
      </c>
      <c r="AH68" s="386"/>
      <c r="AI68" s="395"/>
      <c r="AJ68" s="397"/>
      <c r="AK68" s="384"/>
      <c r="AL68" s="384"/>
      <c r="AM68" s="384"/>
      <c r="AN68" s="384"/>
      <c r="AO68" s="384"/>
      <c r="AP68" s="384"/>
      <c r="AQ68" s="384"/>
      <c r="AR68" s="384"/>
      <c r="AS68" s="384"/>
    </row>
    <row r="69" spans="2:45">
      <c r="AB69" s="370"/>
      <c r="AC69" s="370" t="s">
        <v>41</v>
      </c>
      <c r="AD69" s="370"/>
      <c r="AE69" s="390">
        <f>SUM(AE58:AF68)</f>
        <v>0</v>
      </c>
      <c r="AF69" s="390"/>
      <c r="AG69" s="390">
        <f>SUM(AG58:AH68)</f>
        <v>0</v>
      </c>
      <c r="AH69" s="390"/>
      <c r="AI69" s="384"/>
      <c r="AJ69" s="384"/>
      <c r="AK69" s="384"/>
      <c r="AL69" s="384"/>
      <c r="AM69" s="384"/>
      <c r="AN69" s="384"/>
      <c r="AO69" s="384"/>
      <c r="AP69" s="384"/>
      <c r="AQ69" s="384"/>
      <c r="AR69" s="384"/>
      <c r="AS69" s="384"/>
    </row>
    <row r="70" spans="2:45">
      <c r="AB70" s="370"/>
      <c r="AC70" s="370"/>
      <c r="AD70" s="370"/>
      <c r="AE70" s="384"/>
      <c r="AF70" s="384"/>
      <c r="AG70" s="384"/>
      <c r="AH70" s="384"/>
      <c r="AI70" s="384"/>
      <c r="AJ70" s="384"/>
      <c r="AK70" s="384"/>
      <c r="AL70" s="384"/>
      <c r="AM70" s="384"/>
      <c r="AN70" s="384"/>
      <c r="AO70" s="384"/>
      <c r="AP70" s="384"/>
      <c r="AQ70" s="384"/>
      <c r="AR70" s="384"/>
      <c r="AS70" s="384"/>
    </row>
    <row r="71" spans="2:45">
      <c r="AL71" s="384"/>
      <c r="AM71" s="384"/>
      <c r="AN71" s="384"/>
      <c r="AO71" s="384"/>
      <c r="AP71" s="384"/>
      <c r="AQ71" s="384"/>
      <c r="AR71" s="384"/>
      <c r="AS71" s="384"/>
    </row>
    <row r="72" spans="2:45">
      <c r="AL72" s="384"/>
      <c r="AM72" s="384"/>
      <c r="AN72" s="384"/>
      <c r="AO72" s="384"/>
      <c r="AP72" s="384"/>
      <c r="AQ72" s="384"/>
      <c r="AR72" s="384"/>
      <c r="AS72" s="384"/>
    </row>
    <row r="73" spans="2:45">
      <c r="AL73" s="384"/>
      <c r="AM73" s="384"/>
      <c r="AN73" s="384"/>
      <c r="AO73" s="384"/>
      <c r="AP73" s="384"/>
      <c r="AQ73" s="384"/>
      <c r="AR73" s="384"/>
      <c r="AS73" s="384"/>
    </row>
    <row r="74" spans="2:45">
      <c r="AL74" s="384"/>
      <c r="AM74" s="384"/>
      <c r="AN74" s="384"/>
      <c r="AO74" s="384"/>
      <c r="AP74" s="384"/>
      <c r="AQ74" s="384"/>
      <c r="AR74" s="384"/>
      <c r="AS74" s="384"/>
    </row>
    <row r="75" spans="2:45">
      <c r="AL75" s="384"/>
      <c r="AM75" s="384"/>
      <c r="AN75" s="384"/>
      <c r="AO75" s="384"/>
      <c r="AP75" s="384"/>
      <c r="AQ75" s="384"/>
      <c r="AR75" s="384"/>
      <c r="AS75" s="384"/>
    </row>
    <row r="76" spans="2:45">
      <c r="AL76" s="384"/>
      <c r="AM76" s="384"/>
      <c r="AN76" s="384"/>
      <c r="AO76" s="384"/>
      <c r="AP76" s="384"/>
      <c r="AQ76" s="384"/>
      <c r="AR76" s="384"/>
      <c r="AS76" s="384"/>
    </row>
    <row r="77" spans="2:45">
      <c r="AL77" s="384"/>
      <c r="AM77" s="384"/>
      <c r="AN77" s="384"/>
      <c r="AO77" s="384"/>
      <c r="AP77" s="384"/>
      <c r="AQ77" s="384"/>
      <c r="AR77" s="384"/>
      <c r="AS77" s="384"/>
    </row>
    <row r="78" spans="2:45">
      <c r="AL78" s="384"/>
      <c r="AM78" s="384"/>
      <c r="AN78" s="384"/>
      <c r="AO78" s="384"/>
      <c r="AP78" s="384"/>
      <c r="AQ78" s="384"/>
      <c r="AR78" s="384"/>
      <c r="AS78" s="384"/>
    </row>
    <row r="79" spans="2:45">
      <c r="AL79" s="384"/>
      <c r="AM79" s="384"/>
      <c r="AN79" s="384"/>
      <c r="AO79" s="384"/>
      <c r="AP79" s="384"/>
      <c r="AQ79" s="384"/>
      <c r="AR79" s="384"/>
      <c r="AS79" s="384"/>
    </row>
    <row r="80" spans="2:45">
      <c r="AL80" s="384"/>
      <c r="AM80" s="384"/>
      <c r="AN80" s="384"/>
      <c r="AO80" s="384"/>
      <c r="AP80" s="384"/>
      <c r="AQ80" s="384"/>
      <c r="AR80" s="384"/>
      <c r="AS80" s="384"/>
    </row>
  </sheetData>
  <mergeCells count="538">
    <mergeCell ref="E5:G5"/>
    <mergeCell ref="K5:M5"/>
    <mergeCell ref="AF5:AK5"/>
    <mergeCell ref="AB6:AE6"/>
    <mergeCell ref="AF6:AG6"/>
    <mergeCell ref="AH6:AI6"/>
    <mergeCell ref="AJ6:AK6"/>
    <mergeCell ref="AB7:AD7"/>
    <mergeCell ref="AF7:AG7"/>
    <mergeCell ref="AH7:AI7"/>
    <mergeCell ref="AJ7:AK7"/>
    <mergeCell ref="R8:Y8"/>
    <mergeCell ref="AB8:AD8"/>
    <mergeCell ref="AF8:AG8"/>
    <mergeCell ref="AH8:AI8"/>
    <mergeCell ref="AJ8:AK8"/>
    <mergeCell ref="AB9:AD9"/>
    <mergeCell ref="AF9:AG9"/>
    <mergeCell ref="AH9:AI9"/>
    <mergeCell ref="AJ9:AK9"/>
    <mergeCell ref="AB10:AD10"/>
    <mergeCell ref="AF10:AG10"/>
    <mergeCell ref="AH10:AI10"/>
    <mergeCell ref="AJ10:AK10"/>
    <mergeCell ref="AB11:AD11"/>
    <mergeCell ref="AF11:AG11"/>
    <mergeCell ref="AH11:AI11"/>
    <mergeCell ref="AJ11:AK11"/>
    <mergeCell ref="AB12:AD12"/>
    <mergeCell ref="AF12:AG12"/>
    <mergeCell ref="AH12:AI12"/>
    <mergeCell ref="AJ12:AK12"/>
    <mergeCell ref="AF13:AG13"/>
    <mergeCell ref="AH13:AI13"/>
    <mergeCell ref="AJ13:AK13"/>
    <mergeCell ref="AB14:AD14"/>
    <mergeCell ref="AF14:AG14"/>
    <mergeCell ref="AH14:AI14"/>
    <mergeCell ref="AJ14:AK14"/>
    <mergeCell ref="AB15:AD15"/>
    <mergeCell ref="AF15:AG15"/>
    <mergeCell ref="AH15:AI15"/>
    <mergeCell ref="AJ15:AK15"/>
    <mergeCell ref="AB16:AD16"/>
    <mergeCell ref="AF16:AG16"/>
    <mergeCell ref="AH16:AI16"/>
    <mergeCell ref="AJ16:AK16"/>
    <mergeCell ref="AB17:AD17"/>
    <mergeCell ref="AF17:AG17"/>
    <mergeCell ref="AH17:AI17"/>
    <mergeCell ref="AJ17:AK17"/>
    <mergeCell ref="AB18:AD18"/>
    <mergeCell ref="AF18:AG18"/>
    <mergeCell ref="AH18:AI18"/>
    <mergeCell ref="AJ18:AK18"/>
    <mergeCell ref="AB19:AD19"/>
    <mergeCell ref="R24:Y24"/>
    <mergeCell ref="AF24:AK24"/>
    <mergeCell ref="R25:Y25"/>
    <mergeCell ref="AB25:AE25"/>
    <mergeCell ref="AF25:AG25"/>
    <mergeCell ref="AH25:AI25"/>
    <mergeCell ref="AJ25:AK25"/>
    <mergeCell ref="R26:Y26"/>
    <mergeCell ref="AB26:AD26"/>
    <mergeCell ref="AF26:AG26"/>
    <mergeCell ref="AH26:AI26"/>
    <mergeCell ref="AJ26:AK26"/>
    <mergeCell ref="R27:Y27"/>
    <mergeCell ref="AB27:AD27"/>
    <mergeCell ref="AF27:AG27"/>
    <mergeCell ref="AH27:AI27"/>
    <mergeCell ref="AJ27:AK27"/>
    <mergeCell ref="R28:Y28"/>
    <mergeCell ref="AB28:AD28"/>
    <mergeCell ref="AF28:AG28"/>
    <mergeCell ref="AH28:AI28"/>
    <mergeCell ref="AJ28:AK28"/>
    <mergeCell ref="R29:Y29"/>
    <mergeCell ref="AB29:AD29"/>
    <mergeCell ref="AF29:AG29"/>
    <mergeCell ref="AH29:AI29"/>
    <mergeCell ref="AJ29:AK29"/>
    <mergeCell ref="R30:Y30"/>
    <mergeCell ref="AB30:AD30"/>
    <mergeCell ref="AF30:AG30"/>
    <mergeCell ref="AH30:AI30"/>
    <mergeCell ref="AJ30:AK30"/>
    <mergeCell ref="R31:Y31"/>
    <mergeCell ref="AB31:AD31"/>
    <mergeCell ref="AF31:AG31"/>
    <mergeCell ref="AH31:AI31"/>
    <mergeCell ref="AJ31:AK31"/>
    <mergeCell ref="R32:Y32"/>
    <mergeCell ref="AB32:AD32"/>
    <mergeCell ref="AF32:AG32"/>
    <mergeCell ref="AH32:AI32"/>
    <mergeCell ref="AJ32:AK32"/>
    <mergeCell ref="R33:Y33"/>
    <mergeCell ref="AB33:AD33"/>
    <mergeCell ref="AF33:AG33"/>
    <mergeCell ref="AH33:AI33"/>
    <mergeCell ref="AJ33:AK33"/>
    <mergeCell ref="R34:Y34"/>
    <mergeCell ref="AB34:AD34"/>
    <mergeCell ref="AF34:AG34"/>
    <mergeCell ref="AH34:AI34"/>
    <mergeCell ref="AJ34:AK34"/>
    <mergeCell ref="R35:Y35"/>
    <mergeCell ref="AB35:AD35"/>
    <mergeCell ref="AF35:AG35"/>
    <mergeCell ref="AH35:AI35"/>
    <mergeCell ref="AJ35:AK35"/>
    <mergeCell ref="R36:Y36"/>
    <mergeCell ref="AB36:AD36"/>
    <mergeCell ref="AF36:AG36"/>
    <mergeCell ref="AH36:AI36"/>
    <mergeCell ref="AJ36:AK36"/>
    <mergeCell ref="AB37:AD37"/>
    <mergeCell ref="AF37:AG37"/>
    <mergeCell ref="AH37:AI37"/>
    <mergeCell ref="AJ37:AK37"/>
    <mergeCell ref="Q39:R39"/>
    <mergeCell ref="AE43:AF43"/>
    <mergeCell ref="AG43:AH43"/>
    <mergeCell ref="AI43:AJ43"/>
    <mergeCell ref="Q44:R44"/>
    <mergeCell ref="R45:X45"/>
    <mergeCell ref="AB45:AD45"/>
    <mergeCell ref="AE45:AF45"/>
    <mergeCell ref="AG45:AH45"/>
    <mergeCell ref="AI45:AJ45"/>
    <mergeCell ref="AB46:AD46"/>
    <mergeCell ref="AE46:AF46"/>
    <mergeCell ref="AG46:AH46"/>
    <mergeCell ref="AI46:AJ46"/>
    <mergeCell ref="R47:X47"/>
    <mergeCell ref="AB47:AD47"/>
    <mergeCell ref="AE47:AF47"/>
    <mergeCell ref="AG47:AH47"/>
    <mergeCell ref="AI47:AJ47"/>
    <mergeCell ref="R48:X48"/>
    <mergeCell ref="AB48:AD48"/>
    <mergeCell ref="AE48:AF48"/>
    <mergeCell ref="AG48:AH48"/>
    <mergeCell ref="AI48:AJ48"/>
    <mergeCell ref="AB49:AD49"/>
    <mergeCell ref="AE49:AF49"/>
    <mergeCell ref="AG49:AH49"/>
    <mergeCell ref="AI49:AJ49"/>
    <mergeCell ref="Q50:Y50"/>
    <mergeCell ref="AB50:AD50"/>
    <mergeCell ref="AE50:AF50"/>
    <mergeCell ref="AG50:AH50"/>
    <mergeCell ref="AI50:AJ50"/>
    <mergeCell ref="AB51:AD51"/>
    <mergeCell ref="AE51:AF51"/>
    <mergeCell ref="AG51:AH51"/>
    <mergeCell ref="AI51:AJ51"/>
    <mergeCell ref="AB52:AD52"/>
    <mergeCell ref="AE52:AF52"/>
    <mergeCell ref="AG52:AH52"/>
    <mergeCell ref="AI52:AJ52"/>
    <mergeCell ref="AB53:AD53"/>
    <mergeCell ref="AE53:AF53"/>
    <mergeCell ref="AG53:AH53"/>
    <mergeCell ref="AI53:AJ53"/>
    <mergeCell ref="AB54:AD54"/>
    <mergeCell ref="AE54:AF54"/>
    <mergeCell ref="AG54:AH54"/>
    <mergeCell ref="AI54:AJ54"/>
    <mergeCell ref="AB55:AD55"/>
    <mergeCell ref="AE55:AF55"/>
    <mergeCell ref="AG55:AH55"/>
    <mergeCell ref="AI55:AJ55"/>
    <mergeCell ref="AE56:AF56"/>
    <mergeCell ref="AB57:AJ57"/>
    <mergeCell ref="AB58:AD58"/>
    <mergeCell ref="AE58:AF58"/>
    <mergeCell ref="AG58:AH58"/>
    <mergeCell ref="AI58:AJ58"/>
    <mergeCell ref="AB59:AD59"/>
    <mergeCell ref="AE59:AF59"/>
    <mergeCell ref="AG59:AH59"/>
    <mergeCell ref="AI59:AJ59"/>
    <mergeCell ref="AB60:AD60"/>
    <mergeCell ref="AE60:AF60"/>
    <mergeCell ref="AG60:AH60"/>
    <mergeCell ref="AI60:AJ60"/>
    <mergeCell ref="AB61:AD61"/>
    <mergeCell ref="AE61:AF61"/>
    <mergeCell ref="AG61:AH61"/>
    <mergeCell ref="AI61:AJ61"/>
    <mergeCell ref="AB62:AD62"/>
    <mergeCell ref="AE62:AF62"/>
    <mergeCell ref="AG62:AH62"/>
    <mergeCell ref="AI62:AJ62"/>
    <mergeCell ref="AB63:AD63"/>
    <mergeCell ref="AE63:AF63"/>
    <mergeCell ref="AG63:AH63"/>
    <mergeCell ref="AI63:AJ63"/>
    <mergeCell ref="AB64:AD64"/>
    <mergeCell ref="AE64:AF64"/>
    <mergeCell ref="AG64:AH64"/>
    <mergeCell ref="AI64:AJ64"/>
    <mergeCell ref="AB65:AD65"/>
    <mergeCell ref="AE65:AF65"/>
    <mergeCell ref="AG65:AH65"/>
    <mergeCell ref="AI65:AJ65"/>
    <mergeCell ref="AB66:AD66"/>
    <mergeCell ref="AE66:AF66"/>
    <mergeCell ref="AG66:AH66"/>
    <mergeCell ref="AI66:AJ66"/>
    <mergeCell ref="AB67:AD67"/>
    <mergeCell ref="AE67:AF67"/>
    <mergeCell ref="AG67:AH67"/>
    <mergeCell ref="AI67:AJ67"/>
    <mergeCell ref="AB68:AD68"/>
    <mergeCell ref="AE68:AF68"/>
    <mergeCell ref="AG68:AH68"/>
    <mergeCell ref="AI68:AJ68"/>
    <mergeCell ref="AE69:AF69"/>
    <mergeCell ref="AG69:AH69"/>
    <mergeCell ref="B2:N4"/>
    <mergeCell ref="Q3:Z4"/>
    <mergeCell ref="B5:B7"/>
    <mergeCell ref="C5:C7"/>
    <mergeCell ref="D5:D6"/>
    <mergeCell ref="H5:H7"/>
    <mergeCell ref="J5:J7"/>
    <mergeCell ref="N5:N7"/>
    <mergeCell ref="AM5:AM7"/>
    <mergeCell ref="AN5:AN7"/>
    <mergeCell ref="AO5:AO7"/>
    <mergeCell ref="AQ5:AQ7"/>
    <mergeCell ref="AR5:AR7"/>
    <mergeCell ref="E6:E7"/>
    <mergeCell ref="G6:G7"/>
    <mergeCell ref="K6:K7"/>
    <mergeCell ref="L6:L7"/>
    <mergeCell ref="M6:M7"/>
    <mergeCell ref="A8:A10"/>
    <mergeCell ref="B8:B10"/>
    <mergeCell ref="C8:C10"/>
    <mergeCell ref="D8:D10"/>
    <mergeCell ref="E8:E10"/>
    <mergeCell ref="F8:F10"/>
    <mergeCell ref="G8:G10"/>
    <mergeCell ref="H8:H10"/>
    <mergeCell ref="I8:I10"/>
    <mergeCell ref="J8:J10"/>
    <mergeCell ref="L8:L10"/>
    <mergeCell ref="M8:M10"/>
    <mergeCell ref="N8:N10"/>
    <mergeCell ref="O8:O10"/>
    <mergeCell ref="AM8:AM10"/>
    <mergeCell ref="AN8:AN10"/>
    <mergeCell ref="AO8:AO10"/>
    <mergeCell ref="AQ8:AQ10"/>
    <mergeCell ref="AR8:AR10"/>
    <mergeCell ref="R9:Y10"/>
    <mergeCell ref="A11:A13"/>
    <mergeCell ref="B11:B13"/>
    <mergeCell ref="C11:C13"/>
    <mergeCell ref="D11:D13"/>
    <mergeCell ref="E11:E13"/>
    <mergeCell ref="F11:F13"/>
    <mergeCell ref="G11:G13"/>
    <mergeCell ref="H11:H13"/>
    <mergeCell ref="I11:I13"/>
    <mergeCell ref="J11:J13"/>
    <mergeCell ref="L11:L13"/>
    <mergeCell ref="M11:M13"/>
    <mergeCell ref="N11:N13"/>
    <mergeCell ref="O11:O13"/>
    <mergeCell ref="R11:Y13"/>
    <mergeCell ref="AM11:AM13"/>
    <mergeCell ref="AN11:AN13"/>
    <mergeCell ref="AO11:AO13"/>
    <mergeCell ref="AQ11:AQ13"/>
    <mergeCell ref="AR11:AR13"/>
    <mergeCell ref="A14:A16"/>
    <mergeCell ref="B14:B16"/>
    <mergeCell ref="C14:C16"/>
    <mergeCell ref="D14:D16"/>
    <mergeCell ref="E14:E16"/>
    <mergeCell ref="F14:F16"/>
    <mergeCell ref="G14:G16"/>
    <mergeCell ref="H14:H16"/>
    <mergeCell ref="I14:I16"/>
    <mergeCell ref="J14:J16"/>
    <mergeCell ref="L14:L16"/>
    <mergeCell ref="M14:M16"/>
    <mergeCell ref="N14:N16"/>
    <mergeCell ref="O14:O16"/>
    <mergeCell ref="R14:Y16"/>
    <mergeCell ref="AM14:AM16"/>
    <mergeCell ref="AN14:AN16"/>
    <mergeCell ref="AO14:AO16"/>
    <mergeCell ref="AQ14:AQ16"/>
    <mergeCell ref="AR14:AR16"/>
    <mergeCell ref="A17:A19"/>
    <mergeCell ref="B17:B19"/>
    <mergeCell ref="C17:C19"/>
    <mergeCell ref="D17:D19"/>
    <mergeCell ref="E17:E19"/>
    <mergeCell ref="F17:F19"/>
    <mergeCell ref="G17:G19"/>
    <mergeCell ref="H17:H19"/>
    <mergeCell ref="I17:I19"/>
    <mergeCell ref="J17:J19"/>
    <mergeCell ref="L17:L19"/>
    <mergeCell ref="M17:M19"/>
    <mergeCell ref="N17:N19"/>
    <mergeCell ref="O17:O19"/>
    <mergeCell ref="R17:Y18"/>
    <mergeCell ref="AM17:AM19"/>
    <mergeCell ref="AN17:AN19"/>
    <mergeCell ref="AO17:AO19"/>
    <mergeCell ref="AQ17:AQ19"/>
    <mergeCell ref="AR17:AR19"/>
    <mergeCell ref="R19:Y20"/>
    <mergeCell ref="A20:A22"/>
    <mergeCell ref="B20:B22"/>
    <mergeCell ref="C20:C22"/>
    <mergeCell ref="D20:D22"/>
    <mergeCell ref="E20:E22"/>
    <mergeCell ref="F20:F22"/>
    <mergeCell ref="G20:G22"/>
    <mergeCell ref="H20:H22"/>
    <mergeCell ref="I20:I22"/>
    <mergeCell ref="J20:J22"/>
    <mergeCell ref="L20:L22"/>
    <mergeCell ref="M20:M22"/>
    <mergeCell ref="N20:N22"/>
    <mergeCell ref="O20:O22"/>
    <mergeCell ref="AM20:AM22"/>
    <mergeCell ref="AN20:AN22"/>
    <mergeCell ref="AO20:AO22"/>
    <mergeCell ref="AQ20:AQ22"/>
    <mergeCell ref="AR20:AR22"/>
    <mergeCell ref="R21:Y23"/>
    <mergeCell ref="A23:A25"/>
    <mergeCell ref="B23:B25"/>
    <mergeCell ref="C23:C25"/>
    <mergeCell ref="D23:D25"/>
    <mergeCell ref="E23:E25"/>
    <mergeCell ref="F23:F25"/>
    <mergeCell ref="G23:G25"/>
    <mergeCell ref="H23:H25"/>
    <mergeCell ref="I23:I25"/>
    <mergeCell ref="J23:J25"/>
    <mergeCell ref="L23:L25"/>
    <mergeCell ref="M23:M25"/>
    <mergeCell ref="N23:N25"/>
    <mergeCell ref="O23:O25"/>
    <mergeCell ref="AM23:AM25"/>
    <mergeCell ref="AN23:AN25"/>
    <mergeCell ref="AO23:AO25"/>
    <mergeCell ref="AQ23:AQ25"/>
    <mergeCell ref="AR23:AR25"/>
    <mergeCell ref="A26:A28"/>
    <mergeCell ref="B26:B28"/>
    <mergeCell ref="C26:C28"/>
    <mergeCell ref="D26:D28"/>
    <mergeCell ref="E26:E28"/>
    <mergeCell ref="F26:F28"/>
    <mergeCell ref="G26:G28"/>
    <mergeCell ref="H26:H28"/>
    <mergeCell ref="I26:I28"/>
    <mergeCell ref="J26:J28"/>
    <mergeCell ref="L26:L28"/>
    <mergeCell ref="M26:M28"/>
    <mergeCell ref="N26:N28"/>
    <mergeCell ref="O26:O28"/>
    <mergeCell ref="AM26:AM28"/>
    <mergeCell ref="AN26:AN28"/>
    <mergeCell ref="AO26:AO28"/>
    <mergeCell ref="AQ26:AQ28"/>
    <mergeCell ref="AR26:AR28"/>
    <mergeCell ref="A29:A31"/>
    <mergeCell ref="B29:B31"/>
    <mergeCell ref="C29:C31"/>
    <mergeCell ref="D29:D31"/>
    <mergeCell ref="E29:E31"/>
    <mergeCell ref="F29:F31"/>
    <mergeCell ref="G29:G31"/>
    <mergeCell ref="H29:H31"/>
    <mergeCell ref="I29:I31"/>
    <mergeCell ref="J29:J31"/>
    <mergeCell ref="L29:L31"/>
    <mergeCell ref="M29:M31"/>
    <mergeCell ref="N29:N31"/>
    <mergeCell ref="O29:O31"/>
    <mergeCell ref="AM29:AM31"/>
    <mergeCell ref="AN29:AN31"/>
    <mergeCell ref="AO29:AO31"/>
    <mergeCell ref="AQ29:AQ31"/>
    <mergeCell ref="AR29:AR31"/>
    <mergeCell ref="A32:A34"/>
    <mergeCell ref="B32:B34"/>
    <mergeCell ref="C32:C34"/>
    <mergeCell ref="D32:D34"/>
    <mergeCell ref="E32:E34"/>
    <mergeCell ref="F32:F34"/>
    <mergeCell ref="G32:G34"/>
    <mergeCell ref="H32:H34"/>
    <mergeCell ref="I32:I34"/>
    <mergeCell ref="J32:J34"/>
    <mergeCell ref="L32:L34"/>
    <mergeCell ref="M32:M34"/>
    <mergeCell ref="N32:N34"/>
    <mergeCell ref="O32:O34"/>
    <mergeCell ref="AM32:AM34"/>
    <mergeCell ref="AN32:AN34"/>
    <mergeCell ref="AO32:AO34"/>
    <mergeCell ref="AQ32:AQ34"/>
    <mergeCell ref="AR32:AR34"/>
    <mergeCell ref="A35:A37"/>
    <mergeCell ref="B35:B37"/>
    <mergeCell ref="C35:C37"/>
    <mergeCell ref="D35:D37"/>
    <mergeCell ref="E35:E37"/>
    <mergeCell ref="F35:F37"/>
    <mergeCell ref="G35:G37"/>
    <mergeCell ref="H35:H37"/>
    <mergeCell ref="I35:I37"/>
    <mergeCell ref="J35:J37"/>
    <mergeCell ref="L35:L37"/>
    <mergeCell ref="M35:M37"/>
    <mergeCell ref="N35:N37"/>
    <mergeCell ref="O35:O37"/>
    <mergeCell ref="AM35:AM37"/>
    <mergeCell ref="AN35:AN37"/>
    <mergeCell ref="AO35:AO37"/>
    <mergeCell ref="AQ35:AQ37"/>
    <mergeCell ref="AR35:AR37"/>
    <mergeCell ref="A38:A40"/>
    <mergeCell ref="B38:B40"/>
    <mergeCell ref="C38:C40"/>
    <mergeCell ref="D38:D40"/>
    <mergeCell ref="E38:E40"/>
    <mergeCell ref="F38:F40"/>
    <mergeCell ref="G38:G40"/>
    <mergeCell ref="H38:H40"/>
    <mergeCell ref="I38:I40"/>
    <mergeCell ref="J38:J40"/>
    <mergeCell ref="L38:L40"/>
    <mergeCell ref="M38:M40"/>
    <mergeCell ref="N38:N40"/>
    <mergeCell ref="O38:O40"/>
    <mergeCell ref="AM38:AM40"/>
    <mergeCell ref="AN38:AN40"/>
    <mergeCell ref="AO38:AO40"/>
    <mergeCell ref="AQ38:AQ40"/>
    <mergeCell ref="AR38:AR40"/>
    <mergeCell ref="A41:A43"/>
    <mergeCell ref="B41:B43"/>
    <mergeCell ref="C41:C43"/>
    <mergeCell ref="D41:D43"/>
    <mergeCell ref="E41:E43"/>
    <mergeCell ref="F41:F43"/>
    <mergeCell ref="G41:G43"/>
    <mergeCell ref="H41:H43"/>
    <mergeCell ref="I41:I43"/>
    <mergeCell ref="J41:J43"/>
    <mergeCell ref="L41:L43"/>
    <mergeCell ref="M41:M43"/>
    <mergeCell ref="N41:N43"/>
    <mergeCell ref="O41:O43"/>
    <mergeCell ref="AM41:AM43"/>
    <mergeCell ref="AN41:AN43"/>
    <mergeCell ref="AO41:AO43"/>
    <mergeCell ref="AQ41:AQ43"/>
    <mergeCell ref="AR41:AR43"/>
    <mergeCell ref="A44:A46"/>
    <mergeCell ref="B44:B46"/>
    <mergeCell ref="C44:C46"/>
    <mergeCell ref="D44:D46"/>
    <mergeCell ref="E44:E46"/>
    <mergeCell ref="F44:F46"/>
    <mergeCell ref="G44:G46"/>
    <mergeCell ref="H44:H46"/>
    <mergeCell ref="I44:I46"/>
    <mergeCell ref="J44:J46"/>
    <mergeCell ref="L44:L46"/>
    <mergeCell ref="M44:M46"/>
    <mergeCell ref="N44:N46"/>
    <mergeCell ref="O44:O46"/>
    <mergeCell ref="AM44:AM46"/>
    <mergeCell ref="AN44:AN46"/>
    <mergeCell ref="AO44:AO46"/>
    <mergeCell ref="AQ44:AQ46"/>
    <mergeCell ref="AR44:AR46"/>
    <mergeCell ref="A47:A49"/>
    <mergeCell ref="B47:B49"/>
    <mergeCell ref="C47:C49"/>
    <mergeCell ref="D47:D49"/>
    <mergeCell ref="E47:E49"/>
    <mergeCell ref="F47:F49"/>
    <mergeCell ref="G47:G49"/>
    <mergeCell ref="H47:H49"/>
    <mergeCell ref="I47:I49"/>
    <mergeCell ref="J47:J49"/>
    <mergeCell ref="L47:L49"/>
    <mergeCell ref="M47:M49"/>
    <mergeCell ref="N47:N49"/>
    <mergeCell ref="O47:O49"/>
    <mergeCell ref="AM47:AM49"/>
    <mergeCell ref="AN47:AN49"/>
    <mergeCell ref="AO47:AO49"/>
    <mergeCell ref="AQ47:AQ49"/>
    <mergeCell ref="AR47:AR49"/>
    <mergeCell ref="A50:A52"/>
    <mergeCell ref="B50:B52"/>
    <mergeCell ref="C50:C52"/>
    <mergeCell ref="D50:D52"/>
    <mergeCell ref="E50:E52"/>
    <mergeCell ref="F50:F52"/>
    <mergeCell ref="G50:G52"/>
    <mergeCell ref="H50:H52"/>
    <mergeCell ref="I50:I52"/>
    <mergeCell ref="J50:J52"/>
    <mergeCell ref="L50:L52"/>
    <mergeCell ref="M50:M52"/>
    <mergeCell ref="N50:N52"/>
    <mergeCell ref="O50:O52"/>
    <mergeCell ref="AM50:AM52"/>
    <mergeCell ref="AN50:AN52"/>
    <mergeCell ref="AO50:AO52"/>
    <mergeCell ref="AQ50:AQ52"/>
    <mergeCell ref="AR50:AR52"/>
    <mergeCell ref="Q51:Z52"/>
    <mergeCell ref="AM54:AM56"/>
    <mergeCell ref="AN54:AN56"/>
    <mergeCell ref="AO54:AO56"/>
    <mergeCell ref="AQ54:AQ56"/>
    <mergeCell ref="AR54:AR56"/>
  </mergeCells>
  <phoneticPr fontId="12" type="Hiragana"/>
  <conditionalFormatting sqref="L8:M10">
    <cfRule type="expression" dxfId="59" priority="15">
      <formula>OR($J$8="育休中",$J$8="退職済")</formula>
    </cfRule>
  </conditionalFormatting>
  <conditionalFormatting sqref="L14:M16">
    <cfRule type="expression" dxfId="58" priority="14">
      <formula>OR($J$14="育休中",$J$14="退職済")</formula>
    </cfRule>
  </conditionalFormatting>
  <conditionalFormatting sqref="L17:M19">
    <cfRule type="expression" dxfId="57" priority="13">
      <formula>OR($J$17="育休中",$J$17="退職済")</formula>
    </cfRule>
  </conditionalFormatting>
  <conditionalFormatting sqref="L20:M22">
    <cfRule type="expression" dxfId="56" priority="12">
      <formula>OR($J$20="育休中",$J$20="退職済")</formula>
    </cfRule>
  </conditionalFormatting>
  <conditionalFormatting sqref="L23:M25">
    <cfRule type="expression" dxfId="55" priority="11">
      <formula>OR($J$23="育休中",$J$23="退職済")</formula>
    </cfRule>
  </conditionalFormatting>
  <conditionalFormatting sqref="L26:M28">
    <cfRule type="expression" dxfId="54" priority="10">
      <formula>OR($J$26="育休中",$J$26="退職済")</formula>
    </cfRule>
  </conditionalFormatting>
  <conditionalFormatting sqref="L29:M31">
    <cfRule type="expression" dxfId="53" priority="9">
      <formula>OR($J$29="育休中",$J$29="退職済")</formula>
    </cfRule>
  </conditionalFormatting>
  <conditionalFormatting sqref="L32:M34">
    <cfRule type="expression" dxfId="52" priority="8">
      <formula>OR($J$32="育休中",$J$32="退職済")</formula>
    </cfRule>
  </conditionalFormatting>
  <conditionalFormatting sqref="L35:M37">
    <cfRule type="expression" dxfId="51" priority="7">
      <formula>OR($J$35="育休中",$J$35="退職済")</formula>
    </cfRule>
  </conditionalFormatting>
  <conditionalFormatting sqref="L38:M40">
    <cfRule type="expression" dxfId="50" priority="6">
      <formula>OR($J$38="育休中",$J$38="退職済")</formula>
    </cfRule>
  </conditionalFormatting>
  <conditionalFormatting sqref="L41:M43">
    <cfRule type="expression" dxfId="49" priority="5">
      <formula>OR($J$41="育休中",$J$41="退職済")</formula>
    </cfRule>
  </conditionalFormatting>
  <conditionalFormatting sqref="L44:M46">
    <cfRule type="expression" dxfId="48" priority="4">
      <formula>OR($J$44="育休中",$J$44="退職済")</formula>
    </cfRule>
  </conditionalFormatting>
  <conditionalFormatting sqref="L47:M49">
    <cfRule type="expression" dxfId="47" priority="3">
      <formula>OR($J$47="育休中",$J$47="退職済")</formula>
    </cfRule>
  </conditionalFormatting>
  <conditionalFormatting sqref="L50:M52">
    <cfRule type="expression" dxfId="46" priority="2">
      <formula>OR($J$50="育休中",$J$50="退職済")</formula>
    </cfRule>
  </conditionalFormatting>
  <conditionalFormatting sqref="L11:M13">
    <cfRule type="expression" dxfId="45" priority="1">
      <formula>OR($J$11="育休中",$J$11="退職済")</formula>
    </cfRule>
  </conditionalFormatting>
  <dataValidations count="6">
    <dataValidation type="list" allowBlank="1" showDropDown="0" showInputMessage="1" showErrorMessage="1" sqref="F29 F26 F23 F50 F47 F44 F41 F38 F35 F32 F20 F17 F11 F8 F14">
      <formula1>"幼稚園一種,幼稚園二種,養護教諭,小学校教諭"</formula1>
    </dataValidation>
    <dataValidation type="list" allowBlank="1" showDropDown="0" showInputMessage="1" showErrorMessage="1" sqref="E8:E52">
      <formula1>"○"</formula1>
    </dataValidation>
    <dataValidation type="list" allowBlank="1" showDropDown="0" showInputMessage="1" showErrorMessage="1" sqref="J8:J52">
      <formula1>"常勤,その他,育休中,退職済"</formula1>
    </dataValidation>
    <dataValidation type="list" allowBlank="1" showDropDown="0" showInputMessage="1" showErrorMessage="1" sqref="L8:L52">
      <formula1>"3,3.25,3.5,3.75,4,4.25,4.5,4.75,5,5.25,5.5,5.75,6,6.25,6.5,6.75,7,7.25,7.5,7.75,8,8.25,8.5,8.75,9"</formula1>
    </dataValidation>
    <dataValidation type="list" allowBlank="1" showDropDown="0" showInputMessage="1" showErrorMessage="1" sqref="M8:M52">
      <formula1>"1,2,3,4,5,6,7,8,9,10,11,12,13,14,15,16,17,18,19,20,21,22,23,24,25,26,27,28,29,30,31"</formula1>
    </dataValidation>
    <dataValidation type="list" allowBlank="1" showDropDown="0" showInputMessage="1" showErrorMessage="1" sqref="B8:B52">
      <formula1>$B$54:$B$67</formula1>
    </dataValidation>
  </dataValidations>
  <pageMargins left="0.40999999999999992" right="0.17" top="0.5" bottom="0.2" header="0.23" footer="0.19685039370078738"/>
  <pageSetup paperSize="9" scale="82" firstPageNumber="4" fitToWidth="1" fitToHeight="1" orientation="landscape" usePrinterDefaults="1" useFirstPageNumber="1" r:id="rId1"/>
  <headerFooter alignWithMargins="0">
    <oddHeader xml:space="preserve">&amp;C
</oddHeader>
    <oddFooter>&amp;C- &amp;P -</oddFooter>
  </headerFooter>
  <rowBreaks count="1" manualBreakCount="1">
    <brk id="52" max="255" man="1"/>
  </rowBreaks>
  <colBreaks count="1" manualBreakCount="1">
    <brk id="15" max="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S79"/>
  <sheetViews>
    <sheetView view="pageBreakPreview" zoomScale="90" zoomScaleNormal="60" zoomScaleSheetLayoutView="90" workbookViewId="0"/>
  </sheetViews>
  <sheetFormatPr defaultRowHeight="13.5"/>
  <cols>
    <col min="1" max="1" width="4" style="18" customWidth="1"/>
    <col min="2" max="2" width="19.453125" style="18" customWidth="1"/>
    <col min="3" max="3" width="19" style="18" customWidth="1"/>
    <col min="4" max="4" width="12.453125" style="18" customWidth="1"/>
    <col min="5" max="5" width="8.26953125" style="18" customWidth="1"/>
    <col min="6" max="6" width="12.6328125" style="18" customWidth="1"/>
    <col min="7" max="7" width="10" style="18" customWidth="1"/>
    <col min="8" max="10" width="8.7265625" style="18" customWidth="1"/>
    <col min="11" max="11" width="13.36328125" style="228" customWidth="1"/>
    <col min="12" max="13" width="13.36328125" style="18" customWidth="1"/>
    <col min="14" max="14" width="13.6328125" style="18" customWidth="1"/>
    <col min="15" max="16" width="8.7265625" style="18" bestFit="1" customWidth="1"/>
    <col min="17" max="17" width="20.625" style="18" customWidth="1"/>
    <col min="18" max="18" width="8.7265625" style="18" customWidth="1"/>
    <col min="19" max="19" width="1.26953125" style="18" customWidth="1"/>
    <col min="20" max="26" width="8.7265625" style="18" customWidth="1"/>
    <col min="27" max="27" width="8.7265625" style="18" bestFit="1" customWidth="1"/>
    <col min="28" max="29" width="8.7265625" style="18" customWidth="1"/>
    <col min="35" max="35" width="9.6328125" customWidth="1"/>
    <col min="39" max="39" width="10.1796875" customWidth="1"/>
  </cols>
  <sheetData>
    <row r="1" spans="1:45" ht="14.25">
      <c r="A1" s="230"/>
      <c r="B1" s="238" t="s">
        <v>140</v>
      </c>
      <c r="C1" s="230"/>
      <c r="D1" s="252"/>
      <c r="E1" s="252"/>
      <c r="F1" s="252"/>
      <c r="G1" s="252"/>
      <c r="H1" s="230"/>
      <c r="I1" s="230"/>
      <c r="J1" s="230"/>
      <c r="K1" s="277"/>
      <c r="L1" s="230"/>
      <c r="M1" s="230"/>
      <c r="N1" s="230"/>
      <c r="O1" s="230"/>
      <c r="P1" s="230"/>
      <c r="AA1" s="230"/>
      <c r="AD1" s="384"/>
      <c r="AE1" s="384"/>
      <c r="AF1" s="384"/>
      <c r="AG1" s="384"/>
      <c r="AH1" s="384"/>
      <c r="AI1" s="384"/>
      <c r="AJ1" s="384"/>
      <c r="AK1" s="384"/>
      <c r="AL1" s="384"/>
      <c r="AM1" s="384"/>
      <c r="AN1" s="384"/>
      <c r="AO1" s="384"/>
      <c r="AP1" s="384"/>
      <c r="AQ1" s="384"/>
      <c r="AR1" s="384"/>
      <c r="AS1" s="384"/>
    </row>
    <row r="2" spans="1:45" ht="17" customHeight="1">
      <c r="A2" s="230"/>
      <c r="B2" s="239" t="s">
        <v>195</v>
      </c>
      <c r="C2" s="239"/>
      <c r="D2" s="239"/>
      <c r="E2" s="239"/>
      <c r="F2" s="239"/>
      <c r="G2" s="239"/>
      <c r="H2" s="239"/>
      <c r="I2" s="239"/>
      <c r="J2" s="239"/>
      <c r="K2" s="239"/>
      <c r="L2" s="239"/>
      <c r="M2" s="239"/>
      <c r="N2" s="239"/>
      <c r="O2" s="230"/>
      <c r="P2" s="230"/>
      <c r="AA2" s="230"/>
      <c r="AD2" s="384"/>
      <c r="AE2" s="384"/>
      <c r="AF2" s="384"/>
      <c r="AG2" s="384"/>
      <c r="AH2" s="384"/>
      <c r="AI2" s="384"/>
      <c r="AJ2" s="384"/>
      <c r="AK2" s="384"/>
      <c r="AL2" s="384"/>
      <c r="AM2" s="384"/>
      <c r="AN2" s="384"/>
      <c r="AO2" s="384"/>
      <c r="AP2" s="384"/>
      <c r="AQ2" s="384"/>
      <c r="AR2" s="384"/>
      <c r="AS2" s="384"/>
    </row>
    <row r="3" spans="1:45" ht="17" customHeight="1">
      <c r="A3" s="230"/>
      <c r="B3" s="239"/>
      <c r="C3" s="239"/>
      <c r="D3" s="239"/>
      <c r="E3" s="239"/>
      <c r="F3" s="239"/>
      <c r="G3" s="239"/>
      <c r="H3" s="239"/>
      <c r="I3" s="239"/>
      <c r="J3" s="239"/>
      <c r="K3" s="239"/>
      <c r="L3" s="239"/>
      <c r="M3" s="239"/>
      <c r="N3" s="239"/>
      <c r="O3" s="230"/>
      <c r="P3" s="230"/>
      <c r="Q3" s="309" t="s">
        <v>141</v>
      </c>
      <c r="R3" s="329"/>
      <c r="S3" s="329"/>
      <c r="T3" s="329"/>
      <c r="U3" s="329"/>
      <c r="V3" s="329"/>
      <c r="W3" s="329"/>
      <c r="X3" s="329"/>
      <c r="Y3" s="329"/>
      <c r="Z3" s="356"/>
      <c r="AA3" s="230"/>
      <c r="AD3" s="384"/>
      <c r="AE3" s="384"/>
      <c r="AF3" s="384"/>
      <c r="AG3" s="384"/>
      <c r="AH3" s="384"/>
      <c r="AI3" s="384"/>
      <c r="AJ3" s="384"/>
      <c r="AK3" s="384"/>
      <c r="AL3" s="384"/>
      <c r="AM3" s="384"/>
      <c r="AN3" s="384"/>
      <c r="AO3" s="384"/>
      <c r="AP3" s="384"/>
      <c r="AQ3" s="384"/>
      <c r="AR3" s="384"/>
      <c r="AS3" s="384"/>
    </row>
    <row r="4" spans="1:45" ht="17" customHeight="1">
      <c r="A4" s="230"/>
      <c r="B4" s="240"/>
      <c r="C4" s="240"/>
      <c r="D4" s="240"/>
      <c r="E4" s="240"/>
      <c r="F4" s="240"/>
      <c r="G4" s="240"/>
      <c r="H4" s="240"/>
      <c r="I4" s="240"/>
      <c r="J4" s="239"/>
      <c r="K4" s="239"/>
      <c r="L4" s="239"/>
      <c r="M4" s="239"/>
      <c r="N4" s="239"/>
      <c r="O4" s="230"/>
      <c r="P4" s="230"/>
      <c r="Q4" s="402"/>
      <c r="R4" s="330"/>
      <c r="S4" s="330"/>
      <c r="T4" s="330"/>
      <c r="U4" s="330"/>
      <c r="V4" s="330"/>
      <c r="W4" s="330"/>
      <c r="X4" s="330"/>
      <c r="Y4" s="330"/>
      <c r="Z4" s="357"/>
      <c r="AA4" s="230"/>
      <c r="AD4" s="384"/>
      <c r="AE4" s="384"/>
      <c r="AF4" s="384"/>
      <c r="AG4" s="384"/>
      <c r="AH4" s="384"/>
      <c r="AI4" s="384"/>
      <c r="AJ4" s="384"/>
      <c r="AK4" s="384"/>
      <c r="AL4" s="384"/>
      <c r="AM4" s="384"/>
      <c r="AN4" s="384"/>
      <c r="AO4" s="384"/>
      <c r="AP4" s="384"/>
      <c r="AQ4" s="384"/>
      <c r="AR4" s="384"/>
      <c r="AS4" s="384"/>
    </row>
    <row r="5" spans="1:45" ht="13.5" customHeight="1">
      <c r="A5" s="231"/>
      <c r="B5" s="241" t="s">
        <v>142</v>
      </c>
      <c r="C5" s="241" t="s">
        <v>143</v>
      </c>
      <c r="D5" s="253" t="s">
        <v>144</v>
      </c>
      <c r="E5" s="257" t="s">
        <v>145</v>
      </c>
      <c r="F5" s="262"/>
      <c r="G5" s="265"/>
      <c r="H5" s="271" t="s">
        <v>113</v>
      </c>
      <c r="I5" s="274"/>
      <c r="J5" s="241" t="s">
        <v>146</v>
      </c>
      <c r="K5" s="278" t="s">
        <v>196</v>
      </c>
      <c r="L5" s="284"/>
      <c r="M5" s="293"/>
      <c r="N5" s="297" t="s">
        <v>147</v>
      </c>
      <c r="O5" s="299"/>
      <c r="P5" s="60"/>
      <c r="Q5" s="311"/>
      <c r="R5" s="311"/>
      <c r="S5" s="311"/>
      <c r="T5" s="311"/>
      <c r="U5" s="311"/>
      <c r="V5" s="311"/>
      <c r="W5" s="311"/>
      <c r="X5" s="311"/>
      <c r="Y5" s="311"/>
      <c r="Z5" s="311"/>
      <c r="AA5" s="364"/>
      <c r="AB5" s="311"/>
      <c r="AC5" s="311"/>
      <c r="AD5" s="385"/>
      <c r="AE5" s="385"/>
      <c r="AF5" s="391"/>
      <c r="AG5" s="391"/>
      <c r="AH5" s="391"/>
      <c r="AI5" s="391"/>
      <c r="AJ5" s="391"/>
      <c r="AK5" s="391"/>
      <c r="AL5" s="385"/>
      <c r="AM5" s="398" t="s">
        <v>148</v>
      </c>
      <c r="AN5" s="375" t="s">
        <v>149</v>
      </c>
      <c r="AO5" s="375" t="s">
        <v>150</v>
      </c>
      <c r="AP5" s="385"/>
      <c r="AQ5" s="401" t="s">
        <v>151</v>
      </c>
      <c r="AR5" s="401" t="s">
        <v>152</v>
      </c>
      <c r="AS5" s="385"/>
    </row>
    <row r="6" spans="1:45" ht="13.5" customHeight="1">
      <c r="A6" s="232" t="s">
        <v>153</v>
      </c>
      <c r="B6" s="242"/>
      <c r="C6" s="242" t="s">
        <v>143</v>
      </c>
      <c r="D6" s="254"/>
      <c r="E6" s="254" t="s">
        <v>74</v>
      </c>
      <c r="F6" s="263" t="s">
        <v>107</v>
      </c>
      <c r="G6" s="266" t="s">
        <v>154</v>
      </c>
      <c r="H6" s="272"/>
      <c r="I6" s="275" t="s">
        <v>39</v>
      </c>
      <c r="J6" s="242"/>
      <c r="K6" s="279" t="s">
        <v>68</v>
      </c>
      <c r="L6" s="285" t="s">
        <v>155</v>
      </c>
      <c r="M6" s="285" t="s">
        <v>156</v>
      </c>
      <c r="N6" s="297"/>
      <c r="O6" s="300" t="s">
        <v>3</v>
      </c>
      <c r="P6" s="256"/>
      <c r="Q6" s="311"/>
      <c r="R6" s="311"/>
      <c r="S6" s="311"/>
      <c r="T6" s="311"/>
      <c r="U6" s="311"/>
      <c r="V6" s="311"/>
      <c r="W6" s="311"/>
      <c r="X6" s="311"/>
      <c r="Y6" s="311"/>
      <c r="Z6" s="311"/>
      <c r="AA6" s="366"/>
      <c r="AB6" s="372" t="s">
        <v>99</v>
      </c>
      <c r="AC6" s="379"/>
      <c r="AD6" s="379"/>
      <c r="AE6" s="386"/>
      <c r="AF6" s="391"/>
      <c r="AG6" s="391"/>
      <c r="AH6" s="391"/>
      <c r="AI6" s="391"/>
      <c r="AJ6" s="391"/>
      <c r="AK6" s="391"/>
      <c r="AL6" s="385"/>
      <c r="AM6" s="399"/>
      <c r="AN6" s="375"/>
      <c r="AO6" s="375"/>
      <c r="AP6" s="385"/>
      <c r="AQ6" s="401"/>
      <c r="AR6" s="401"/>
      <c r="AS6" s="385"/>
    </row>
    <row r="7" spans="1:45" ht="13.5" customHeight="1">
      <c r="A7" s="233"/>
      <c r="B7" s="243"/>
      <c r="C7" s="243"/>
      <c r="D7" s="255" t="s">
        <v>157</v>
      </c>
      <c r="E7" s="258"/>
      <c r="F7" s="264" t="s">
        <v>76</v>
      </c>
      <c r="G7" s="267"/>
      <c r="H7" s="273"/>
      <c r="I7" s="258" t="s">
        <v>158</v>
      </c>
      <c r="J7" s="243"/>
      <c r="K7" s="280"/>
      <c r="L7" s="286"/>
      <c r="M7" s="286"/>
      <c r="N7" s="297"/>
      <c r="O7" s="301"/>
      <c r="P7" s="305"/>
      <c r="Q7" s="312" t="s">
        <v>159</v>
      </c>
      <c r="R7" s="311"/>
      <c r="S7" s="311"/>
      <c r="T7" s="311"/>
      <c r="U7" s="311"/>
      <c r="V7" s="311"/>
      <c r="W7" s="311"/>
      <c r="X7" s="311"/>
      <c r="Y7" s="311"/>
      <c r="Z7" s="328"/>
      <c r="AA7" s="365"/>
      <c r="AB7" s="372" t="s">
        <v>160</v>
      </c>
      <c r="AC7" s="379"/>
      <c r="AD7" s="386"/>
      <c r="AE7" s="387">
        <f>COUNTIFS(B8:B52,"施設長",J8:J52,"常勤")</f>
        <v>0</v>
      </c>
      <c r="AF7" s="391"/>
      <c r="AG7" s="391"/>
      <c r="AH7" s="391"/>
      <c r="AI7" s="391"/>
      <c r="AJ7" s="391"/>
      <c r="AK7" s="391"/>
      <c r="AL7" s="385"/>
      <c r="AM7" s="400"/>
      <c r="AN7" s="375"/>
      <c r="AO7" s="375"/>
      <c r="AP7" s="385"/>
      <c r="AQ7" s="401"/>
      <c r="AR7" s="401"/>
      <c r="AS7" s="385"/>
    </row>
    <row r="8" spans="1:45" ht="13.5" customHeight="1">
      <c r="A8" s="234">
        <v>16</v>
      </c>
      <c r="B8" s="244"/>
      <c r="C8" s="248"/>
      <c r="D8" s="248"/>
      <c r="E8" s="259"/>
      <c r="F8" s="248"/>
      <c r="G8" s="268"/>
      <c r="H8" s="248"/>
      <c r="I8" s="248"/>
      <c r="J8" s="276"/>
      <c r="K8" s="281"/>
      <c r="L8" s="287"/>
      <c r="M8" s="294"/>
      <c r="N8" s="298"/>
      <c r="O8" s="302">
        <f>IF(AND(J8="その他",OR(B8="保育士及び幼稚園教員",B8="保育士",B8="保育に従事する看護師・准看護師",B8="幼稚園教諭等",B8="知事が同等と認める者"),OR(L8&lt;6,M8&lt;20)),"短時間",)</f>
        <v>0</v>
      </c>
      <c r="P8" s="306"/>
      <c r="Q8" s="313" t="s">
        <v>160</v>
      </c>
      <c r="R8" s="331" t="s">
        <v>161</v>
      </c>
      <c r="S8" s="341"/>
      <c r="T8" s="341"/>
      <c r="U8" s="341"/>
      <c r="V8" s="341"/>
      <c r="W8" s="341"/>
      <c r="X8" s="341"/>
      <c r="Y8" s="348"/>
      <c r="Z8" s="358"/>
      <c r="AA8" s="404"/>
      <c r="AB8" s="372" t="s">
        <v>162</v>
      </c>
      <c r="AC8" s="379"/>
      <c r="AD8" s="386"/>
      <c r="AE8" s="387">
        <f>COUNTIFS(B8:B52,"主任保育士等",J8:J52,"常勤")</f>
        <v>0</v>
      </c>
      <c r="AF8" s="391"/>
      <c r="AG8" s="391"/>
      <c r="AH8" s="391"/>
      <c r="AI8" s="391"/>
      <c r="AJ8" s="391"/>
      <c r="AK8" s="391"/>
      <c r="AL8" s="385"/>
      <c r="AM8" s="375" t="str">
        <f>IF(AND(J8="その他",B8="保育士及び幼稚園教員",E8="○",F8&lt;&gt;""),L8*M8,"")</f>
        <v/>
      </c>
      <c r="AN8" s="375" t="str">
        <f>IF(AND(J8="その他",B8="保育士",E8="○"),L8*M8,"")</f>
        <v/>
      </c>
      <c r="AO8" s="375" t="str">
        <f>IF(AND(J8="その他",B8="幼稚園教諭等",F8&lt;&gt;""),L8*M8,"")</f>
        <v/>
      </c>
      <c r="AP8" s="385"/>
      <c r="AQ8" s="375" t="str">
        <f>IF(AND(B8="看護師・准看護師(保育に従事する)",J8="その他"),L8*M8,"")</f>
        <v/>
      </c>
      <c r="AR8" s="375" t="str">
        <f>IF(AND(B8="知事が同等と認める者",J8="その他"),L8*M8,"")</f>
        <v/>
      </c>
      <c r="AS8" s="385"/>
    </row>
    <row r="9" spans="1:45" ht="13.5" customHeight="1">
      <c r="A9" s="235"/>
      <c r="B9" s="245"/>
      <c r="C9" s="249"/>
      <c r="D9" s="249"/>
      <c r="E9" s="260"/>
      <c r="F9" s="249"/>
      <c r="G9" s="269"/>
      <c r="H9" s="249"/>
      <c r="I9" s="249"/>
      <c r="J9" s="269"/>
      <c r="K9" s="282" t="s">
        <v>163</v>
      </c>
      <c r="L9" s="288"/>
      <c r="M9" s="295"/>
      <c r="N9" s="298"/>
      <c r="O9" s="303"/>
      <c r="P9" s="306"/>
      <c r="Q9" s="314" t="s">
        <v>162</v>
      </c>
      <c r="R9" s="332" t="s">
        <v>50</v>
      </c>
      <c r="S9" s="342"/>
      <c r="T9" s="342"/>
      <c r="U9" s="342"/>
      <c r="V9" s="342"/>
      <c r="W9" s="342"/>
      <c r="X9" s="342"/>
      <c r="Y9" s="349"/>
      <c r="Z9" s="353"/>
      <c r="AA9" s="368"/>
      <c r="AB9" s="374" t="s">
        <v>114</v>
      </c>
      <c r="AC9" s="381"/>
      <c r="AD9" s="383"/>
      <c r="AE9" s="387">
        <f>COUNTIFS(B:B,"保育士及び幼稚園教員",J:J,"常勤",E:E,"○",F:F,"&lt;&gt;")</f>
        <v>0</v>
      </c>
      <c r="AF9" s="391"/>
      <c r="AG9" s="391"/>
      <c r="AH9" s="391"/>
      <c r="AI9" s="391"/>
      <c r="AJ9" s="391"/>
      <c r="AK9" s="391"/>
      <c r="AL9" s="385"/>
      <c r="AM9" s="375"/>
      <c r="AN9" s="375"/>
      <c r="AO9" s="375"/>
      <c r="AP9" s="385"/>
      <c r="AQ9" s="375"/>
      <c r="AR9" s="375"/>
      <c r="AS9" s="385"/>
    </row>
    <row r="10" spans="1:45" ht="13.5" customHeight="1">
      <c r="A10" s="236"/>
      <c r="B10" s="246"/>
      <c r="C10" s="250"/>
      <c r="D10" s="250"/>
      <c r="E10" s="261"/>
      <c r="F10" s="250"/>
      <c r="G10" s="270"/>
      <c r="H10" s="250"/>
      <c r="I10" s="250"/>
      <c r="J10" s="270"/>
      <c r="K10" s="283"/>
      <c r="L10" s="289"/>
      <c r="M10" s="296"/>
      <c r="N10" s="298"/>
      <c r="O10" s="304"/>
      <c r="P10" s="307"/>
      <c r="Q10" s="315"/>
      <c r="R10" s="333"/>
      <c r="S10" s="343"/>
      <c r="T10" s="343"/>
      <c r="U10" s="343"/>
      <c r="V10" s="343"/>
      <c r="W10" s="343"/>
      <c r="X10" s="343"/>
      <c r="Y10" s="350"/>
      <c r="Z10" s="353"/>
      <c r="AA10" s="368"/>
      <c r="AB10" s="372" t="s">
        <v>165</v>
      </c>
      <c r="AC10" s="379"/>
      <c r="AD10" s="386"/>
      <c r="AE10" s="387">
        <f>COUNTIFS(B8:B52,"保育士",J8:J52,"常勤",E8:E52,"○")</f>
        <v>0</v>
      </c>
      <c r="AF10" s="391"/>
      <c r="AG10" s="391"/>
      <c r="AH10" s="391"/>
      <c r="AI10" s="391"/>
      <c r="AJ10" s="391"/>
      <c r="AK10" s="391"/>
      <c r="AL10" s="385"/>
      <c r="AM10" s="375"/>
      <c r="AN10" s="375"/>
      <c r="AO10" s="375"/>
      <c r="AP10" s="385"/>
      <c r="AQ10" s="375"/>
      <c r="AR10" s="375"/>
      <c r="AS10" s="385"/>
    </row>
    <row r="11" spans="1:45">
      <c r="A11" s="234">
        <v>17</v>
      </c>
      <c r="B11" s="244"/>
      <c r="C11" s="248"/>
      <c r="D11" s="248"/>
      <c r="E11" s="259"/>
      <c r="F11" s="248"/>
      <c r="G11" s="268"/>
      <c r="H11" s="248"/>
      <c r="I11" s="248"/>
      <c r="J11" s="276"/>
      <c r="K11" s="281"/>
      <c r="L11" s="287"/>
      <c r="M11" s="294"/>
      <c r="N11" s="298"/>
      <c r="O11" s="302">
        <f>IF(AND(J11="その他",OR(B11="保育士及び幼稚園教員",B11="保育士",B11="保育に従事する看護師・准看護師",B11="幼稚園教諭等",B11="知事が同等と認める者"),OR(L11&lt;6,M11&lt;20)),"短時間",)</f>
        <v>0</v>
      </c>
      <c r="P11" s="307"/>
      <c r="Q11" s="314" t="s">
        <v>204</v>
      </c>
      <c r="R11" s="332" t="s">
        <v>205</v>
      </c>
      <c r="S11" s="342"/>
      <c r="T11" s="342"/>
      <c r="U11" s="342"/>
      <c r="V11" s="342"/>
      <c r="W11" s="342"/>
      <c r="X11" s="342"/>
      <c r="Y11" s="349"/>
      <c r="Z11" s="353"/>
      <c r="AA11" s="369"/>
      <c r="AB11" s="372" t="s">
        <v>166</v>
      </c>
      <c r="AC11" s="379"/>
      <c r="AD11" s="386"/>
      <c r="AE11" s="387">
        <f>COUNTIFS(B:B,"幼稚園教諭等",J:J,"常勤",F:F,"&lt;&gt;")</f>
        <v>0</v>
      </c>
      <c r="AF11" s="391"/>
      <c r="AG11" s="391"/>
      <c r="AH11" s="391"/>
      <c r="AI11" s="391"/>
      <c r="AJ11" s="391"/>
      <c r="AK11" s="391"/>
      <c r="AL11" s="385"/>
      <c r="AM11" s="375" t="str">
        <f>IF(AND(J11="その他",B11="保育士及び幼稚園教員",E11="○",F11&lt;&gt;""),L11*M11,"")</f>
        <v/>
      </c>
      <c r="AN11" s="375" t="str">
        <f>IF(AND(J11="その他",B11="保育士",E11="○"),L11*M11,"")</f>
        <v/>
      </c>
      <c r="AO11" s="375" t="str">
        <f>IF(AND(J11="その他",B11="幼稚園教諭等",F11&lt;&gt;""),L11*M11,"")</f>
        <v/>
      </c>
      <c r="AP11" s="385"/>
      <c r="AQ11" s="375" t="str">
        <f>IF(AND(B11="看護師・准看護師(保育に従事する)",J11="その他"),L11*M11,"")</f>
        <v/>
      </c>
      <c r="AR11" s="375" t="str">
        <f>IF(AND(B11="知事が同等と認める者",J11="その他"),L11*M11,"")</f>
        <v/>
      </c>
      <c r="AS11" s="385"/>
    </row>
    <row r="12" spans="1:45">
      <c r="A12" s="235"/>
      <c r="B12" s="245"/>
      <c r="C12" s="249"/>
      <c r="D12" s="249"/>
      <c r="E12" s="260"/>
      <c r="F12" s="249"/>
      <c r="G12" s="269"/>
      <c r="H12" s="249"/>
      <c r="I12" s="249"/>
      <c r="J12" s="269"/>
      <c r="K12" s="282" t="s">
        <v>163</v>
      </c>
      <c r="L12" s="288"/>
      <c r="M12" s="295"/>
      <c r="N12" s="298"/>
      <c r="O12" s="303"/>
      <c r="P12" s="306"/>
      <c r="Q12" s="316"/>
      <c r="R12" s="334"/>
      <c r="S12" s="344"/>
      <c r="T12" s="344"/>
      <c r="U12" s="344"/>
      <c r="V12" s="344"/>
      <c r="W12" s="344"/>
      <c r="X12" s="344"/>
      <c r="Y12" s="351"/>
      <c r="Z12" s="353"/>
      <c r="AA12" s="368"/>
      <c r="AB12" s="372" t="s">
        <v>22</v>
      </c>
      <c r="AC12" s="379"/>
      <c r="AD12" s="386"/>
      <c r="AE12" s="387">
        <f>COUNTIFS(B8:B52,"知事が同等と認める者",J8:J52,"常勤")</f>
        <v>0</v>
      </c>
      <c r="AF12" s="391"/>
      <c r="AG12" s="391"/>
      <c r="AH12" s="391"/>
      <c r="AI12" s="391"/>
      <c r="AJ12" s="391"/>
      <c r="AK12" s="391"/>
      <c r="AL12" s="385"/>
      <c r="AM12" s="375"/>
      <c r="AN12" s="375"/>
      <c r="AO12" s="375"/>
      <c r="AP12" s="385"/>
      <c r="AQ12" s="375"/>
      <c r="AR12" s="375"/>
      <c r="AS12" s="385"/>
    </row>
    <row r="13" spans="1:45">
      <c r="A13" s="236"/>
      <c r="B13" s="246"/>
      <c r="C13" s="250"/>
      <c r="D13" s="250"/>
      <c r="E13" s="261"/>
      <c r="F13" s="250"/>
      <c r="G13" s="270"/>
      <c r="H13" s="250"/>
      <c r="I13" s="250"/>
      <c r="J13" s="270"/>
      <c r="K13" s="283"/>
      <c r="L13" s="289"/>
      <c r="M13" s="296"/>
      <c r="N13" s="298"/>
      <c r="O13" s="304"/>
      <c r="P13" s="306"/>
      <c r="Q13" s="315"/>
      <c r="R13" s="333"/>
      <c r="S13" s="343"/>
      <c r="T13" s="343"/>
      <c r="U13" s="343"/>
      <c r="V13" s="343"/>
      <c r="W13" s="343"/>
      <c r="X13" s="343"/>
      <c r="Y13" s="350"/>
      <c r="Z13" s="353"/>
      <c r="AA13" s="368"/>
      <c r="AB13" s="406" t="s">
        <v>169</v>
      </c>
      <c r="AC13" s="410"/>
      <c r="AD13" s="414"/>
      <c r="AE13" s="387">
        <f>COUNTIFS(B8:B52,"看護師・准看護師(保育に従事する)",J8:J52,"常勤")</f>
        <v>0</v>
      </c>
      <c r="AF13" s="391"/>
      <c r="AG13" s="391"/>
      <c r="AH13" s="391"/>
      <c r="AI13" s="391"/>
      <c r="AJ13" s="391"/>
      <c r="AK13" s="391"/>
      <c r="AL13" s="385"/>
      <c r="AM13" s="375"/>
      <c r="AN13" s="375"/>
      <c r="AO13" s="375"/>
      <c r="AP13" s="385"/>
      <c r="AQ13" s="375"/>
      <c r="AR13" s="375"/>
      <c r="AS13" s="385"/>
    </row>
    <row r="14" spans="1:45">
      <c r="A14" s="234">
        <v>18</v>
      </c>
      <c r="B14" s="244"/>
      <c r="C14" s="248"/>
      <c r="D14" s="248"/>
      <c r="E14" s="259"/>
      <c r="F14" s="248"/>
      <c r="G14" s="268"/>
      <c r="H14" s="248"/>
      <c r="I14" s="248"/>
      <c r="J14" s="276"/>
      <c r="K14" s="281"/>
      <c r="L14" s="290"/>
      <c r="M14" s="294"/>
      <c r="N14" s="298"/>
      <c r="O14" s="302">
        <f>IF(AND(J14="その他",OR(B14="保育士及び幼稚園教員",B14="保育士",B14="保育に従事する看護師・准看護師",B14="幼稚園教諭等",B14="知事が同等と認める者"),OR(L14&lt;6,M14&lt;20)),"短時間",)</f>
        <v>0</v>
      </c>
      <c r="P14" s="306"/>
      <c r="Q14" s="314" t="s">
        <v>165</v>
      </c>
      <c r="R14" s="332" t="s">
        <v>207</v>
      </c>
      <c r="S14" s="342"/>
      <c r="T14" s="342"/>
      <c r="U14" s="342"/>
      <c r="V14" s="342"/>
      <c r="W14" s="342"/>
      <c r="X14" s="342"/>
      <c r="Y14" s="349"/>
      <c r="Z14" s="353"/>
      <c r="AA14" s="369"/>
      <c r="AB14" s="407" t="s">
        <v>171</v>
      </c>
      <c r="AC14" s="411"/>
      <c r="AD14" s="415"/>
      <c r="AE14" s="387">
        <f>COUNTIFS(B8:B52,"看護師・准看護師(保育に従事しない)",J8:J52,"常勤")</f>
        <v>0</v>
      </c>
      <c r="AF14" s="391"/>
      <c r="AG14" s="391"/>
      <c r="AH14" s="391"/>
      <c r="AI14" s="391"/>
      <c r="AJ14" s="391"/>
      <c r="AK14" s="391"/>
      <c r="AL14" s="385"/>
      <c r="AM14" s="375" t="str">
        <f>IF(AND(J14="その他",B14="保育士及び幼稚園教員",E14="○",F14&lt;&gt;""),L14*M14,"")</f>
        <v/>
      </c>
      <c r="AN14" s="375" t="str">
        <f>IF(AND(J14="その他",B14="保育士",E14="○"),L14*M14,"")</f>
        <v/>
      </c>
      <c r="AO14" s="375" t="str">
        <f>IF(AND(J14="その他",B14="幼稚園教諭等",F14&lt;&gt;""),L14*M14,"")</f>
        <v/>
      </c>
      <c r="AP14" s="385"/>
      <c r="AQ14" s="375" t="str">
        <f>IF(AND(B14="看護師・准看護師(保育に従事する)",J14="その他"),L14*M14,"")</f>
        <v/>
      </c>
      <c r="AR14" s="375" t="str">
        <f>IF(AND(B14="知事が同等と認める者",J14="その他"),L14*M14,"")</f>
        <v/>
      </c>
      <c r="AS14" s="385"/>
    </row>
    <row r="15" spans="1:45">
      <c r="A15" s="235"/>
      <c r="B15" s="245"/>
      <c r="C15" s="249"/>
      <c r="D15" s="249"/>
      <c r="E15" s="260"/>
      <c r="F15" s="249"/>
      <c r="G15" s="269"/>
      <c r="H15" s="249"/>
      <c r="I15" s="249"/>
      <c r="J15" s="269"/>
      <c r="K15" s="282" t="s">
        <v>163</v>
      </c>
      <c r="L15" s="291"/>
      <c r="M15" s="295"/>
      <c r="N15" s="298"/>
      <c r="O15" s="303"/>
      <c r="P15" s="306"/>
      <c r="Q15" s="316"/>
      <c r="R15" s="334"/>
      <c r="S15" s="344"/>
      <c r="T15" s="344"/>
      <c r="U15" s="344"/>
      <c r="V15" s="344"/>
      <c r="W15" s="344"/>
      <c r="X15" s="344"/>
      <c r="Y15" s="351"/>
      <c r="Z15" s="353"/>
      <c r="AA15" s="368"/>
      <c r="AB15" s="372" t="s">
        <v>109</v>
      </c>
      <c r="AC15" s="379"/>
      <c r="AD15" s="386"/>
      <c r="AE15" s="387">
        <f>COUNTIFS(B8:B52,"調理員",J8:J52,"常勤")</f>
        <v>0</v>
      </c>
      <c r="AF15" s="391"/>
      <c r="AG15" s="391"/>
      <c r="AH15" s="391"/>
      <c r="AI15" s="391"/>
      <c r="AJ15" s="391"/>
      <c r="AK15" s="391"/>
      <c r="AL15" s="385"/>
      <c r="AM15" s="375"/>
      <c r="AN15" s="375"/>
      <c r="AO15" s="375"/>
      <c r="AP15" s="385"/>
      <c r="AQ15" s="375"/>
      <c r="AR15" s="375"/>
      <c r="AS15" s="385"/>
    </row>
    <row r="16" spans="1:45">
      <c r="A16" s="236"/>
      <c r="B16" s="246"/>
      <c r="C16" s="250"/>
      <c r="D16" s="250"/>
      <c r="E16" s="261"/>
      <c r="F16" s="250"/>
      <c r="G16" s="270"/>
      <c r="H16" s="250"/>
      <c r="I16" s="250"/>
      <c r="J16" s="270"/>
      <c r="K16" s="283"/>
      <c r="L16" s="292"/>
      <c r="M16" s="296"/>
      <c r="N16" s="298"/>
      <c r="O16" s="304"/>
      <c r="P16" s="306"/>
      <c r="Q16" s="315"/>
      <c r="R16" s="333"/>
      <c r="S16" s="343"/>
      <c r="T16" s="343"/>
      <c r="U16" s="343"/>
      <c r="V16" s="343"/>
      <c r="W16" s="343"/>
      <c r="X16" s="343"/>
      <c r="Y16" s="350"/>
      <c r="Z16" s="353"/>
      <c r="AA16" s="368"/>
      <c r="AB16" s="372" t="s">
        <v>82</v>
      </c>
      <c r="AC16" s="379"/>
      <c r="AD16" s="386"/>
      <c r="AE16" s="387">
        <f>COUNTIFS(B8:B52,"栄養士",J8:J52,"常勤")</f>
        <v>0</v>
      </c>
      <c r="AF16" s="392"/>
      <c r="AG16" s="392"/>
      <c r="AH16" s="392"/>
      <c r="AI16" s="392"/>
      <c r="AJ16" s="392"/>
      <c r="AK16" s="392"/>
      <c r="AL16" s="385"/>
      <c r="AM16" s="375"/>
      <c r="AN16" s="375"/>
      <c r="AO16" s="375"/>
      <c r="AP16" s="385"/>
      <c r="AQ16" s="375"/>
      <c r="AR16" s="375"/>
      <c r="AS16" s="385"/>
    </row>
    <row r="17" spans="1:45">
      <c r="A17" s="234">
        <v>19</v>
      </c>
      <c r="B17" s="244"/>
      <c r="C17" s="248"/>
      <c r="D17" s="248"/>
      <c r="E17" s="259"/>
      <c r="F17" s="248"/>
      <c r="G17" s="268"/>
      <c r="H17" s="248"/>
      <c r="I17" s="248"/>
      <c r="J17" s="276"/>
      <c r="K17" s="281"/>
      <c r="L17" s="287"/>
      <c r="M17" s="294"/>
      <c r="N17" s="298"/>
      <c r="O17" s="302">
        <f>IF(AND(J17="その他",OR(B17="保育士及び幼稚園教員",B17="保育士",B17="保育に従事する看護師・准看護師",B17="幼稚園教諭等",B17="知事が同等と認める者"),OR(L17&lt;6,M17&lt;20)),"短時間",)</f>
        <v>0</v>
      </c>
      <c r="P17" s="306"/>
      <c r="Q17" s="314" t="s">
        <v>206</v>
      </c>
      <c r="R17" s="332" t="s">
        <v>201</v>
      </c>
      <c r="S17" s="342"/>
      <c r="T17" s="342"/>
      <c r="U17" s="342"/>
      <c r="V17" s="342"/>
      <c r="W17" s="342"/>
      <c r="X17" s="342"/>
      <c r="Y17" s="349"/>
      <c r="Z17" s="353"/>
      <c r="AA17" s="369"/>
      <c r="AB17" s="373" t="s">
        <v>81</v>
      </c>
      <c r="AC17" s="380"/>
      <c r="AD17" s="382"/>
      <c r="AE17" s="387">
        <f>COUNTIFS(B8:B52,"事務員",J8:J52,"常勤")</f>
        <v>0</v>
      </c>
      <c r="AF17" s="392"/>
      <c r="AG17" s="392"/>
      <c r="AH17" s="392"/>
      <c r="AI17" s="392"/>
      <c r="AJ17" s="392"/>
      <c r="AK17" s="392"/>
      <c r="AL17" s="385"/>
      <c r="AM17" s="375" t="str">
        <f>IF(AND(J17="その他",B17="保育士及び幼稚園教員",E17="○",F17&lt;&gt;""),L17*M17,"")</f>
        <v/>
      </c>
      <c r="AN17" s="375" t="str">
        <f>IF(AND(J17="その他",B17="保育士",E17="○"),L17*M17,"")</f>
        <v/>
      </c>
      <c r="AO17" s="375" t="str">
        <f>IF(AND(J17="その他",B17="幼稚園教諭等",F17&lt;&gt;""),L17*M17,"")</f>
        <v/>
      </c>
      <c r="AP17" s="385"/>
      <c r="AQ17" s="375" t="str">
        <f>IF(AND(B17="看護師・准看護師(保育に従事する)",J17="その他"),L17*M17,"")</f>
        <v/>
      </c>
      <c r="AR17" s="375" t="str">
        <f>IF(AND(B17="知事が同等と認める者",J17="その他"),L17*M17,"")</f>
        <v/>
      </c>
      <c r="AS17" s="385"/>
    </row>
    <row r="18" spans="1:45">
      <c r="A18" s="235"/>
      <c r="B18" s="245"/>
      <c r="C18" s="249"/>
      <c r="D18" s="249"/>
      <c r="E18" s="260"/>
      <c r="F18" s="249"/>
      <c r="G18" s="269"/>
      <c r="H18" s="249"/>
      <c r="I18" s="249"/>
      <c r="J18" s="269"/>
      <c r="K18" s="282" t="s">
        <v>163</v>
      </c>
      <c r="L18" s="288"/>
      <c r="M18" s="295"/>
      <c r="N18" s="298"/>
      <c r="O18" s="303"/>
      <c r="P18" s="306"/>
      <c r="Q18" s="315"/>
      <c r="R18" s="333"/>
      <c r="S18" s="343"/>
      <c r="T18" s="343"/>
      <c r="U18" s="343"/>
      <c r="V18" s="343"/>
      <c r="W18" s="343"/>
      <c r="X18" s="343"/>
      <c r="Y18" s="350"/>
      <c r="Z18" s="353"/>
      <c r="AA18" s="368"/>
      <c r="AB18" s="406"/>
      <c r="AC18" s="412" t="s">
        <v>105</v>
      </c>
      <c r="AD18" s="414"/>
      <c r="AE18" s="387">
        <f>COUNTIFS(B8:B52,"子育て支援センター専従職員",J8:J52,"常勤")</f>
        <v>0</v>
      </c>
      <c r="AF18" s="392"/>
      <c r="AG18" s="392"/>
      <c r="AH18" s="392"/>
      <c r="AI18" s="392"/>
      <c r="AJ18" s="392"/>
      <c r="AK18" s="392"/>
      <c r="AL18" s="385"/>
      <c r="AM18" s="375"/>
      <c r="AN18" s="375"/>
      <c r="AO18" s="375"/>
      <c r="AP18" s="385"/>
      <c r="AQ18" s="375"/>
      <c r="AR18" s="375"/>
      <c r="AS18" s="385"/>
    </row>
    <row r="19" spans="1:45">
      <c r="A19" s="236"/>
      <c r="B19" s="246"/>
      <c r="C19" s="250"/>
      <c r="D19" s="250"/>
      <c r="E19" s="261"/>
      <c r="F19" s="250"/>
      <c r="G19" s="270"/>
      <c r="H19" s="250"/>
      <c r="I19" s="250"/>
      <c r="J19" s="270"/>
      <c r="K19" s="283"/>
      <c r="L19" s="289"/>
      <c r="M19" s="296"/>
      <c r="N19" s="298"/>
      <c r="O19" s="304"/>
      <c r="P19" s="306"/>
      <c r="Q19" s="314" t="s">
        <v>166</v>
      </c>
      <c r="R19" s="332" t="s">
        <v>37</v>
      </c>
      <c r="S19" s="342"/>
      <c r="T19" s="342"/>
      <c r="U19" s="342"/>
      <c r="V19" s="342"/>
      <c r="W19" s="342"/>
      <c r="X19" s="342"/>
      <c r="Y19" s="349"/>
      <c r="Z19" s="353"/>
      <c r="AA19" s="368"/>
      <c r="AB19" s="372" t="s">
        <v>173</v>
      </c>
      <c r="AC19" s="379"/>
      <c r="AD19" s="386"/>
      <c r="AE19" s="387">
        <f>COUNTIFS(B8:B52,"その他",J8:J52,"常勤")</f>
        <v>0</v>
      </c>
      <c r="AF19" s="392"/>
      <c r="AG19" s="392"/>
      <c r="AH19" s="392"/>
      <c r="AI19" s="392"/>
      <c r="AJ19" s="392"/>
      <c r="AK19" s="392"/>
      <c r="AL19" s="385"/>
      <c r="AM19" s="375"/>
      <c r="AN19" s="375"/>
      <c r="AO19" s="375"/>
      <c r="AP19" s="385"/>
      <c r="AQ19" s="375"/>
      <c r="AR19" s="375"/>
      <c r="AS19" s="385"/>
    </row>
    <row r="20" spans="1:45">
      <c r="A20" s="234">
        <v>20</v>
      </c>
      <c r="B20" s="244"/>
      <c r="C20" s="248"/>
      <c r="D20" s="248"/>
      <c r="E20" s="259"/>
      <c r="F20" s="248"/>
      <c r="G20" s="268"/>
      <c r="H20" s="248"/>
      <c r="I20" s="248"/>
      <c r="J20" s="276"/>
      <c r="K20" s="281"/>
      <c r="L20" s="287"/>
      <c r="M20" s="294"/>
      <c r="N20" s="298"/>
      <c r="O20" s="302">
        <f>IF(AND(J20="その他",OR(B20="保育士及び幼稚園教員",B20="保育士",B20="保育に従事する看護師・准看護師",B20="幼稚園教諭等",B20="知事が同等と認める者"),OR(L20&lt;6,M20&lt;20)),"短時間",)</f>
        <v>0</v>
      </c>
      <c r="P20" s="306"/>
      <c r="Q20" s="315"/>
      <c r="R20" s="333"/>
      <c r="S20" s="343"/>
      <c r="T20" s="343"/>
      <c r="U20" s="343"/>
      <c r="V20" s="343"/>
      <c r="W20" s="343"/>
      <c r="X20" s="343"/>
      <c r="Y20" s="350"/>
      <c r="Z20" s="353"/>
      <c r="AA20" s="369"/>
      <c r="AB20" s="408" t="s">
        <v>41</v>
      </c>
      <c r="AC20" s="408"/>
      <c r="AD20" s="408"/>
      <c r="AE20" s="388">
        <f>SUM(AE7:AE19)</f>
        <v>0</v>
      </c>
      <c r="AF20" s="392"/>
      <c r="AG20" s="392"/>
      <c r="AH20" s="392"/>
      <c r="AI20" s="392"/>
      <c r="AJ20" s="392"/>
      <c r="AK20" s="392"/>
      <c r="AL20" s="385"/>
      <c r="AM20" s="375" t="str">
        <f>IF(AND(J20="その他",B20="保育士及び幼稚園教員",E20="○",F20&lt;&gt;""),L20*M20,"")</f>
        <v/>
      </c>
      <c r="AN20" s="375" t="str">
        <f>IF(AND(J20="その他",B20="保育士",E20="○"),L20*M20,"")</f>
        <v/>
      </c>
      <c r="AO20" s="375" t="str">
        <f>IF(AND(J20="その他",B20="幼稚園教諭等",F20&lt;&gt;""),L20*M20,"")</f>
        <v/>
      </c>
      <c r="AP20" s="385"/>
      <c r="AQ20" s="375" t="str">
        <f>IF(AND(B20="看護師・准看護師(保育に従事する)",J20="その他"),L20*M20,"")</f>
        <v/>
      </c>
      <c r="AR20" s="375" t="str">
        <f>IF(AND(B20="知事が同等と認める者",J20="その他"),L20*M20,"")</f>
        <v/>
      </c>
      <c r="AS20" s="385"/>
    </row>
    <row r="21" spans="1:45">
      <c r="A21" s="235"/>
      <c r="B21" s="245"/>
      <c r="C21" s="249"/>
      <c r="D21" s="249"/>
      <c r="E21" s="260"/>
      <c r="F21" s="249"/>
      <c r="G21" s="269"/>
      <c r="H21" s="249"/>
      <c r="I21" s="249"/>
      <c r="J21" s="269"/>
      <c r="K21" s="282" t="s">
        <v>163</v>
      </c>
      <c r="L21" s="288"/>
      <c r="M21" s="295"/>
      <c r="N21" s="298"/>
      <c r="O21" s="303"/>
      <c r="P21" s="306"/>
      <c r="Q21" s="314" t="s">
        <v>152</v>
      </c>
      <c r="R21" s="332" t="s">
        <v>200</v>
      </c>
      <c r="S21" s="342"/>
      <c r="T21" s="342"/>
      <c r="U21" s="342"/>
      <c r="V21" s="342"/>
      <c r="W21" s="342"/>
      <c r="X21" s="342"/>
      <c r="Y21" s="349"/>
      <c r="Z21" s="353"/>
      <c r="AA21" s="368"/>
      <c r="AB21" s="311"/>
      <c r="AC21" s="311"/>
      <c r="AD21" s="385"/>
      <c r="AE21" s="385"/>
      <c r="AF21" s="392"/>
      <c r="AG21" s="392"/>
      <c r="AH21" s="392"/>
      <c r="AI21" s="392"/>
      <c r="AJ21" s="392"/>
      <c r="AK21" s="392"/>
      <c r="AL21" s="385"/>
      <c r="AM21" s="375"/>
      <c r="AN21" s="375"/>
      <c r="AO21" s="375"/>
      <c r="AP21" s="385"/>
      <c r="AQ21" s="375"/>
      <c r="AR21" s="375"/>
      <c r="AS21" s="385"/>
    </row>
    <row r="22" spans="1:45">
      <c r="A22" s="236"/>
      <c r="B22" s="246"/>
      <c r="C22" s="250"/>
      <c r="D22" s="250"/>
      <c r="E22" s="261"/>
      <c r="F22" s="250"/>
      <c r="G22" s="270"/>
      <c r="H22" s="250"/>
      <c r="I22" s="250"/>
      <c r="J22" s="270"/>
      <c r="K22" s="283"/>
      <c r="L22" s="289"/>
      <c r="M22" s="296"/>
      <c r="N22" s="298"/>
      <c r="O22" s="304"/>
      <c r="P22" s="306"/>
      <c r="Q22" s="316"/>
      <c r="R22" s="334"/>
      <c r="S22" s="344"/>
      <c r="T22" s="344"/>
      <c r="U22" s="344"/>
      <c r="V22" s="344"/>
      <c r="W22" s="344"/>
      <c r="X22" s="344"/>
      <c r="Y22" s="351"/>
      <c r="Z22" s="353"/>
      <c r="AA22" s="368"/>
      <c r="AB22" s="311"/>
      <c r="AC22" s="311"/>
      <c r="AD22" s="385"/>
      <c r="AE22" s="385"/>
      <c r="AF22" s="392"/>
      <c r="AG22" s="392"/>
      <c r="AH22" s="392"/>
      <c r="AI22" s="392"/>
      <c r="AJ22" s="392"/>
      <c r="AK22" s="392"/>
      <c r="AL22" s="385"/>
      <c r="AM22" s="375"/>
      <c r="AN22" s="375"/>
      <c r="AO22" s="375"/>
      <c r="AP22" s="385"/>
      <c r="AQ22" s="375"/>
      <c r="AR22" s="375"/>
      <c r="AS22" s="385"/>
    </row>
    <row r="23" spans="1:45">
      <c r="A23" s="234">
        <v>21</v>
      </c>
      <c r="B23" s="244"/>
      <c r="C23" s="248"/>
      <c r="D23" s="248"/>
      <c r="E23" s="259"/>
      <c r="F23" s="248"/>
      <c r="G23" s="268"/>
      <c r="H23" s="248"/>
      <c r="I23" s="248"/>
      <c r="J23" s="276"/>
      <c r="K23" s="281"/>
      <c r="L23" s="287"/>
      <c r="M23" s="294"/>
      <c r="N23" s="298"/>
      <c r="O23" s="302">
        <f>IF(AND(J23="その他",OR(B23="保育士及び幼稚園教員",B23="保育士",B23="保育に従事する看護師・准看護師",B23="幼稚園教諭等",B23="知事が同等と認める者"),OR(L23&lt;6,M23&lt;20)),"短時間",)</f>
        <v>0</v>
      </c>
      <c r="P23" s="306"/>
      <c r="Q23" s="315"/>
      <c r="R23" s="333"/>
      <c r="S23" s="343"/>
      <c r="T23" s="343"/>
      <c r="U23" s="343"/>
      <c r="V23" s="343"/>
      <c r="W23" s="343"/>
      <c r="X23" s="343"/>
      <c r="Y23" s="350"/>
      <c r="Z23" s="353"/>
      <c r="AA23" s="369"/>
      <c r="AB23" s="311"/>
      <c r="AC23" s="311"/>
      <c r="AD23" s="385"/>
      <c r="AE23" s="385"/>
      <c r="AF23" s="392"/>
      <c r="AG23" s="392"/>
      <c r="AH23" s="392"/>
      <c r="AI23" s="392"/>
      <c r="AJ23" s="392"/>
      <c r="AK23" s="392"/>
      <c r="AL23" s="385"/>
      <c r="AM23" s="375" t="str">
        <f>IF(AND(J23="その他",B23="保育士及び幼稚園教員",E23="○",F23&lt;&gt;""),L23*M23,"")</f>
        <v/>
      </c>
      <c r="AN23" s="375" t="str">
        <f>IF(AND(J23="その他",B23="保育士",E23="○"),L23*M23,"")</f>
        <v/>
      </c>
      <c r="AO23" s="375" t="str">
        <f>IF(AND(J23="その他",B23="幼稚園教諭等",F23&lt;&gt;""),L23*M23,"")</f>
        <v/>
      </c>
      <c r="AP23" s="385"/>
      <c r="AQ23" s="375" t="str">
        <f>IF(AND(B23="看護師・准看護師(保育に従事する)",J23="その他"),L23*M23,"")</f>
        <v/>
      </c>
      <c r="AR23" s="375" t="str">
        <f>IF(AND(B23="知事が同等と認める者",J23="その他"),L23*M23,"")</f>
        <v/>
      </c>
      <c r="AS23" s="385"/>
    </row>
    <row r="24" spans="1:45">
      <c r="A24" s="235"/>
      <c r="B24" s="245"/>
      <c r="C24" s="249"/>
      <c r="D24" s="249"/>
      <c r="E24" s="260"/>
      <c r="F24" s="249"/>
      <c r="G24" s="269"/>
      <c r="H24" s="249"/>
      <c r="I24" s="249"/>
      <c r="J24" s="269"/>
      <c r="K24" s="282" t="s">
        <v>163</v>
      </c>
      <c r="L24" s="288"/>
      <c r="M24" s="295"/>
      <c r="N24" s="298"/>
      <c r="O24" s="303"/>
      <c r="P24" s="306"/>
      <c r="Q24" s="317" t="s">
        <v>208</v>
      </c>
      <c r="R24" s="335"/>
      <c r="S24" s="345"/>
      <c r="T24" s="345"/>
      <c r="U24" s="345"/>
      <c r="V24" s="345"/>
      <c r="W24" s="345"/>
      <c r="X24" s="345"/>
      <c r="Y24" s="352"/>
      <c r="Z24" s="353"/>
      <c r="AA24" s="368"/>
      <c r="AC24" s="251"/>
      <c r="AD24" s="384"/>
      <c r="AE24" s="384"/>
      <c r="AF24" s="384"/>
      <c r="AG24" s="384"/>
      <c r="AH24" s="384"/>
      <c r="AI24" s="384"/>
      <c r="AJ24" s="384"/>
      <c r="AK24" s="384"/>
      <c r="AL24" s="385"/>
      <c r="AM24" s="375"/>
      <c r="AN24" s="375"/>
      <c r="AO24" s="375"/>
      <c r="AP24" s="385"/>
      <c r="AQ24" s="375"/>
      <c r="AR24" s="375"/>
      <c r="AS24" s="385"/>
    </row>
    <row r="25" spans="1:45">
      <c r="A25" s="236"/>
      <c r="B25" s="246"/>
      <c r="C25" s="250"/>
      <c r="D25" s="250"/>
      <c r="E25" s="261"/>
      <c r="F25" s="250"/>
      <c r="G25" s="270"/>
      <c r="H25" s="250"/>
      <c r="I25" s="250"/>
      <c r="J25" s="270"/>
      <c r="K25" s="283"/>
      <c r="L25" s="289"/>
      <c r="M25" s="296"/>
      <c r="N25" s="298"/>
      <c r="O25" s="304"/>
      <c r="P25" s="306"/>
      <c r="Q25" s="314" t="s">
        <v>203</v>
      </c>
      <c r="R25" s="335"/>
      <c r="S25" s="345"/>
      <c r="T25" s="345"/>
      <c r="U25" s="345"/>
      <c r="V25" s="345"/>
      <c r="W25" s="345"/>
      <c r="X25" s="345"/>
      <c r="Y25" s="352"/>
      <c r="Z25" s="353"/>
      <c r="AA25" s="368"/>
      <c r="AB25" s="311"/>
      <c r="AC25" s="311"/>
      <c r="AD25" s="385"/>
      <c r="AE25" s="385"/>
      <c r="AF25" s="391"/>
      <c r="AG25" s="391"/>
      <c r="AH25" s="391"/>
      <c r="AI25" s="391"/>
      <c r="AJ25" s="391"/>
      <c r="AK25" s="391"/>
      <c r="AL25" s="385"/>
      <c r="AM25" s="375"/>
      <c r="AN25" s="375"/>
      <c r="AO25" s="375"/>
      <c r="AP25" s="385"/>
      <c r="AQ25" s="375"/>
      <c r="AR25" s="375"/>
      <c r="AS25" s="385"/>
    </row>
    <row r="26" spans="1:45">
      <c r="A26" s="234">
        <v>22</v>
      </c>
      <c r="B26" s="244"/>
      <c r="C26" s="248"/>
      <c r="D26" s="248"/>
      <c r="E26" s="259"/>
      <c r="F26" s="248"/>
      <c r="G26" s="268"/>
      <c r="H26" s="248"/>
      <c r="I26" s="248"/>
      <c r="J26" s="276"/>
      <c r="K26" s="281"/>
      <c r="L26" s="287"/>
      <c r="M26" s="294"/>
      <c r="N26" s="298"/>
      <c r="O26" s="302">
        <f>IF(AND(J26="その他",OR(B26="保育士及び幼稚園教員",B26="保育士",B26="保育に従事する看護師・准看護師",B26="幼稚園教諭等",B26="知事が同等と認める者"),OR(L26&lt;6,M26&lt;20)),"短時間",)</f>
        <v>0</v>
      </c>
      <c r="P26" s="306"/>
      <c r="Q26" s="313" t="s">
        <v>202</v>
      </c>
      <c r="R26" s="335"/>
      <c r="S26" s="345"/>
      <c r="T26" s="345"/>
      <c r="U26" s="345"/>
      <c r="V26" s="345"/>
      <c r="W26" s="345"/>
      <c r="X26" s="345"/>
      <c r="Y26" s="352"/>
      <c r="Z26" s="353"/>
      <c r="AA26" s="369"/>
      <c r="AB26" s="372" t="s">
        <v>176</v>
      </c>
      <c r="AC26" s="379"/>
      <c r="AD26" s="379"/>
      <c r="AE26" s="386"/>
      <c r="AF26" s="391"/>
      <c r="AG26" s="391"/>
      <c r="AH26" s="391"/>
      <c r="AI26" s="391"/>
      <c r="AJ26" s="391"/>
      <c r="AK26" s="391"/>
      <c r="AL26" s="385"/>
      <c r="AM26" s="375" t="str">
        <f>IF(AND(J26="その他",B26="保育士及び幼稚園教員",E26="○",F26&lt;&gt;""),L26*M26,"")</f>
        <v/>
      </c>
      <c r="AN26" s="375" t="str">
        <f>IF(AND(J26="その他",B26="保育士",E26="○"),L26*M26,"")</f>
        <v/>
      </c>
      <c r="AO26" s="375" t="str">
        <f>IF(AND(J26="その他",B26="幼稚園教諭等",F26&lt;&gt;""),L26*M26,"")</f>
        <v/>
      </c>
      <c r="AP26" s="385"/>
      <c r="AQ26" s="375" t="str">
        <f>IF(AND(B26="看護師・准看護師(保育に従事する)",J26="その他"),L26*M26,"")</f>
        <v/>
      </c>
      <c r="AR26" s="375" t="str">
        <f>IF(AND(B26="知事が同等と認める者",J26="その他"),L26*M26,"")</f>
        <v/>
      </c>
      <c r="AS26" s="385"/>
    </row>
    <row r="27" spans="1:45">
      <c r="A27" s="235"/>
      <c r="B27" s="245"/>
      <c r="C27" s="249"/>
      <c r="D27" s="249"/>
      <c r="E27" s="260"/>
      <c r="F27" s="249"/>
      <c r="G27" s="269"/>
      <c r="H27" s="249"/>
      <c r="I27" s="249"/>
      <c r="J27" s="269"/>
      <c r="K27" s="282" t="s">
        <v>163</v>
      </c>
      <c r="L27" s="288"/>
      <c r="M27" s="295"/>
      <c r="N27" s="298"/>
      <c r="O27" s="303"/>
      <c r="P27" s="306"/>
      <c r="Q27" s="313" t="s">
        <v>84</v>
      </c>
      <c r="R27" s="335"/>
      <c r="S27" s="345"/>
      <c r="T27" s="345"/>
      <c r="U27" s="345"/>
      <c r="V27" s="345"/>
      <c r="W27" s="345"/>
      <c r="X27" s="345"/>
      <c r="Y27" s="352"/>
      <c r="Z27" s="353"/>
      <c r="AA27" s="368"/>
      <c r="AB27" s="372" t="s">
        <v>160</v>
      </c>
      <c r="AC27" s="379"/>
      <c r="AD27" s="386"/>
      <c r="AE27" s="387">
        <f>COUNTIFS(B:B,"施設長",J:J,"その他")</f>
        <v>0</v>
      </c>
      <c r="AF27" s="391"/>
      <c r="AG27" s="391"/>
      <c r="AH27" s="391"/>
      <c r="AI27" s="391"/>
      <c r="AJ27" s="391"/>
      <c r="AK27" s="391"/>
      <c r="AL27" s="385"/>
      <c r="AM27" s="375"/>
      <c r="AN27" s="375"/>
      <c r="AO27" s="375"/>
      <c r="AP27" s="385"/>
      <c r="AQ27" s="375"/>
      <c r="AR27" s="375"/>
      <c r="AS27" s="385"/>
    </row>
    <row r="28" spans="1:45">
      <c r="A28" s="236"/>
      <c r="B28" s="246"/>
      <c r="C28" s="250"/>
      <c r="D28" s="250"/>
      <c r="E28" s="261"/>
      <c r="F28" s="250"/>
      <c r="G28" s="270"/>
      <c r="H28" s="250"/>
      <c r="I28" s="250"/>
      <c r="J28" s="270"/>
      <c r="K28" s="283"/>
      <c r="L28" s="289"/>
      <c r="M28" s="296"/>
      <c r="N28" s="298"/>
      <c r="O28" s="304"/>
      <c r="P28" s="306"/>
      <c r="Q28" s="314" t="s">
        <v>82</v>
      </c>
      <c r="R28" s="335"/>
      <c r="S28" s="345"/>
      <c r="T28" s="345"/>
      <c r="U28" s="345"/>
      <c r="V28" s="345"/>
      <c r="W28" s="345"/>
      <c r="X28" s="345"/>
      <c r="Y28" s="352"/>
      <c r="Z28" s="353"/>
      <c r="AA28" s="368"/>
      <c r="AB28" s="372" t="s">
        <v>162</v>
      </c>
      <c r="AC28" s="379"/>
      <c r="AD28" s="386"/>
      <c r="AE28" s="387">
        <f>COUNTIFS(B:B,"主任保育士等",J:J,"その他")</f>
        <v>0</v>
      </c>
      <c r="AF28" s="391"/>
      <c r="AG28" s="391"/>
      <c r="AH28" s="391"/>
      <c r="AI28" s="391"/>
      <c r="AJ28" s="391"/>
      <c r="AK28" s="391"/>
      <c r="AL28" s="385"/>
      <c r="AM28" s="375"/>
      <c r="AN28" s="375"/>
      <c r="AO28" s="375"/>
      <c r="AP28" s="385"/>
      <c r="AQ28" s="375"/>
      <c r="AR28" s="375"/>
      <c r="AS28" s="385"/>
    </row>
    <row r="29" spans="1:45">
      <c r="A29" s="234">
        <v>23</v>
      </c>
      <c r="B29" s="244"/>
      <c r="C29" s="248"/>
      <c r="D29" s="248"/>
      <c r="E29" s="259"/>
      <c r="F29" s="248"/>
      <c r="G29" s="268"/>
      <c r="H29" s="248"/>
      <c r="I29" s="248"/>
      <c r="J29" s="276"/>
      <c r="K29" s="281"/>
      <c r="L29" s="287"/>
      <c r="M29" s="294"/>
      <c r="N29" s="298"/>
      <c r="O29" s="302">
        <f>IF(AND(J29="その他",OR(B29="保育士及び幼稚園教員",B29="保育士",B29="保育に従事する看護師・准看護師",B29="幼稚園教諭等",B29="知事が同等と認める者"),OR(L29&lt;6,M29&lt;20)),"短時間",)</f>
        <v>0</v>
      </c>
      <c r="P29" s="306"/>
      <c r="Q29" s="314" t="s">
        <v>81</v>
      </c>
      <c r="R29" s="335"/>
      <c r="S29" s="345"/>
      <c r="T29" s="345"/>
      <c r="U29" s="345"/>
      <c r="V29" s="345"/>
      <c r="W29" s="345"/>
      <c r="X29" s="345"/>
      <c r="Y29" s="352"/>
      <c r="Z29" s="353"/>
      <c r="AA29" s="369"/>
      <c r="AB29" s="374" t="s">
        <v>114</v>
      </c>
      <c r="AC29" s="381"/>
      <c r="AD29" s="383"/>
      <c r="AE29" s="387">
        <f>COUNTIFS(B:B,"保育士及び幼稚園教員",J:J,"その他",E:E,"○",F:F,"&lt;&gt;")</f>
        <v>0</v>
      </c>
      <c r="AF29" s="391"/>
      <c r="AG29" s="391"/>
      <c r="AH29" s="391"/>
      <c r="AI29" s="391"/>
      <c r="AJ29" s="391"/>
      <c r="AK29" s="391"/>
      <c r="AL29" s="385"/>
      <c r="AM29" s="375" t="str">
        <f>IF(AND(J29="その他",B29="保育士及び幼稚園教員",E29="○",F29&lt;&gt;""),L29*M29,"")</f>
        <v/>
      </c>
      <c r="AN29" s="375" t="str">
        <f>IF(AND(J29="その他",B29="保育士",E29="○"),L29*M29,"")</f>
        <v/>
      </c>
      <c r="AO29" s="375" t="str">
        <f>IF(AND(J29="その他",B29="幼稚園教諭等",F29&lt;&gt;""),L29*M29,"")</f>
        <v/>
      </c>
      <c r="AP29" s="385"/>
      <c r="AQ29" s="375" t="str">
        <f>IF(AND(B29="看護師・准看護師(保育に従事する)",J29="その他"),L29*M29,"")</f>
        <v/>
      </c>
      <c r="AR29" s="375" t="str">
        <f>IF(AND(B29="知事が同等と認める者",J29="その他"),L29*M29,"")</f>
        <v/>
      </c>
      <c r="AS29" s="385"/>
    </row>
    <row r="30" spans="1:45">
      <c r="A30" s="235"/>
      <c r="B30" s="245"/>
      <c r="C30" s="249"/>
      <c r="D30" s="249"/>
      <c r="E30" s="260"/>
      <c r="F30" s="249"/>
      <c r="G30" s="269"/>
      <c r="H30" s="249"/>
      <c r="I30" s="249"/>
      <c r="J30" s="269"/>
      <c r="K30" s="282" t="s">
        <v>163</v>
      </c>
      <c r="L30" s="288"/>
      <c r="M30" s="295"/>
      <c r="N30" s="298"/>
      <c r="O30" s="303"/>
      <c r="P30" s="306"/>
      <c r="Q30" s="314" t="s">
        <v>173</v>
      </c>
      <c r="R30" s="331" t="s">
        <v>199</v>
      </c>
      <c r="S30" s="341"/>
      <c r="T30" s="341"/>
      <c r="U30" s="341"/>
      <c r="V30" s="341"/>
      <c r="W30" s="341"/>
      <c r="X30" s="341"/>
      <c r="Y30" s="348"/>
      <c r="Z30" s="353"/>
      <c r="AA30" s="368"/>
      <c r="AB30" s="372" t="s">
        <v>165</v>
      </c>
      <c r="AC30" s="379"/>
      <c r="AD30" s="386"/>
      <c r="AE30" s="387">
        <f>COUNTIFS(B:B,"保育士",J:J,"その他",E:E,"○")</f>
        <v>0</v>
      </c>
      <c r="AF30" s="391"/>
      <c r="AG30" s="391"/>
      <c r="AH30" s="391"/>
      <c r="AI30" s="391"/>
      <c r="AJ30" s="391"/>
      <c r="AK30" s="391"/>
      <c r="AL30" s="385"/>
      <c r="AM30" s="375"/>
      <c r="AN30" s="375"/>
      <c r="AO30" s="375"/>
      <c r="AP30" s="385"/>
      <c r="AQ30" s="375"/>
      <c r="AR30" s="375"/>
      <c r="AS30" s="385"/>
    </row>
    <row r="31" spans="1:45">
      <c r="A31" s="236"/>
      <c r="B31" s="246"/>
      <c r="C31" s="250"/>
      <c r="D31" s="250"/>
      <c r="E31" s="261"/>
      <c r="F31" s="250"/>
      <c r="G31" s="270"/>
      <c r="H31" s="250"/>
      <c r="I31" s="250"/>
      <c r="J31" s="270"/>
      <c r="K31" s="283"/>
      <c r="L31" s="289"/>
      <c r="M31" s="296"/>
      <c r="N31" s="298"/>
      <c r="O31" s="304"/>
      <c r="P31" s="306"/>
      <c r="Q31" s="314"/>
      <c r="R31" s="331"/>
      <c r="S31" s="341"/>
      <c r="T31" s="341"/>
      <c r="U31" s="341"/>
      <c r="V31" s="341"/>
      <c r="W31" s="341"/>
      <c r="X31" s="341"/>
      <c r="Y31" s="348"/>
      <c r="Z31" s="353"/>
      <c r="AA31" s="368"/>
      <c r="AB31" s="372" t="s">
        <v>166</v>
      </c>
      <c r="AC31" s="379"/>
      <c r="AD31" s="386"/>
      <c r="AE31" s="387">
        <f>COUNTIFS(B:B,"幼稚園教諭等",J:J,"その他",F:F,"&lt;&gt;")</f>
        <v>0</v>
      </c>
      <c r="AF31" s="391"/>
      <c r="AG31" s="391"/>
      <c r="AH31" s="391"/>
      <c r="AI31" s="391"/>
      <c r="AJ31" s="391"/>
      <c r="AK31" s="391"/>
      <c r="AL31" s="385"/>
      <c r="AM31" s="375"/>
      <c r="AN31" s="375"/>
      <c r="AO31" s="375"/>
      <c r="AP31" s="385"/>
      <c r="AQ31" s="375"/>
      <c r="AR31" s="375"/>
      <c r="AS31" s="385"/>
    </row>
    <row r="32" spans="1:45">
      <c r="A32" s="234">
        <v>24</v>
      </c>
      <c r="B32" s="244"/>
      <c r="C32" s="248"/>
      <c r="D32" s="248"/>
      <c r="E32" s="259"/>
      <c r="F32" s="248"/>
      <c r="G32" s="268"/>
      <c r="H32" s="248"/>
      <c r="I32" s="248"/>
      <c r="J32" s="276"/>
      <c r="K32" s="281"/>
      <c r="L32" s="287"/>
      <c r="M32" s="294"/>
      <c r="N32" s="298"/>
      <c r="O32" s="302">
        <f>IF(AND(J32="その他",OR(B32="保育士及び幼稚園教員",B32="保育士",B32="保育に従事する看護師・准看護師",B32="幼稚園教諭等",B32="知事が同等と認める者"),OR(L32&lt;6,M32&lt;20)),"短時間",)</f>
        <v>0</v>
      </c>
      <c r="P32" s="306"/>
      <c r="Q32" s="313"/>
      <c r="R32" s="331"/>
      <c r="S32" s="341"/>
      <c r="T32" s="341"/>
      <c r="U32" s="341"/>
      <c r="V32" s="341"/>
      <c r="W32" s="341"/>
      <c r="X32" s="341"/>
      <c r="Y32" s="348"/>
      <c r="Z32" s="353"/>
      <c r="AA32" s="369"/>
      <c r="AB32" s="372" t="s">
        <v>22</v>
      </c>
      <c r="AC32" s="379"/>
      <c r="AD32" s="386"/>
      <c r="AE32" s="387">
        <f>COUNTIFS(B:B,"知事が同等と認める者",J:J,"その他")</f>
        <v>0</v>
      </c>
      <c r="AF32" s="391"/>
      <c r="AG32" s="391"/>
      <c r="AH32" s="391"/>
      <c r="AI32" s="391"/>
      <c r="AJ32" s="391"/>
      <c r="AK32" s="391"/>
      <c r="AL32" s="385"/>
      <c r="AM32" s="375" t="str">
        <f>IF(AND(J32="その他",B32="保育士及び幼稚園教員",E32="○",F32&lt;&gt;""),L32*M32,"")</f>
        <v/>
      </c>
      <c r="AN32" s="375" t="str">
        <f>IF(AND(J32="その他",B32="保育士",E32="○"),L32*M32,"")</f>
        <v/>
      </c>
      <c r="AO32" s="375" t="str">
        <f>IF(AND(J32="その他",B32="幼稚園教諭等",F32&lt;&gt;""),L32*M32,"")</f>
        <v/>
      </c>
      <c r="AP32" s="385"/>
      <c r="AQ32" s="375" t="str">
        <f>IF(AND(B32="看護師・准看護師(保育に従事する)",J32="その他"),L32*M32,"")</f>
        <v/>
      </c>
      <c r="AR32" s="375" t="str">
        <f>IF(AND(B32="知事が同等と認める者",J32="その他"),L32*M32,"")</f>
        <v/>
      </c>
      <c r="AS32" s="385"/>
    </row>
    <row r="33" spans="1:45">
      <c r="A33" s="235"/>
      <c r="B33" s="245"/>
      <c r="C33" s="249"/>
      <c r="D33" s="249"/>
      <c r="E33" s="260"/>
      <c r="F33" s="249"/>
      <c r="G33" s="269"/>
      <c r="H33" s="249"/>
      <c r="I33" s="249"/>
      <c r="J33" s="269"/>
      <c r="K33" s="282" t="s">
        <v>163</v>
      </c>
      <c r="L33" s="288"/>
      <c r="M33" s="295"/>
      <c r="N33" s="298"/>
      <c r="O33" s="303"/>
      <c r="P33" s="306"/>
      <c r="Q33" s="313"/>
      <c r="R33" s="331"/>
      <c r="S33" s="341"/>
      <c r="T33" s="341"/>
      <c r="U33" s="341"/>
      <c r="V33" s="341"/>
      <c r="W33" s="341"/>
      <c r="X33" s="341"/>
      <c r="Y33" s="348"/>
      <c r="Z33" s="353"/>
      <c r="AA33" s="368"/>
      <c r="AB33" s="406" t="s">
        <v>169</v>
      </c>
      <c r="AC33" s="410"/>
      <c r="AD33" s="414"/>
      <c r="AE33" s="387">
        <f>COUNTIFS(B:B,"看護師・准看護師(保育に従事する)",J:J,"その他")</f>
        <v>0</v>
      </c>
      <c r="AF33" s="391"/>
      <c r="AG33" s="391"/>
      <c r="AH33" s="391"/>
      <c r="AI33" s="391"/>
      <c r="AJ33" s="391"/>
      <c r="AK33" s="391"/>
      <c r="AL33" s="385"/>
      <c r="AM33" s="375"/>
      <c r="AN33" s="375"/>
      <c r="AO33" s="375"/>
      <c r="AP33" s="385"/>
      <c r="AQ33" s="375"/>
      <c r="AR33" s="375"/>
      <c r="AS33" s="385"/>
    </row>
    <row r="34" spans="1:45">
      <c r="A34" s="236"/>
      <c r="B34" s="246"/>
      <c r="C34" s="250"/>
      <c r="D34" s="250"/>
      <c r="E34" s="261"/>
      <c r="F34" s="250"/>
      <c r="G34" s="270"/>
      <c r="H34" s="250"/>
      <c r="I34" s="250"/>
      <c r="J34" s="270"/>
      <c r="K34" s="283"/>
      <c r="L34" s="289"/>
      <c r="M34" s="296"/>
      <c r="N34" s="298"/>
      <c r="O34" s="304"/>
      <c r="P34" s="306"/>
      <c r="Q34" s="314"/>
      <c r="R34" s="331"/>
      <c r="S34" s="341"/>
      <c r="T34" s="341"/>
      <c r="U34" s="341"/>
      <c r="V34" s="341"/>
      <c r="W34" s="341"/>
      <c r="X34" s="341"/>
      <c r="Y34" s="348"/>
      <c r="Z34" s="353"/>
      <c r="AA34" s="368"/>
      <c r="AB34" s="407" t="s">
        <v>171</v>
      </c>
      <c r="AC34" s="411"/>
      <c r="AD34" s="415"/>
      <c r="AE34" s="387">
        <f>COUNTIFS(B:B,"看護師・准看護師(保育に従事しない)",J:J,"その他")</f>
        <v>0</v>
      </c>
      <c r="AF34" s="391"/>
      <c r="AG34" s="391"/>
      <c r="AH34" s="391"/>
      <c r="AI34" s="391"/>
      <c r="AJ34" s="391"/>
      <c r="AK34" s="391"/>
      <c r="AL34" s="385"/>
      <c r="AM34" s="375"/>
      <c r="AN34" s="375"/>
      <c r="AO34" s="375"/>
      <c r="AP34" s="385"/>
      <c r="AQ34" s="375"/>
      <c r="AR34" s="375"/>
      <c r="AS34" s="385"/>
    </row>
    <row r="35" spans="1:45">
      <c r="A35" s="234">
        <v>25</v>
      </c>
      <c r="B35" s="244"/>
      <c r="C35" s="248"/>
      <c r="D35" s="248"/>
      <c r="E35" s="259"/>
      <c r="F35" s="248"/>
      <c r="G35" s="268"/>
      <c r="H35" s="248"/>
      <c r="I35" s="248"/>
      <c r="J35" s="276"/>
      <c r="K35" s="281"/>
      <c r="L35" s="287"/>
      <c r="M35" s="294"/>
      <c r="N35" s="298"/>
      <c r="O35" s="302">
        <f>IF(AND(J35="その他",OR(B35="保育士及び幼稚園教員",B35="保育士",B35="保育に従事する看護師・准看護師",B35="幼稚園教諭等",B35="知事が同等と認める者"),OR(L35&lt;6,M35&lt;20)),"短時間",)</f>
        <v>0</v>
      </c>
      <c r="P35" s="306"/>
      <c r="Q35" s="314"/>
      <c r="R35" s="331"/>
      <c r="S35" s="341"/>
      <c r="T35" s="341"/>
      <c r="U35" s="341"/>
      <c r="V35" s="341"/>
      <c r="W35" s="341"/>
      <c r="X35" s="341"/>
      <c r="Y35" s="348"/>
      <c r="Z35" s="353"/>
      <c r="AA35" s="369"/>
      <c r="AB35" s="372" t="s">
        <v>109</v>
      </c>
      <c r="AC35" s="379"/>
      <c r="AD35" s="386"/>
      <c r="AE35" s="387">
        <f>COUNTIFS(B:B,"調理員",J:J,"その他")</f>
        <v>0</v>
      </c>
      <c r="AF35" s="391"/>
      <c r="AG35" s="391"/>
      <c r="AH35" s="391"/>
      <c r="AI35" s="391"/>
      <c r="AJ35" s="391"/>
      <c r="AK35" s="391"/>
      <c r="AL35" s="385"/>
      <c r="AM35" s="375" t="str">
        <f>IF(AND(J35="その他",B35="保育士及び幼稚園教員",E35="○",F35&lt;&gt;""),L35*M35,"")</f>
        <v/>
      </c>
      <c r="AN35" s="375" t="str">
        <f>IF(AND(J35="その他",B35="保育士",E35="○"),L35*M35,"")</f>
        <v/>
      </c>
      <c r="AO35" s="375" t="str">
        <f>IF(AND(J35="その他",B35="幼稚園教諭等",F35&lt;&gt;""),L35*M35,"")</f>
        <v/>
      </c>
      <c r="AP35" s="385"/>
      <c r="AQ35" s="375" t="str">
        <f>IF(AND(B35="看護師・准看護師(保育に従事する)",J35="その他"),L35*M35,"")</f>
        <v/>
      </c>
      <c r="AR35" s="375" t="str">
        <f>IF(AND(B35="知事が同等と認める者",J35="その他"),L35*M35,"")</f>
        <v/>
      </c>
      <c r="AS35" s="385"/>
    </row>
    <row r="36" spans="1:45">
      <c r="A36" s="235"/>
      <c r="B36" s="245"/>
      <c r="C36" s="249"/>
      <c r="D36" s="249"/>
      <c r="E36" s="260"/>
      <c r="F36" s="249"/>
      <c r="G36" s="269"/>
      <c r="H36" s="249"/>
      <c r="I36" s="249"/>
      <c r="J36" s="269"/>
      <c r="K36" s="282" t="s">
        <v>163</v>
      </c>
      <c r="L36" s="288"/>
      <c r="M36" s="295"/>
      <c r="N36" s="298"/>
      <c r="O36" s="303"/>
      <c r="P36" s="308"/>
      <c r="Q36" s="313"/>
      <c r="R36" s="331"/>
      <c r="S36" s="341"/>
      <c r="T36" s="341"/>
      <c r="U36" s="341"/>
      <c r="V36" s="341"/>
      <c r="W36" s="341"/>
      <c r="X36" s="341"/>
      <c r="Y36" s="348"/>
      <c r="Z36" s="353"/>
      <c r="AA36" s="368"/>
      <c r="AB36" s="372" t="s">
        <v>82</v>
      </c>
      <c r="AC36" s="379"/>
      <c r="AD36" s="386"/>
      <c r="AE36" s="387">
        <f>COUNTIFS(B:B,"栄養士",J:J,"その他")</f>
        <v>0</v>
      </c>
      <c r="AF36" s="392"/>
      <c r="AG36" s="392"/>
      <c r="AH36" s="392"/>
      <c r="AI36" s="392"/>
      <c r="AJ36" s="392"/>
      <c r="AK36" s="392"/>
      <c r="AL36" s="385"/>
      <c r="AM36" s="375"/>
      <c r="AN36" s="375"/>
      <c r="AO36" s="375"/>
      <c r="AP36" s="385"/>
      <c r="AQ36" s="375"/>
      <c r="AR36" s="375"/>
      <c r="AS36" s="385"/>
    </row>
    <row r="37" spans="1:45">
      <c r="A37" s="236"/>
      <c r="B37" s="246"/>
      <c r="C37" s="250"/>
      <c r="D37" s="250"/>
      <c r="E37" s="261"/>
      <c r="F37" s="250"/>
      <c r="G37" s="270"/>
      <c r="H37" s="250"/>
      <c r="I37" s="250"/>
      <c r="J37" s="270"/>
      <c r="K37" s="283"/>
      <c r="L37" s="289"/>
      <c r="M37" s="296"/>
      <c r="N37" s="298"/>
      <c r="O37" s="304"/>
      <c r="P37" s="308"/>
      <c r="Q37" s="318"/>
      <c r="R37" s="318"/>
      <c r="S37" s="318"/>
      <c r="T37" s="318"/>
      <c r="U37" s="318"/>
      <c r="V37" s="318"/>
      <c r="W37" s="318"/>
      <c r="X37" s="318"/>
      <c r="Y37" s="353"/>
      <c r="Z37" s="353"/>
      <c r="AA37" s="368"/>
      <c r="AB37" s="373" t="s">
        <v>81</v>
      </c>
      <c r="AC37" s="380"/>
      <c r="AD37" s="382"/>
      <c r="AE37" s="387">
        <f>COUNTIFS(B:B,"事務員",J:J,"その他")</f>
        <v>0</v>
      </c>
      <c r="AF37" s="392"/>
      <c r="AG37" s="392"/>
      <c r="AH37" s="392"/>
      <c r="AI37" s="392"/>
      <c r="AJ37" s="392"/>
      <c r="AK37" s="392"/>
      <c r="AL37" s="385"/>
      <c r="AM37" s="375"/>
      <c r="AN37" s="375"/>
      <c r="AO37" s="375"/>
      <c r="AP37" s="385"/>
      <c r="AQ37" s="375"/>
      <c r="AR37" s="375"/>
      <c r="AS37" s="385"/>
    </row>
    <row r="38" spans="1:45">
      <c r="A38" s="234">
        <v>26</v>
      </c>
      <c r="B38" s="244"/>
      <c r="C38" s="248"/>
      <c r="D38" s="248"/>
      <c r="E38" s="259"/>
      <c r="F38" s="248"/>
      <c r="G38" s="268"/>
      <c r="H38" s="248"/>
      <c r="I38" s="248"/>
      <c r="J38" s="276"/>
      <c r="K38" s="281"/>
      <c r="L38" s="287"/>
      <c r="M38" s="294"/>
      <c r="N38" s="298"/>
      <c r="O38" s="302">
        <f>IF(AND(J38="その他",OR(B38="保育士及び幼稚園教員",B38="保育士",B38="保育に従事する看護師・准看護師",B38="幼稚園教諭等",B38="知事が同等と認める者"),OR(L38&lt;6,M38&lt;20)),"短時間",)</f>
        <v>0</v>
      </c>
      <c r="P38" s="307"/>
      <c r="Q38" s="311"/>
      <c r="R38" s="311"/>
      <c r="S38" s="311"/>
      <c r="T38" s="311"/>
      <c r="U38" s="311"/>
      <c r="V38" s="311"/>
      <c r="W38" s="311"/>
      <c r="X38" s="328"/>
      <c r="Y38" s="353"/>
      <c r="Z38" s="353"/>
      <c r="AA38" s="369"/>
      <c r="AB38" s="406"/>
      <c r="AC38" s="412" t="s">
        <v>105</v>
      </c>
      <c r="AD38" s="414"/>
      <c r="AE38" s="387">
        <f>COUNTIFS(B:B,"子育て支援センター専従職員",J:J,"その他")</f>
        <v>0</v>
      </c>
      <c r="AF38" s="392"/>
      <c r="AG38" s="392"/>
      <c r="AH38" s="392"/>
      <c r="AI38" s="392"/>
      <c r="AJ38" s="392"/>
      <c r="AK38" s="392"/>
      <c r="AL38" s="385"/>
      <c r="AM38" s="375" t="str">
        <f>IF(AND(J38="その他",B38="保育士及び幼稚園教員",E38="○",F38&lt;&gt;""),L38*M38,"")</f>
        <v/>
      </c>
      <c r="AN38" s="375" t="str">
        <f>IF(AND(J38="その他",B38="保育士",E38="○"),L38*M38,"")</f>
        <v/>
      </c>
      <c r="AO38" s="375" t="str">
        <f>IF(AND(J38="その他",B38="幼稚園教諭等",F38&lt;&gt;""),L38*M38,"")</f>
        <v/>
      </c>
      <c r="AP38" s="385"/>
      <c r="AQ38" s="375" t="str">
        <f>IF(AND(B38="看護師・准看護師(保育に従事する)",J38="その他"),L38*M38,"")</f>
        <v/>
      </c>
      <c r="AR38" s="375" t="str">
        <f>IF(AND(B38="知事が同等と認める者",J38="その他"),L38*M38,"")</f>
        <v/>
      </c>
      <c r="AS38" s="385"/>
    </row>
    <row r="39" spans="1:45">
      <c r="A39" s="235"/>
      <c r="B39" s="245"/>
      <c r="C39" s="249"/>
      <c r="D39" s="249"/>
      <c r="E39" s="260"/>
      <c r="F39" s="249"/>
      <c r="G39" s="269"/>
      <c r="H39" s="249"/>
      <c r="I39" s="249"/>
      <c r="J39" s="269"/>
      <c r="K39" s="282" t="s">
        <v>163</v>
      </c>
      <c r="L39" s="288"/>
      <c r="M39" s="295"/>
      <c r="N39" s="298"/>
      <c r="O39" s="303"/>
      <c r="P39" s="307"/>
      <c r="Q39" s="319" t="s">
        <v>22</v>
      </c>
      <c r="R39" s="319"/>
      <c r="S39" s="336"/>
      <c r="T39" s="336"/>
      <c r="U39" s="336"/>
      <c r="V39" s="336"/>
      <c r="W39" s="336"/>
      <c r="X39" s="336"/>
      <c r="Y39" s="353"/>
      <c r="Z39" s="353"/>
      <c r="AA39" s="368"/>
      <c r="AB39" s="372" t="s">
        <v>173</v>
      </c>
      <c r="AC39" s="379"/>
      <c r="AD39" s="386"/>
      <c r="AE39" s="387">
        <f>COUNTIFS(B:B,"その他",J:J,"その他")</f>
        <v>0</v>
      </c>
      <c r="AF39" s="392"/>
      <c r="AG39" s="392"/>
      <c r="AH39" s="392"/>
      <c r="AI39" s="392"/>
      <c r="AJ39" s="392"/>
      <c r="AK39" s="392"/>
      <c r="AL39" s="385"/>
      <c r="AM39" s="375"/>
      <c r="AN39" s="375"/>
      <c r="AO39" s="375"/>
      <c r="AP39" s="385"/>
      <c r="AQ39" s="375"/>
      <c r="AR39" s="375"/>
      <c r="AS39" s="385"/>
    </row>
    <row r="40" spans="1:45">
      <c r="A40" s="236"/>
      <c r="B40" s="246"/>
      <c r="C40" s="250"/>
      <c r="D40" s="250"/>
      <c r="E40" s="261"/>
      <c r="F40" s="250"/>
      <c r="G40" s="270"/>
      <c r="H40" s="250"/>
      <c r="I40" s="250"/>
      <c r="J40" s="270"/>
      <c r="K40" s="283"/>
      <c r="L40" s="289"/>
      <c r="M40" s="296"/>
      <c r="N40" s="298"/>
      <c r="O40" s="304"/>
      <c r="P40" s="306"/>
      <c r="Q40" s="320" t="s">
        <v>183</v>
      </c>
      <c r="R40" s="323"/>
      <c r="S40" s="323"/>
      <c r="T40" s="323"/>
      <c r="U40" s="323"/>
      <c r="V40" s="323"/>
      <c r="W40" s="323"/>
      <c r="X40" s="323"/>
      <c r="Y40" s="354"/>
      <c r="Z40" s="359"/>
      <c r="AA40" s="368"/>
      <c r="AB40" s="311"/>
      <c r="AC40" s="413" t="s">
        <v>41</v>
      </c>
      <c r="AD40" s="385"/>
      <c r="AE40" s="388">
        <f>SUM(AE27:AE39)</f>
        <v>0</v>
      </c>
      <c r="AF40" s="392"/>
      <c r="AG40" s="392"/>
      <c r="AH40" s="392"/>
      <c r="AI40" s="392"/>
      <c r="AJ40" s="392"/>
      <c r="AK40" s="392"/>
      <c r="AL40" s="385"/>
      <c r="AM40" s="375"/>
      <c r="AN40" s="375"/>
      <c r="AO40" s="375"/>
      <c r="AP40" s="385"/>
      <c r="AQ40" s="375"/>
      <c r="AR40" s="375"/>
      <c r="AS40" s="385"/>
    </row>
    <row r="41" spans="1:45">
      <c r="A41" s="234">
        <v>27</v>
      </c>
      <c r="B41" s="244"/>
      <c r="C41" s="248"/>
      <c r="D41" s="248"/>
      <c r="E41" s="259"/>
      <c r="F41" s="248"/>
      <c r="G41" s="268"/>
      <c r="H41" s="248"/>
      <c r="I41" s="248"/>
      <c r="J41" s="276"/>
      <c r="K41" s="281"/>
      <c r="L41" s="287"/>
      <c r="M41" s="294"/>
      <c r="N41" s="298"/>
      <c r="O41" s="302">
        <f>IF(AND(J41="その他",OR(B41="保育士及び幼稚園教員",B41="保育士",B41="保育に従事する看護師・准看護師",B41="幼稚園教諭等",B41="知事が同等と認める者"),OR(L41&lt;6,M41&lt;20)),"短時間",)</f>
        <v>0</v>
      </c>
      <c r="P41" s="306"/>
      <c r="Q41" s="321" t="s">
        <v>90</v>
      </c>
      <c r="R41" s="311"/>
      <c r="S41" s="311"/>
      <c r="T41" s="311"/>
      <c r="U41" s="311"/>
      <c r="V41" s="311"/>
      <c r="W41" s="311"/>
      <c r="X41" s="311"/>
      <c r="Y41" s="353"/>
      <c r="Z41" s="360"/>
      <c r="AA41" s="369"/>
      <c r="AB41" s="311"/>
      <c r="AC41" s="311"/>
      <c r="AD41" s="385"/>
      <c r="AE41" s="385"/>
      <c r="AF41" s="385"/>
      <c r="AG41" s="385"/>
      <c r="AH41" s="385"/>
      <c r="AI41" s="385"/>
      <c r="AJ41" s="385"/>
      <c r="AK41" s="385"/>
      <c r="AL41" s="385"/>
      <c r="AM41" s="375" t="str">
        <f>IF(AND(J41="その他",B41="保育士及び幼稚園教員",E41="○",F41&lt;&gt;""),L41*M41,"")</f>
        <v/>
      </c>
      <c r="AN41" s="375" t="str">
        <f>IF(AND(J41="その他",B41="保育士",E41="○"),L41*M41,"")</f>
        <v/>
      </c>
      <c r="AO41" s="375" t="str">
        <f>IF(AND(J41="その他",B41="幼稚園教諭等",F41&lt;&gt;""),L41*M41,"")</f>
        <v/>
      </c>
      <c r="AP41" s="385"/>
      <c r="AQ41" s="375" t="str">
        <f>IF(AND(B41="看護師・准看護師(保育に従事する)",J41="その他"),L41*M41,"")</f>
        <v/>
      </c>
      <c r="AR41" s="375" t="str">
        <f>IF(AND(B41="知事が同等と認める者",J41="その他"),L41*M41,"")</f>
        <v/>
      </c>
      <c r="AS41" s="385"/>
    </row>
    <row r="42" spans="1:45">
      <c r="A42" s="235"/>
      <c r="B42" s="245"/>
      <c r="C42" s="249"/>
      <c r="D42" s="249"/>
      <c r="E42" s="260"/>
      <c r="F42" s="249"/>
      <c r="G42" s="269"/>
      <c r="H42" s="249"/>
      <c r="I42" s="249"/>
      <c r="J42" s="269"/>
      <c r="K42" s="282" t="s">
        <v>163</v>
      </c>
      <c r="L42" s="288"/>
      <c r="M42" s="295"/>
      <c r="N42" s="298"/>
      <c r="O42" s="303"/>
      <c r="P42" s="306"/>
      <c r="Q42" s="322" t="s">
        <v>190</v>
      </c>
      <c r="R42" s="336"/>
      <c r="S42" s="336"/>
      <c r="T42" s="336"/>
      <c r="U42" s="336"/>
      <c r="V42" s="336"/>
      <c r="W42" s="336"/>
      <c r="X42" s="336"/>
      <c r="Y42" s="355"/>
      <c r="Z42" s="361"/>
      <c r="AA42" s="368"/>
      <c r="AB42" s="311"/>
      <c r="AC42" s="311"/>
      <c r="AD42" s="385"/>
      <c r="AE42" s="385"/>
      <c r="AF42" s="385"/>
      <c r="AG42" s="385"/>
      <c r="AH42" s="385"/>
      <c r="AI42" s="385"/>
      <c r="AJ42" s="385"/>
      <c r="AK42" s="385"/>
      <c r="AL42" s="385"/>
      <c r="AM42" s="375"/>
      <c r="AN42" s="375"/>
      <c r="AO42" s="375"/>
      <c r="AP42" s="385"/>
      <c r="AQ42" s="375"/>
      <c r="AR42" s="375"/>
      <c r="AS42" s="385"/>
    </row>
    <row r="43" spans="1:45">
      <c r="A43" s="236"/>
      <c r="B43" s="246"/>
      <c r="C43" s="250"/>
      <c r="D43" s="250"/>
      <c r="E43" s="261"/>
      <c r="F43" s="250"/>
      <c r="G43" s="270"/>
      <c r="H43" s="250"/>
      <c r="I43" s="250"/>
      <c r="J43" s="270"/>
      <c r="K43" s="283"/>
      <c r="L43" s="289"/>
      <c r="M43" s="296"/>
      <c r="N43" s="298"/>
      <c r="O43" s="304"/>
      <c r="P43" s="307"/>
      <c r="Q43" s="323"/>
      <c r="R43" s="323"/>
      <c r="S43" s="311"/>
      <c r="T43" s="311"/>
      <c r="U43" s="311"/>
      <c r="V43" s="311"/>
      <c r="W43" s="311"/>
      <c r="X43" s="311"/>
      <c r="Y43" s="353"/>
      <c r="Z43" s="353"/>
      <c r="AA43" s="368"/>
      <c r="AB43" s="311"/>
      <c r="AC43" s="311"/>
      <c r="AD43" s="385"/>
      <c r="AE43" s="385"/>
      <c r="AF43" s="385"/>
      <c r="AG43" s="385"/>
      <c r="AH43" s="385"/>
      <c r="AI43" s="385"/>
      <c r="AJ43" s="385"/>
      <c r="AK43" s="385"/>
      <c r="AL43" s="385"/>
      <c r="AM43" s="375"/>
      <c r="AN43" s="375"/>
      <c r="AO43" s="375"/>
      <c r="AP43" s="385"/>
      <c r="AQ43" s="375"/>
      <c r="AR43" s="375"/>
      <c r="AS43" s="385"/>
    </row>
    <row r="44" spans="1:45">
      <c r="A44" s="234">
        <v>28</v>
      </c>
      <c r="B44" s="244"/>
      <c r="C44" s="248"/>
      <c r="D44" s="248"/>
      <c r="E44" s="259"/>
      <c r="F44" s="248"/>
      <c r="G44" s="268"/>
      <c r="H44" s="248"/>
      <c r="I44" s="248"/>
      <c r="J44" s="276"/>
      <c r="K44" s="281"/>
      <c r="L44" s="287"/>
      <c r="M44" s="294"/>
      <c r="N44" s="298"/>
      <c r="O44" s="302">
        <f>IF(AND(J44="その他",OR(B44="保育士及び幼稚園教員",B44="保育士",B44="保育に従事する看護師・准看護師",B44="幼稚園教諭等",B44="知事が同等と認める者"),OR(L44&lt;6,M44&lt;20)),"短時間",)</f>
        <v>0</v>
      </c>
      <c r="P44" s="307"/>
      <c r="Q44" s="324" t="s">
        <v>177</v>
      </c>
      <c r="R44" s="324"/>
      <c r="S44" s="311"/>
      <c r="T44" s="311"/>
      <c r="U44" s="311"/>
      <c r="V44" s="311"/>
      <c r="W44" s="311"/>
      <c r="X44" s="311"/>
      <c r="Y44" s="353"/>
      <c r="Z44" s="353"/>
      <c r="AA44" s="369"/>
      <c r="AB44" s="311"/>
      <c r="AC44" s="311"/>
      <c r="AD44" s="385"/>
      <c r="AE44" s="385"/>
      <c r="AF44" s="385"/>
      <c r="AG44" s="385"/>
      <c r="AH44" s="385"/>
      <c r="AI44" s="385"/>
      <c r="AJ44" s="385"/>
      <c r="AK44" s="385"/>
      <c r="AL44" s="385"/>
      <c r="AM44" s="375" t="str">
        <f>IF(AND(J44="その他",B44="保育士及び幼稚園教員",E44="○",F44&lt;&gt;""),L44*M44,"")</f>
        <v/>
      </c>
      <c r="AN44" s="375" t="str">
        <f>IF(AND(J44="その他",B44="保育士",E44="○"),L44*M44,"")</f>
        <v/>
      </c>
      <c r="AO44" s="375" t="str">
        <f>IF(AND(J44="その他",B44="幼稚園教諭等",F44&lt;&gt;""),L44*M44,"")</f>
        <v/>
      </c>
      <c r="AP44" s="385"/>
      <c r="AQ44" s="375" t="str">
        <f>IF(AND(B44="看護師・准看護師(保育に従事する)",J44="その他"),L44*M44,"")</f>
        <v/>
      </c>
      <c r="AR44" s="375" t="str">
        <f>IF(AND(B44="知事が同等と認める者",J44="その他"),L44*M44,"")</f>
        <v/>
      </c>
      <c r="AS44" s="385"/>
    </row>
    <row r="45" spans="1:45">
      <c r="A45" s="235"/>
      <c r="B45" s="245"/>
      <c r="C45" s="249"/>
      <c r="D45" s="249"/>
      <c r="E45" s="260"/>
      <c r="F45" s="249"/>
      <c r="G45" s="269"/>
      <c r="H45" s="249"/>
      <c r="I45" s="249"/>
      <c r="J45" s="269"/>
      <c r="K45" s="282" t="s">
        <v>163</v>
      </c>
      <c r="L45" s="288"/>
      <c r="M45" s="295"/>
      <c r="N45" s="298"/>
      <c r="O45" s="303"/>
      <c r="P45" s="306"/>
      <c r="Q45" s="325" t="s">
        <v>178</v>
      </c>
      <c r="R45" s="337" t="s">
        <v>170</v>
      </c>
      <c r="S45" s="346"/>
      <c r="T45" s="346"/>
      <c r="U45" s="346"/>
      <c r="V45" s="346"/>
      <c r="W45" s="346"/>
      <c r="X45" s="347"/>
      <c r="Y45" s="353"/>
      <c r="Z45" s="353"/>
      <c r="AA45" s="368"/>
      <c r="AD45" s="384"/>
      <c r="AE45" s="389" t="s">
        <v>91</v>
      </c>
      <c r="AF45" s="389"/>
      <c r="AG45" s="389" t="s">
        <v>71</v>
      </c>
      <c r="AH45" s="389"/>
      <c r="AI45" s="389" t="s">
        <v>182</v>
      </c>
      <c r="AJ45" s="389"/>
      <c r="AK45" s="384"/>
      <c r="AL45" s="385"/>
      <c r="AM45" s="375"/>
      <c r="AN45" s="375"/>
      <c r="AO45" s="375"/>
      <c r="AP45" s="385"/>
      <c r="AQ45" s="375"/>
      <c r="AR45" s="375"/>
      <c r="AS45" s="385"/>
    </row>
    <row r="46" spans="1:45">
      <c r="A46" s="236"/>
      <c r="B46" s="246"/>
      <c r="C46" s="250"/>
      <c r="D46" s="250"/>
      <c r="E46" s="261"/>
      <c r="F46" s="250"/>
      <c r="G46" s="270"/>
      <c r="H46" s="250"/>
      <c r="I46" s="250"/>
      <c r="J46" s="270"/>
      <c r="K46" s="283"/>
      <c r="L46" s="289"/>
      <c r="M46" s="296"/>
      <c r="N46" s="298"/>
      <c r="O46" s="304"/>
      <c r="P46" s="306"/>
      <c r="Q46" s="325" t="s">
        <v>173</v>
      </c>
      <c r="R46" s="338" t="s">
        <v>198</v>
      </c>
      <c r="S46" s="338"/>
      <c r="T46" s="338"/>
      <c r="U46" s="338"/>
      <c r="V46" s="338"/>
      <c r="W46" s="337"/>
      <c r="X46" s="347"/>
      <c r="Y46" s="353"/>
      <c r="Z46" s="353"/>
      <c r="AA46" s="368"/>
      <c r="AD46" s="384"/>
      <c r="AE46" s="384"/>
      <c r="AF46" s="384"/>
      <c r="AG46" s="384"/>
      <c r="AH46" s="384"/>
      <c r="AI46" s="384"/>
      <c r="AJ46" s="384"/>
      <c r="AK46" s="384"/>
      <c r="AL46" s="385"/>
      <c r="AM46" s="375"/>
      <c r="AN46" s="375"/>
      <c r="AO46" s="375"/>
      <c r="AP46" s="385"/>
      <c r="AQ46" s="375"/>
      <c r="AR46" s="375"/>
      <c r="AS46" s="385"/>
    </row>
    <row r="47" spans="1:45">
      <c r="A47" s="234">
        <v>29</v>
      </c>
      <c r="B47" s="244"/>
      <c r="C47" s="248"/>
      <c r="D47" s="248"/>
      <c r="E47" s="259"/>
      <c r="F47" s="248"/>
      <c r="G47" s="268"/>
      <c r="H47" s="248"/>
      <c r="I47" s="248"/>
      <c r="J47" s="276"/>
      <c r="K47" s="281"/>
      <c r="L47" s="287"/>
      <c r="M47" s="294"/>
      <c r="N47" s="298"/>
      <c r="O47" s="302">
        <f>IF(AND(J47="その他",OR(B47="保育士及び幼稚園教員",B47="保育士",B47="保育に従事する看護師・准看護師",B47="幼稚園教諭等",B47="知事が同等と認める者"),OR(L47&lt;6,M47&lt;20)),"短時間",)</f>
        <v>0</v>
      </c>
      <c r="P47" s="306"/>
      <c r="Q47" s="325" t="s">
        <v>180</v>
      </c>
      <c r="R47" s="331" t="s">
        <v>197</v>
      </c>
      <c r="S47" s="341"/>
      <c r="T47" s="341"/>
      <c r="U47" s="341"/>
      <c r="V47" s="341"/>
      <c r="W47" s="341"/>
      <c r="X47" s="348"/>
      <c r="Y47" s="353"/>
      <c r="Z47" s="353"/>
      <c r="AA47" s="369"/>
      <c r="AB47" s="373" t="s">
        <v>184</v>
      </c>
      <c r="AC47" s="380"/>
      <c r="AD47" s="382"/>
      <c r="AE47" s="378">
        <f>AE7</f>
        <v>0</v>
      </c>
      <c r="AF47" s="378"/>
      <c r="AG47" s="378">
        <f>AE27</f>
        <v>0</v>
      </c>
      <c r="AH47" s="378"/>
      <c r="AI47" s="393"/>
      <c r="AJ47" s="393"/>
      <c r="AK47" s="384"/>
      <c r="AL47" s="385"/>
      <c r="AM47" s="375" t="str">
        <f>IF(AND(J47="その他",B47="保育士及び幼稚園教員",E47="○",F47&lt;&gt;""),L47*M47,"")</f>
        <v/>
      </c>
      <c r="AN47" s="375" t="str">
        <f>IF(AND(J47="その他",B47="保育士",E47="○"),L47*M47,"")</f>
        <v/>
      </c>
      <c r="AO47" s="375" t="str">
        <f>IF(AND(J47="その他",B47="幼稚園教諭等",F47&lt;&gt;""),L47*M47,"")</f>
        <v/>
      </c>
      <c r="AP47" s="385"/>
      <c r="AQ47" s="375" t="str">
        <f>IF(AND(B47="看護師・准看護師(保育に従事する)",J47="その他"),L47*M47,"")</f>
        <v/>
      </c>
      <c r="AR47" s="375" t="str">
        <f>IF(AND(B47="知事が同等と認める者",J47="その他"),L47*M47,"")</f>
        <v/>
      </c>
      <c r="AS47" s="385"/>
    </row>
    <row r="48" spans="1:45">
      <c r="A48" s="235"/>
      <c r="B48" s="245"/>
      <c r="C48" s="249"/>
      <c r="D48" s="249"/>
      <c r="E48" s="260"/>
      <c r="F48" s="249"/>
      <c r="G48" s="269"/>
      <c r="H48" s="249"/>
      <c r="I48" s="249"/>
      <c r="J48" s="269"/>
      <c r="K48" s="282" t="s">
        <v>163</v>
      </c>
      <c r="L48" s="288"/>
      <c r="M48" s="295"/>
      <c r="N48" s="298"/>
      <c r="O48" s="303"/>
      <c r="P48" s="308"/>
      <c r="Q48" s="325" t="s">
        <v>64</v>
      </c>
      <c r="R48" s="331" t="s">
        <v>179</v>
      </c>
      <c r="S48" s="341"/>
      <c r="T48" s="341"/>
      <c r="U48" s="341"/>
      <c r="V48" s="341"/>
      <c r="W48" s="341"/>
      <c r="X48" s="348"/>
      <c r="Y48" s="353"/>
      <c r="Z48" s="353"/>
      <c r="AA48" s="368"/>
      <c r="AB48" s="374" t="s">
        <v>114</v>
      </c>
      <c r="AC48" s="381"/>
      <c r="AD48" s="383"/>
      <c r="AE48" s="378">
        <f t="shared" ref="AE48:AE56" si="0">AE9</f>
        <v>0</v>
      </c>
      <c r="AF48" s="378"/>
      <c r="AG48" s="378">
        <f t="shared" ref="AG48:AG56" si="1">AE29</f>
        <v>0</v>
      </c>
      <c r="AH48" s="378"/>
      <c r="AI48" s="378">
        <f>AM54</f>
        <v>0</v>
      </c>
      <c r="AJ48" s="378"/>
      <c r="AK48" s="384"/>
      <c r="AL48" s="385"/>
      <c r="AM48" s="375"/>
      <c r="AN48" s="375"/>
      <c r="AO48" s="375"/>
      <c r="AP48" s="385"/>
      <c r="AQ48" s="375"/>
      <c r="AR48" s="375"/>
      <c r="AS48" s="385"/>
    </row>
    <row r="49" spans="1:45">
      <c r="A49" s="236"/>
      <c r="B49" s="246"/>
      <c r="C49" s="250"/>
      <c r="D49" s="250"/>
      <c r="E49" s="261"/>
      <c r="F49" s="250"/>
      <c r="G49" s="270"/>
      <c r="H49" s="250"/>
      <c r="I49" s="250"/>
      <c r="J49" s="270"/>
      <c r="K49" s="283"/>
      <c r="L49" s="289"/>
      <c r="M49" s="296"/>
      <c r="N49" s="298"/>
      <c r="O49" s="304"/>
      <c r="P49" s="307"/>
      <c r="Q49" s="323"/>
      <c r="R49" s="323"/>
      <c r="S49" s="323"/>
      <c r="T49" s="323"/>
      <c r="U49" s="323"/>
      <c r="V49" s="323"/>
      <c r="W49" s="323"/>
      <c r="X49" s="323"/>
      <c r="Y49" s="353"/>
      <c r="Z49" s="353"/>
      <c r="AA49" s="368"/>
      <c r="AB49" s="377" t="s">
        <v>165</v>
      </c>
      <c r="AC49" s="377"/>
      <c r="AD49" s="377"/>
      <c r="AE49" s="378">
        <f t="shared" si="0"/>
        <v>0</v>
      </c>
      <c r="AF49" s="378"/>
      <c r="AG49" s="378">
        <f t="shared" si="1"/>
        <v>0</v>
      </c>
      <c r="AH49" s="378"/>
      <c r="AI49" s="378">
        <f>AN54</f>
        <v>0</v>
      </c>
      <c r="AJ49" s="378"/>
      <c r="AK49" s="384"/>
      <c r="AL49" s="385"/>
      <c r="AM49" s="375"/>
      <c r="AN49" s="375"/>
      <c r="AO49" s="375"/>
      <c r="AP49" s="385"/>
      <c r="AQ49" s="375"/>
      <c r="AR49" s="375"/>
      <c r="AS49" s="385"/>
    </row>
    <row r="50" spans="1:45">
      <c r="A50" s="234">
        <v>30</v>
      </c>
      <c r="B50" s="244"/>
      <c r="C50" s="248"/>
      <c r="D50" s="248"/>
      <c r="E50" s="259"/>
      <c r="F50" s="248"/>
      <c r="G50" s="268"/>
      <c r="H50" s="248"/>
      <c r="I50" s="248"/>
      <c r="J50" s="276"/>
      <c r="K50" s="281"/>
      <c r="L50" s="287"/>
      <c r="M50" s="294"/>
      <c r="N50" s="298"/>
      <c r="O50" s="302">
        <f>IF(AND(J50="その他",OR(B50="保育士及び幼稚園教員",B50="保育士",B50="保育に従事する看護師・准看護師",B50="幼稚園教諭等",B50="知事が同等と認める者"),OR(L50&lt;6,M50&lt;20)),"短時間",)</f>
        <v>0</v>
      </c>
      <c r="P50" s="307"/>
      <c r="Q50" s="319" t="s">
        <v>185</v>
      </c>
      <c r="R50" s="319"/>
      <c r="S50" s="319"/>
      <c r="T50" s="319"/>
      <c r="U50" s="319"/>
      <c r="V50" s="319"/>
      <c r="W50" s="319"/>
      <c r="X50" s="319"/>
      <c r="Y50" s="319"/>
      <c r="Z50" s="353"/>
      <c r="AA50" s="369"/>
      <c r="AB50" s="377" t="s">
        <v>166</v>
      </c>
      <c r="AC50" s="377"/>
      <c r="AD50" s="377"/>
      <c r="AE50" s="378">
        <f t="shared" si="0"/>
        <v>0</v>
      </c>
      <c r="AF50" s="378"/>
      <c r="AG50" s="378">
        <f t="shared" si="1"/>
        <v>0</v>
      </c>
      <c r="AH50" s="378"/>
      <c r="AI50" s="378">
        <f>AO54</f>
        <v>0</v>
      </c>
      <c r="AJ50" s="378"/>
      <c r="AK50" s="384"/>
      <c r="AL50" s="385"/>
      <c r="AM50" s="375" t="str">
        <f>IF(AND(J50="その他",B50="保育士及び幼稚園教員",E50="○",F50&lt;&gt;""),L50*M50,"")</f>
        <v/>
      </c>
      <c r="AN50" s="375" t="str">
        <f>IF(AND(J50="その他",B50="保育士",E50="○"),L50*M50,"")</f>
        <v/>
      </c>
      <c r="AO50" s="375" t="str">
        <f>IF(AND(J50="その他",B50="幼稚園教諭等",F50&lt;&gt;""),L50*M50,"")</f>
        <v/>
      </c>
      <c r="AP50" s="385"/>
      <c r="AQ50" s="375" t="str">
        <f>IF(AND(B50="看護師・准看護師(保育に従事する)",J50="その他"),L50*M50,"")</f>
        <v/>
      </c>
      <c r="AR50" s="375" t="str">
        <f>IF(AND(B50="知事が同等と認める者",J50="その他"),L50*M50,"")</f>
        <v/>
      </c>
      <c r="AS50" s="385"/>
    </row>
    <row r="51" spans="1:45">
      <c r="A51" s="235"/>
      <c r="B51" s="245"/>
      <c r="C51" s="249"/>
      <c r="D51" s="249"/>
      <c r="E51" s="260"/>
      <c r="F51" s="249"/>
      <c r="G51" s="269"/>
      <c r="H51" s="249"/>
      <c r="I51" s="249"/>
      <c r="J51" s="269"/>
      <c r="K51" s="282" t="s">
        <v>163</v>
      </c>
      <c r="L51" s="288"/>
      <c r="M51" s="295"/>
      <c r="N51" s="298"/>
      <c r="O51" s="303"/>
      <c r="P51" s="307"/>
      <c r="Q51" s="326" t="s">
        <v>186</v>
      </c>
      <c r="R51" s="339"/>
      <c r="S51" s="339"/>
      <c r="T51" s="339"/>
      <c r="U51" s="339"/>
      <c r="V51" s="339"/>
      <c r="W51" s="339"/>
      <c r="X51" s="339"/>
      <c r="Y51" s="339"/>
      <c r="Z51" s="362"/>
      <c r="AA51" s="368"/>
      <c r="AB51" s="378" t="s">
        <v>152</v>
      </c>
      <c r="AC51" s="378"/>
      <c r="AD51" s="378"/>
      <c r="AE51" s="378">
        <f t="shared" si="0"/>
        <v>0</v>
      </c>
      <c r="AF51" s="378"/>
      <c r="AG51" s="378">
        <f t="shared" si="1"/>
        <v>0</v>
      </c>
      <c r="AH51" s="378"/>
      <c r="AI51" s="378">
        <f>AR54</f>
        <v>0</v>
      </c>
      <c r="AJ51" s="378"/>
      <c r="AK51" s="384"/>
      <c r="AL51" s="385"/>
      <c r="AM51" s="375"/>
      <c r="AN51" s="375"/>
      <c r="AO51" s="375"/>
      <c r="AP51" s="385"/>
      <c r="AQ51" s="375"/>
      <c r="AR51" s="375"/>
      <c r="AS51" s="385"/>
    </row>
    <row r="52" spans="1:45">
      <c r="A52" s="236"/>
      <c r="B52" s="246"/>
      <c r="C52" s="250"/>
      <c r="D52" s="250"/>
      <c r="E52" s="261"/>
      <c r="F52" s="250"/>
      <c r="G52" s="270"/>
      <c r="H52" s="250"/>
      <c r="I52" s="250"/>
      <c r="J52" s="270"/>
      <c r="K52" s="283"/>
      <c r="L52" s="289"/>
      <c r="M52" s="296"/>
      <c r="N52" s="298"/>
      <c r="O52" s="304"/>
      <c r="P52" s="308"/>
      <c r="Q52" s="403"/>
      <c r="R52" s="340"/>
      <c r="S52" s="340"/>
      <c r="T52" s="340"/>
      <c r="U52" s="340"/>
      <c r="V52" s="340"/>
      <c r="W52" s="340"/>
      <c r="X52" s="340"/>
      <c r="Y52" s="340"/>
      <c r="Z52" s="363"/>
      <c r="AA52" s="368"/>
      <c r="AB52" s="409" t="s">
        <v>188</v>
      </c>
      <c r="AC52" s="409"/>
      <c r="AD52" s="409"/>
      <c r="AE52" s="378">
        <f t="shared" si="0"/>
        <v>0</v>
      </c>
      <c r="AF52" s="378"/>
      <c r="AG52" s="378">
        <f t="shared" si="1"/>
        <v>0</v>
      </c>
      <c r="AH52" s="378"/>
      <c r="AI52" s="378">
        <f>AQ54</f>
        <v>0</v>
      </c>
      <c r="AJ52" s="378"/>
      <c r="AK52" s="384"/>
      <c r="AL52" s="385"/>
      <c r="AM52" s="375"/>
      <c r="AN52" s="375"/>
      <c r="AO52" s="375"/>
      <c r="AP52" s="385"/>
      <c r="AQ52" s="375"/>
      <c r="AR52" s="375"/>
      <c r="AS52" s="385"/>
    </row>
    <row r="53" spans="1:45">
      <c r="D53" s="256"/>
      <c r="Q53" s="328"/>
      <c r="R53" s="328"/>
      <c r="S53" s="328"/>
      <c r="T53" s="328"/>
      <c r="U53" s="328"/>
      <c r="V53" s="328"/>
      <c r="W53" s="328"/>
      <c r="X53" s="328"/>
      <c r="Y53" s="328"/>
      <c r="Z53" s="328"/>
      <c r="AA53" s="405"/>
      <c r="AB53" s="409" t="s">
        <v>189</v>
      </c>
      <c r="AC53" s="409"/>
      <c r="AD53" s="409"/>
      <c r="AE53" s="378">
        <f t="shared" si="0"/>
        <v>0</v>
      </c>
      <c r="AF53" s="378"/>
      <c r="AG53" s="378">
        <f t="shared" si="1"/>
        <v>0</v>
      </c>
      <c r="AH53" s="378"/>
      <c r="AI53" s="393"/>
      <c r="AJ53" s="393"/>
      <c r="AK53" s="384"/>
      <c r="AL53" s="384"/>
      <c r="AM53" s="384"/>
      <c r="AN53" s="384"/>
      <c r="AO53" s="384"/>
      <c r="AP53" s="384"/>
      <c r="AQ53" s="384"/>
      <c r="AR53" s="384"/>
      <c r="AS53" s="384"/>
    </row>
    <row r="54" spans="1:45">
      <c r="B54" s="247" t="s">
        <v>160</v>
      </c>
      <c r="Q54" s="328"/>
      <c r="R54" s="328"/>
      <c r="S54" s="328"/>
      <c r="T54" s="328"/>
      <c r="U54" s="328"/>
      <c r="V54" s="328"/>
      <c r="W54" s="328"/>
      <c r="X54" s="328"/>
      <c r="Y54" s="328"/>
      <c r="Z54" s="328"/>
      <c r="AA54" s="405"/>
      <c r="AB54" s="372" t="s">
        <v>84</v>
      </c>
      <c r="AC54" s="379"/>
      <c r="AD54" s="386"/>
      <c r="AE54" s="378">
        <f t="shared" si="0"/>
        <v>0</v>
      </c>
      <c r="AF54" s="378"/>
      <c r="AG54" s="378">
        <f t="shared" si="1"/>
        <v>0</v>
      </c>
      <c r="AH54" s="378"/>
      <c r="AI54" s="393"/>
      <c r="AJ54" s="393"/>
      <c r="AK54" s="384"/>
      <c r="AL54" s="384"/>
      <c r="AM54" s="377">
        <f>SUM(AM8:AM52)</f>
        <v>0</v>
      </c>
      <c r="AN54" s="377">
        <f>SUM(AN8:AN52)</f>
        <v>0</v>
      </c>
      <c r="AO54" s="377">
        <f>SUM(AO8:AO52)</f>
        <v>0</v>
      </c>
      <c r="AP54" s="384"/>
      <c r="AQ54" s="377">
        <f>SUM(AQ8:AQ52)</f>
        <v>0</v>
      </c>
      <c r="AR54" s="377">
        <f>SUM(AR8:AR52)</f>
        <v>0</v>
      </c>
      <c r="AS54" s="384"/>
    </row>
    <row r="55" spans="1:45">
      <c r="B55" s="247" t="s">
        <v>164</v>
      </c>
      <c r="Q55" s="328"/>
      <c r="R55" s="328"/>
      <c r="S55" s="328"/>
      <c r="T55" s="328"/>
      <c r="U55" s="328"/>
      <c r="V55" s="328"/>
      <c r="W55" s="328"/>
      <c r="X55" s="328"/>
      <c r="Y55" s="328"/>
      <c r="Z55" s="328"/>
      <c r="AA55" s="405"/>
      <c r="AB55" s="372" t="s">
        <v>82</v>
      </c>
      <c r="AC55" s="379"/>
      <c r="AD55" s="386"/>
      <c r="AE55" s="378">
        <f t="shared" si="0"/>
        <v>0</v>
      </c>
      <c r="AF55" s="378"/>
      <c r="AG55" s="378">
        <f t="shared" si="1"/>
        <v>0</v>
      </c>
      <c r="AH55" s="378"/>
      <c r="AI55" s="393"/>
      <c r="AJ55" s="393"/>
      <c r="AK55" s="384"/>
      <c r="AL55" s="384"/>
      <c r="AM55" s="377"/>
      <c r="AN55" s="377"/>
      <c r="AO55" s="377"/>
      <c r="AP55" s="384"/>
      <c r="AQ55" s="377"/>
      <c r="AR55" s="377"/>
      <c r="AS55" s="384"/>
    </row>
    <row r="56" spans="1:45">
      <c r="B56" s="247" t="s">
        <v>168</v>
      </c>
      <c r="Q56" s="328"/>
      <c r="R56" s="328"/>
      <c r="S56" s="328"/>
      <c r="T56" s="328"/>
      <c r="U56" s="328"/>
      <c r="V56" s="328"/>
      <c r="W56" s="328"/>
      <c r="X56" s="328"/>
      <c r="Y56" s="328"/>
      <c r="Z56" s="328"/>
      <c r="AA56" s="405"/>
      <c r="AB56" s="372" t="s">
        <v>81</v>
      </c>
      <c r="AC56" s="379"/>
      <c r="AD56" s="386"/>
      <c r="AE56" s="378">
        <f t="shared" si="0"/>
        <v>0</v>
      </c>
      <c r="AF56" s="378"/>
      <c r="AG56" s="378">
        <f t="shared" si="1"/>
        <v>0</v>
      </c>
      <c r="AH56" s="378"/>
      <c r="AI56" s="393"/>
      <c r="AJ56" s="393"/>
      <c r="AK56" s="384"/>
      <c r="AL56" s="384"/>
      <c r="AM56" s="377"/>
      <c r="AN56" s="377"/>
      <c r="AO56" s="377"/>
      <c r="AP56" s="384"/>
      <c r="AQ56" s="377"/>
      <c r="AR56" s="377"/>
      <c r="AS56" s="384"/>
    </row>
    <row r="57" spans="1:45">
      <c r="B57" s="247" t="s">
        <v>165</v>
      </c>
      <c r="Q57" s="328"/>
      <c r="R57" s="328"/>
      <c r="S57" s="328"/>
      <c r="T57" s="328"/>
      <c r="U57" s="328"/>
      <c r="V57" s="328"/>
      <c r="W57" s="328"/>
      <c r="X57" s="328"/>
      <c r="Y57" s="328"/>
      <c r="Z57" s="328"/>
      <c r="AA57" s="405"/>
      <c r="AB57" s="372" t="s">
        <v>173</v>
      </c>
      <c r="AC57" s="379"/>
      <c r="AD57" s="386"/>
      <c r="AE57" s="378">
        <f>AE8+AE18+AE19</f>
        <v>0</v>
      </c>
      <c r="AF57" s="378"/>
      <c r="AG57" s="378">
        <f>AE27+AE28+AE38+AE39</f>
        <v>0</v>
      </c>
      <c r="AH57" s="378"/>
      <c r="AI57" s="393"/>
      <c r="AJ57" s="393"/>
      <c r="AK57" s="384"/>
      <c r="AL57" s="384"/>
      <c r="AM57" s="384"/>
      <c r="AN57" s="384"/>
      <c r="AO57" s="384"/>
      <c r="AP57" s="384"/>
      <c r="AQ57" s="384"/>
      <c r="AR57" s="384"/>
      <c r="AS57" s="384"/>
    </row>
    <row r="58" spans="1:45">
      <c r="B58" s="237" t="s">
        <v>174</v>
      </c>
      <c r="Q58" s="328"/>
      <c r="R58" s="311"/>
      <c r="AD58" s="384"/>
      <c r="AE58" s="384"/>
      <c r="AF58" s="384"/>
      <c r="AG58" s="384"/>
      <c r="AH58" s="384"/>
      <c r="AI58" s="384"/>
      <c r="AJ58" s="384"/>
      <c r="AK58" s="384"/>
      <c r="AL58" s="384"/>
      <c r="AM58" s="384"/>
      <c r="AN58" s="384"/>
      <c r="AO58" s="384"/>
      <c r="AP58" s="384"/>
      <c r="AQ58" s="384"/>
      <c r="AR58" s="384"/>
      <c r="AS58" s="384"/>
    </row>
    <row r="59" spans="1:45">
      <c r="B59" s="247" t="s">
        <v>172</v>
      </c>
      <c r="R59" s="311"/>
      <c r="AD59" s="384"/>
      <c r="AE59" s="384"/>
      <c r="AF59" s="384"/>
      <c r="AG59" s="384"/>
      <c r="AH59" s="384"/>
    </row>
    <row r="60" spans="1:45">
      <c r="A60" s="237"/>
      <c r="B60" s="247" t="s">
        <v>152</v>
      </c>
      <c r="C60" s="229"/>
      <c r="R60" s="311"/>
      <c r="AD60" s="384"/>
      <c r="AE60" s="384"/>
      <c r="AF60" s="384"/>
      <c r="AG60" s="384"/>
      <c r="AH60" s="384"/>
    </row>
    <row r="61" spans="1:45">
      <c r="B61" s="247" t="s">
        <v>208</v>
      </c>
      <c r="C61" s="251"/>
      <c r="R61" s="311"/>
      <c r="AD61" s="384"/>
      <c r="AE61" s="384"/>
      <c r="AF61" s="384"/>
      <c r="AG61" s="384"/>
      <c r="AH61" s="384"/>
    </row>
    <row r="62" spans="1:45">
      <c r="B62" s="247" t="s">
        <v>203</v>
      </c>
      <c r="R62" s="311"/>
      <c r="AD62" s="384"/>
      <c r="AE62" s="384"/>
      <c r="AF62" s="384"/>
      <c r="AG62" s="384"/>
      <c r="AH62" s="384"/>
    </row>
    <row r="63" spans="1:45">
      <c r="B63" s="247" t="s">
        <v>175</v>
      </c>
      <c r="R63" s="311"/>
      <c r="AD63" s="384"/>
      <c r="AE63" s="384"/>
      <c r="AF63" s="384"/>
      <c r="AG63" s="384"/>
      <c r="AH63" s="384"/>
    </row>
    <row r="64" spans="1:45">
      <c r="B64" s="247" t="s">
        <v>84</v>
      </c>
      <c r="R64" s="311"/>
      <c r="AD64" s="384"/>
      <c r="AE64" s="384"/>
      <c r="AF64" s="384"/>
      <c r="AG64" s="384"/>
      <c r="AH64" s="384"/>
    </row>
    <row r="65" spans="2:45">
      <c r="B65" s="247" t="s">
        <v>82</v>
      </c>
      <c r="R65" s="311"/>
      <c r="AD65" s="384"/>
      <c r="AE65" s="384"/>
      <c r="AF65" s="384"/>
      <c r="AG65" s="384"/>
      <c r="AH65" s="384"/>
    </row>
    <row r="66" spans="2:45">
      <c r="B66" s="247" t="s">
        <v>81</v>
      </c>
      <c r="AD66" s="384"/>
      <c r="AE66" s="384"/>
      <c r="AF66" s="384"/>
      <c r="AG66" s="384"/>
      <c r="AH66" s="384"/>
    </row>
    <row r="67" spans="2:45">
      <c r="B67" s="247" t="s">
        <v>173</v>
      </c>
      <c r="AD67" s="384"/>
      <c r="AE67" s="384"/>
      <c r="AF67" s="384"/>
      <c r="AG67" s="384"/>
      <c r="AH67" s="384"/>
    </row>
    <row r="68" spans="2:45">
      <c r="AD68" s="384"/>
      <c r="AE68" s="384"/>
      <c r="AF68" s="384"/>
      <c r="AG68" s="384"/>
      <c r="AH68" s="384"/>
    </row>
    <row r="69" spans="2:45">
      <c r="AD69" s="384"/>
      <c r="AE69" s="384"/>
      <c r="AF69" s="384"/>
      <c r="AG69" s="384"/>
      <c r="AH69" s="384"/>
    </row>
    <row r="70" spans="2:45">
      <c r="AD70" s="384"/>
      <c r="AE70" s="384"/>
      <c r="AF70" s="384"/>
      <c r="AG70" s="384"/>
      <c r="AH70" s="384"/>
    </row>
    <row r="71" spans="2:45">
      <c r="AD71" s="384"/>
      <c r="AE71" s="384"/>
      <c r="AF71" s="384"/>
      <c r="AG71" s="384"/>
      <c r="AH71" s="384"/>
    </row>
    <row r="72" spans="2:45">
      <c r="AD72" s="384"/>
      <c r="AE72" s="384"/>
      <c r="AF72" s="384"/>
      <c r="AG72" s="384"/>
      <c r="AH72" s="384"/>
    </row>
    <row r="73" spans="2:45">
      <c r="AL73" s="384"/>
      <c r="AM73" s="384"/>
      <c r="AN73" s="384"/>
      <c r="AO73" s="384"/>
      <c r="AP73" s="384"/>
      <c r="AQ73" s="384"/>
      <c r="AR73" s="384"/>
      <c r="AS73" s="384"/>
    </row>
    <row r="74" spans="2:45">
      <c r="AL74" s="384"/>
      <c r="AM74" s="384"/>
      <c r="AN74" s="384"/>
      <c r="AO74" s="384"/>
      <c r="AP74" s="384"/>
      <c r="AQ74" s="384"/>
      <c r="AR74" s="384"/>
      <c r="AS74" s="384"/>
    </row>
    <row r="75" spans="2:45">
      <c r="AL75" s="384"/>
      <c r="AM75" s="384"/>
      <c r="AN75" s="384"/>
      <c r="AO75" s="384"/>
      <c r="AP75" s="384"/>
      <c r="AQ75" s="384"/>
      <c r="AR75" s="384"/>
      <c r="AS75" s="384"/>
    </row>
    <row r="76" spans="2:45">
      <c r="AL76" s="384"/>
      <c r="AM76" s="384"/>
      <c r="AN76" s="384"/>
      <c r="AO76" s="384"/>
      <c r="AP76" s="384"/>
      <c r="AQ76" s="384"/>
      <c r="AR76" s="384"/>
      <c r="AS76" s="384"/>
    </row>
    <row r="77" spans="2:45">
      <c r="AL77" s="384"/>
      <c r="AM77" s="384"/>
      <c r="AN77" s="384"/>
      <c r="AO77" s="384"/>
      <c r="AP77" s="384"/>
      <c r="AQ77" s="384"/>
      <c r="AR77" s="384"/>
      <c r="AS77" s="384"/>
    </row>
    <row r="78" spans="2:45">
      <c r="AL78" s="384"/>
      <c r="AM78" s="384"/>
      <c r="AN78" s="384"/>
      <c r="AO78" s="384"/>
      <c r="AP78" s="384"/>
      <c r="AQ78" s="384"/>
      <c r="AR78" s="384"/>
      <c r="AS78" s="384"/>
    </row>
    <row r="79" spans="2:45">
      <c r="AL79" s="384"/>
      <c r="AM79" s="384"/>
      <c r="AN79" s="384"/>
      <c r="AO79" s="384"/>
      <c r="AP79" s="384"/>
      <c r="AQ79" s="384"/>
      <c r="AR79" s="384"/>
      <c r="AS79" s="384"/>
    </row>
  </sheetData>
  <mergeCells count="496">
    <mergeCell ref="E5:G5"/>
    <mergeCell ref="K5:M5"/>
    <mergeCell ref="AF5:AK5"/>
    <mergeCell ref="AB6:AE6"/>
    <mergeCell ref="AF6:AG6"/>
    <mergeCell ref="AH6:AI6"/>
    <mergeCell ref="AJ6:AK6"/>
    <mergeCell ref="AB7:AD7"/>
    <mergeCell ref="AF7:AG7"/>
    <mergeCell ref="AH7:AI7"/>
    <mergeCell ref="AJ7:AK7"/>
    <mergeCell ref="R8:Y8"/>
    <mergeCell ref="AB8:AD8"/>
    <mergeCell ref="AF8:AG8"/>
    <mergeCell ref="AH8:AI8"/>
    <mergeCell ref="AJ8:AK8"/>
    <mergeCell ref="AB9:AD9"/>
    <mergeCell ref="AF9:AG9"/>
    <mergeCell ref="AH9:AI9"/>
    <mergeCell ref="AJ9:AK9"/>
    <mergeCell ref="AB10:AD10"/>
    <mergeCell ref="AF10:AG10"/>
    <mergeCell ref="AH10:AI10"/>
    <mergeCell ref="AJ10:AK10"/>
    <mergeCell ref="AB11:AD11"/>
    <mergeCell ref="AF11:AG11"/>
    <mergeCell ref="AH11:AI11"/>
    <mergeCell ref="AJ11:AK11"/>
    <mergeCell ref="AB12:AD12"/>
    <mergeCell ref="AF12:AG12"/>
    <mergeCell ref="AH12:AI12"/>
    <mergeCell ref="AJ12:AK12"/>
    <mergeCell ref="AF13:AG13"/>
    <mergeCell ref="AH13:AI13"/>
    <mergeCell ref="AJ13:AK13"/>
    <mergeCell ref="AB14:AD14"/>
    <mergeCell ref="AF14:AG14"/>
    <mergeCell ref="AH14:AI14"/>
    <mergeCell ref="AJ14:AK14"/>
    <mergeCell ref="AB15:AD15"/>
    <mergeCell ref="AF15:AG15"/>
    <mergeCell ref="AH15:AI15"/>
    <mergeCell ref="AJ15:AK15"/>
    <mergeCell ref="AB16:AD16"/>
    <mergeCell ref="AF16:AG16"/>
    <mergeCell ref="AH16:AI16"/>
    <mergeCell ref="AJ16:AK16"/>
    <mergeCell ref="AB17:AD17"/>
    <mergeCell ref="AF17:AG17"/>
    <mergeCell ref="AH17:AI17"/>
    <mergeCell ref="AJ17:AK17"/>
    <mergeCell ref="AF18:AG18"/>
    <mergeCell ref="AH18:AI18"/>
    <mergeCell ref="AJ18:AK18"/>
    <mergeCell ref="AB19:AD19"/>
    <mergeCell ref="AF19:AG19"/>
    <mergeCell ref="AH19:AI19"/>
    <mergeCell ref="AJ19:AK19"/>
    <mergeCell ref="AB20:AD20"/>
    <mergeCell ref="R24:Y24"/>
    <mergeCell ref="R25:Y25"/>
    <mergeCell ref="AF25:AK25"/>
    <mergeCell ref="R26:Y26"/>
    <mergeCell ref="AB26:AE26"/>
    <mergeCell ref="AF26:AG26"/>
    <mergeCell ref="AH26:AI26"/>
    <mergeCell ref="AJ26:AK26"/>
    <mergeCell ref="R27:Y27"/>
    <mergeCell ref="AB27:AD27"/>
    <mergeCell ref="AF27:AG27"/>
    <mergeCell ref="AH27:AI27"/>
    <mergeCell ref="AJ27:AK27"/>
    <mergeCell ref="R28:Y28"/>
    <mergeCell ref="AB28:AD28"/>
    <mergeCell ref="AF28:AG28"/>
    <mergeCell ref="AH28:AI28"/>
    <mergeCell ref="AJ28:AK28"/>
    <mergeCell ref="R29:Y29"/>
    <mergeCell ref="AB29:AD29"/>
    <mergeCell ref="AF29:AG29"/>
    <mergeCell ref="AH29:AI29"/>
    <mergeCell ref="AJ29:AK29"/>
    <mergeCell ref="R30:Y30"/>
    <mergeCell ref="AB30:AD30"/>
    <mergeCell ref="AF30:AG30"/>
    <mergeCell ref="AH30:AI30"/>
    <mergeCell ref="AJ30:AK30"/>
    <mergeCell ref="R31:Y31"/>
    <mergeCell ref="AB31:AD31"/>
    <mergeCell ref="AF31:AG31"/>
    <mergeCell ref="AH31:AI31"/>
    <mergeCell ref="AJ31:AK31"/>
    <mergeCell ref="R32:Y32"/>
    <mergeCell ref="AB32:AD32"/>
    <mergeCell ref="AF32:AG32"/>
    <mergeCell ref="AH32:AI32"/>
    <mergeCell ref="AJ32:AK32"/>
    <mergeCell ref="R33:Y33"/>
    <mergeCell ref="AF33:AG33"/>
    <mergeCell ref="AH33:AI33"/>
    <mergeCell ref="AJ33:AK33"/>
    <mergeCell ref="R34:Y34"/>
    <mergeCell ref="AB34:AD34"/>
    <mergeCell ref="AF34:AG34"/>
    <mergeCell ref="AH34:AI34"/>
    <mergeCell ref="AJ34:AK34"/>
    <mergeCell ref="R35:Y35"/>
    <mergeCell ref="AB35:AD35"/>
    <mergeCell ref="AF35:AG35"/>
    <mergeCell ref="AH35:AI35"/>
    <mergeCell ref="AJ35:AK35"/>
    <mergeCell ref="R36:Y36"/>
    <mergeCell ref="AB36:AD36"/>
    <mergeCell ref="AF36:AG36"/>
    <mergeCell ref="AH36:AI36"/>
    <mergeCell ref="AJ36:AK36"/>
    <mergeCell ref="AB37:AD37"/>
    <mergeCell ref="AF37:AG37"/>
    <mergeCell ref="AH37:AI37"/>
    <mergeCell ref="AJ37:AK37"/>
    <mergeCell ref="AF38:AG38"/>
    <mergeCell ref="AH38:AI38"/>
    <mergeCell ref="AJ38:AK38"/>
    <mergeCell ref="Q39:R39"/>
    <mergeCell ref="AB39:AD39"/>
    <mergeCell ref="AF39:AG39"/>
    <mergeCell ref="AH39:AI39"/>
    <mergeCell ref="AJ39:AK39"/>
    <mergeCell ref="Q44:R44"/>
    <mergeCell ref="R45:X45"/>
    <mergeCell ref="AE45:AF45"/>
    <mergeCell ref="AG45:AH45"/>
    <mergeCell ref="AI45:AJ45"/>
    <mergeCell ref="R47:X47"/>
    <mergeCell ref="AB47:AD47"/>
    <mergeCell ref="AE47:AF47"/>
    <mergeCell ref="AG47:AH47"/>
    <mergeCell ref="AI47:AJ47"/>
    <mergeCell ref="R48:X48"/>
    <mergeCell ref="AB48:AD48"/>
    <mergeCell ref="AE48:AF48"/>
    <mergeCell ref="AG48:AH48"/>
    <mergeCell ref="AI48:AJ48"/>
    <mergeCell ref="AB49:AD49"/>
    <mergeCell ref="AE49:AF49"/>
    <mergeCell ref="AG49:AH49"/>
    <mergeCell ref="AI49:AJ49"/>
    <mergeCell ref="Q50:Y50"/>
    <mergeCell ref="AB50:AD50"/>
    <mergeCell ref="AE50:AF50"/>
    <mergeCell ref="AG50:AH50"/>
    <mergeCell ref="AI50:AJ50"/>
    <mergeCell ref="AB51:AD51"/>
    <mergeCell ref="AE51:AF51"/>
    <mergeCell ref="AG51:AH51"/>
    <mergeCell ref="AI51:AJ51"/>
    <mergeCell ref="AB52:AD52"/>
    <mergeCell ref="AE52:AF52"/>
    <mergeCell ref="AG52:AH52"/>
    <mergeCell ref="AI52:AJ52"/>
    <mergeCell ref="AB53:AD53"/>
    <mergeCell ref="AE53:AF53"/>
    <mergeCell ref="AG53:AH53"/>
    <mergeCell ref="AI53:AJ53"/>
    <mergeCell ref="AB54:AD54"/>
    <mergeCell ref="AE54:AF54"/>
    <mergeCell ref="AG54:AH54"/>
    <mergeCell ref="AI54:AJ54"/>
    <mergeCell ref="AB55:AD55"/>
    <mergeCell ref="AE55:AF55"/>
    <mergeCell ref="AG55:AH55"/>
    <mergeCell ref="AI55:AJ55"/>
    <mergeCell ref="AB56:AD56"/>
    <mergeCell ref="AE56:AF56"/>
    <mergeCell ref="AG56:AH56"/>
    <mergeCell ref="AI56:AJ56"/>
    <mergeCell ref="AB57:AD57"/>
    <mergeCell ref="AE57:AF57"/>
    <mergeCell ref="AG57:AH57"/>
    <mergeCell ref="AI57:AJ57"/>
    <mergeCell ref="AE58:AF58"/>
    <mergeCell ref="B2:N4"/>
    <mergeCell ref="Q3:Z4"/>
    <mergeCell ref="B5:B7"/>
    <mergeCell ref="C5:C7"/>
    <mergeCell ref="D5:D6"/>
    <mergeCell ref="H5:H7"/>
    <mergeCell ref="J5:J7"/>
    <mergeCell ref="N5:N7"/>
    <mergeCell ref="AM5:AM7"/>
    <mergeCell ref="AN5:AN7"/>
    <mergeCell ref="AO5:AO7"/>
    <mergeCell ref="AQ5:AQ7"/>
    <mergeCell ref="AR5:AR7"/>
    <mergeCell ref="E6:E7"/>
    <mergeCell ref="G6:G7"/>
    <mergeCell ref="K6:K7"/>
    <mergeCell ref="L6:L7"/>
    <mergeCell ref="M6:M7"/>
    <mergeCell ref="A8:A10"/>
    <mergeCell ref="B8:B10"/>
    <mergeCell ref="C8:C10"/>
    <mergeCell ref="D8:D10"/>
    <mergeCell ref="E8:E10"/>
    <mergeCell ref="F8:F10"/>
    <mergeCell ref="G8:G10"/>
    <mergeCell ref="H8:H10"/>
    <mergeCell ref="I8:I10"/>
    <mergeCell ref="J8:J10"/>
    <mergeCell ref="L8:L10"/>
    <mergeCell ref="M8:M10"/>
    <mergeCell ref="N8:N10"/>
    <mergeCell ref="O8:O10"/>
    <mergeCell ref="AM8:AM10"/>
    <mergeCell ref="AN8:AN10"/>
    <mergeCell ref="AO8:AO10"/>
    <mergeCell ref="AQ8:AQ10"/>
    <mergeCell ref="AR8:AR10"/>
    <mergeCell ref="R9:Y10"/>
    <mergeCell ref="A11:A13"/>
    <mergeCell ref="B11:B13"/>
    <mergeCell ref="C11:C13"/>
    <mergeCell ref="D11:D13"/>
    <mergeCell ref="E11:E13"/>
    <mergeCell ref="F11:F13"/>
    <mergeCell ref="G11:G13"/>
    <mergeCell ref="H11:H13"/>
    <mergeCell ref="I11:I13"/>
    <mergeCell ref="J11:J13"/>
    <mergeCell ref="L11:L13"/>
    <mergeCell ref="M11:M13"/>
    <mergeCell ref="N11:N13"/>
    <mergeCell ref="O11:O13"/>
    <mergeCell ref="R11:Y13"/>
    <mergeCell ref="AM11:AM13"/>
    <mergeCell ref="AN11:AN13"/>
    <mergeCell ref="AO11:AO13"/>
    <mergeCell ref="AQ11:AQ13"/>
    <mergeCell ref="AR11:AR13"/>
    <mergeCell ref="A14:A16"/>
    <mergeCell ref="B14:B16"/>
    <mergeCell ref="C14:C16"/>
    <mergeCell ref="D14:D16"/>
    <mergeCell ref="E14:E16"/>
    <mergeCell ref="F14:F16"/>
    <mergeCell ref="G14:G16"/>
    <mergeCell ref="H14:H16"/>
    <mergeCell ref="I14:I16"/>
    <mergeCell ref="J14:J16"/>
    <mergeCell ref="L14:L16"/>
    <mergeCell ref="M14:M16"/>
    <mergeCell ref="N14:N16"/>
    <mergeCell ref="O14:O16"/>
    <mergeCell ref="R14:Y16"/>
    <mergeCell ref="AM14:AM16"/>
    <mergeCell ref="AN14:AN16"/>
    <mergeCell ref="AO14:AO16"/>
    <mergeCell ref="AQ14:AQ16"/>
    <mergeCell ref="AR14:AR16"/>
    <mergeCell ref="A17:A19"/>
    <mergeCell ref="B17:B19"/>
    <mergeCell ref="C17:C19"/>
    <mergeCell ref="D17:D19"/>
    <mergeCell ref="E17:E19"/>
    <mergeCell ref="F17:F19"/>
    <mergeCell ref="G17:G19"/>
    <mergeCell ref="H17:H19"/>
    <mergeCell ref="I17:I19"/>
    <mergeCell ref="J17:J19"/>
    <mergeCell ref="L17:L19"/>
    <mergeCell ref="M17:M19"/>
    <mergeCell ref="N17:N19"/>
    <mergeCell ref="O17:O19"/>
    <mergeCell ref="R17:Y18"/>
    <mergeCell ref="AM17:AM19"/>
    <mergeCell ref="AN17:AN19"/>
    <mergeCell ref="AO17:AO19"/>
    <mergeCell ref="AQ17:AQ19"/>
    <mergeCell ref="AR17:AR19"/>
    <mergeCell ref="R19:Y20"/>
    <mergeCell ref="A20:A22"/>
    <mergeCell ref="B20:B22"/>
    <mergeCell ref="C20:C22"/>
    <mergeCell ref="D20:D22"/>
    <mergeCell ref="E20:E22"/>
    <mergeCell ref="F20:F22"/>
    <mergeCell ref="G20:G22"/>
    <mergeCell ref="H20:H22"/>
    <mergeCell ref="I20:I22"/>
    <mergeCell ref="J20:J22"/>
    <mergeCell ref="L20:L22"/>
    <mergeCell ref="M20:M22"/>
    <mergeCell ref="N20:N22"/>
    <mergeCell ref="O20:O22"/>
    <mergeCell ref="AM20:AM22"/>
    <mergeCell ref="AN20:AN22"/>
    <mergeCell ref="AO20:AO22"/>
    <mergeCell ref="AQ20:AQ22"/>
    <mergeCell ref="AR20:AR22"/>
    <mergeCell ref="R21:Y23"/>
    <mergeCell ref="A23:A25"/>
    <mergeCell ref="B23:B25"/>
    <mergeCell ref="C23:C25"/>
    <mergeCell ref="D23:D25"/>
    <mergeCell ref="E23:E25"/>
    <mergeCell ref="F23:F25"/>
    <mergeCell ref="G23:G25"/>
    <mergeCell ref="H23:H25"/>
    <mergeCell ref="I23:I25"/>
    <mergeCell ref="J23:J25"/>
    <mergeCell ref="L23:L25"/>
    <mergeCell ref="M23:M25"/>
    <mergeCell ref="N23:N25"/>
    <mergeCell ref="O23:O25"/>
    <mergeCell ref="AM23:AM25"/>
    <mergeCell ref="AN23:AN25"/>
    <mergeCell ref="AO23:AO25"/>
    <mergeCell ref="AQ23:AQ25"/>
    <mergeCell ref="AR23:AR25"/>
    <mergeCell ref="A26:A28"/>
    <mergeCell ref="B26:B28"/>
    <mergeCell ref="C26:C28"/>
    <mergeCell ref="D26:D28"/>
    <mergeCell ref="E26:E28"/>
    <mergeCell ref="F26:F28"/>
    <mergeCell ref="G26:G28"/>
    <mergeCell ref="H26:H28"/>
    <mergeCell ref="I26:I28"/>
    <mergeCell ref="J26:J28"/>
    <mergeCell ref="L26:L28"/>
    <mergeCell ref="M26:M28"/>
    <mergeCell ref="N26:N28"/>
    <mergeCell ref="O26:O28"/>
    <mergeCell ref="AM26:AM28"/>
    <mergeCell ref="AN26:AN28"/>
    <mergeCell ref="AO26:AO28"/>
    <mergeCell ref="AQ26:AQ28"/>
    <mergeCell ref="AR26:AR28"/>
    <mergeCell ref="A29:A31"/>
    <mergeCell ref="B29:B31"/>
    <mergeCell ref="C29:C31"/>
    <mergeCell ref="D29:D31"/>
    <mergeCell ref="E29:E31"/>
    <mergeCell ref="F29:F31"/>
    <mergeCell ref="G29:G31"/>
    <mergeCell ref="H29:H31"/>
    <mergeCell ref="I29:I31"/>
    <mergeCell ref="J29:J31"/>
    <mergeCell ref="L29:L31"/>
    <mergeCell ref="M29:M31"/>
    <mergeCell ref="N29:N31"/>
    <mergeCell ref="O29:O31"/>
    <mergeCell ref="AM29:AM31"/>
    <mergeCell ref="AN29:AN31"/>
    <mergeCell ref="AO29:AO31"/>
    <mergeCell ref="AQ29:AQ31"/>
    <mergeCell ref="AR29:AR31"/>
    <mergeCell ref="A32:A34"/>
    <mergeCell ref="B32:B34"/>
    <mergeCell ref="C32:C34"/>
    <mergeCell ref="D32:D34"/>
    <mergeCell ref="E32:E34"/>
    <mergeCell ref="F32:F34"/>
    <mergeCell ref="G32:G34"/>
    <mergeCell ref="H32:H34"/>
    <mergeCell ref="I32:I34"/>
    <mergeCell ref="J32:J34"/>
    <mergeCell ref="L32:L34"/>
    <mergeCell ref="M32:M34"/>
    <mergeCell ref="N32:N34"/>
    <mergeCell ref="O32:O34"/>
    <mergeCell ref="AM32:AM34"/>
    <mergeCell ref="AN32:AN34"/>
    <mergeCell ref="AO32:AO34"/>
    <mergeCell ref="AQ32:AQ34"/>
    <mergeCell ref="AR32:AR34"/>
    <mergeCell ref="A35:A37"/>
    <mergeCell ref="B35:B37"/>
    <mergeCell ref="C35:C37"/>
    <mergeCell ref="D35:D37"/>
    <mergeCell ref="E35:E37"/>
    <mergeCell ref="F35:F37"/>
    <mergeCell ref="G35:G37"/>
    <mergeCell ref="H35:H37"/>
    <mergeCell ref="I35:I37"/>
    <mergeCell ref="J35:J37"/>
    <mergeCell ref="L35:L37"/>
    <mergeCell ref="M35:M37"/>
    <mergeCell ref="N35:N37"/>
    <mergeCell ref="O35:O37"/>
    <mergeCell ref="AM35:AM37"/>
    <mergeCell ref="AN35:AN37"/>
    <mergeCell ref="AO35:AO37"/>
    <mergeCell ref="AQ35:AQ37"/>
    <mergeCell ref="AR35:AR37"/>
    <mergeCell ref="A38:A40"/>
    <mergeCell ref="B38:B40"/>
    <mergeCell ref="C38:C40"/>
    <mergeCell ref="D38:D40"/>
    <mergeCell ref="E38:E40"/>
    <mergeCell ref="F38:F40"/>
    <mergeCell ref="G38:G40"/>
    <mergeCell ref="H38:H40"/>
    <mergeCell ref="I38:I40"/>
    <mergeCell ref="J38:J40"/>
    <mergeCell ref="L38:L40"/>
    <mergeCell ref="M38:M40"/>
    <mergeCell ref="N38:N40"/>
    <mergeCell ref="O38:O40"/>
    <mergeCell ref="AM38:AM40"/>
    <mergeCell ref="AN38:AN40"/>
    <mergeCell ref="AO38:AO40"/>
    <mergeCell ref="AQ38:AQ40"/>
    <mergeCell ref="AR38:AR40"/>
    <mergeCell ref="A41:A43"/>
    <mergeCell ref="B41:B43"/>
    <mergeCell ref="C41:C43"/>
    <mergeCell ref="D41:D43"/>
    <mergeCell ref="E41:E43"/>
    <mergeCell ref="F41:F43"/>
    <mergeCell ref="G41:G43"/>
    <mergeCell ref="H41:H43"/>
    <mergeCell ref="I41:I43"/>
    <mergeCell ref="J41:J43"/>
    <mergeCell ref="L41:L43"/>
    <mergeCell ref="M41:M43"/>
    <mergeCell ref="N41:N43"/>
    <mergeCell ref="O41:O43"/>
    <mergeCell ref="AM41:AM43"/>
    <mergeCell ref="AN41:AN43"/>
    <mergeCell ref="AO41:AO43"/>
    <mergeCell ref="AQ41:AQ43"/>
    <mergeCell ref="AR41:AR43"/>
    <mergeCell ref="A44:A46"/>
    <mergeCell ref="B44:B46"/>
    <mergeCell ref="C44:C46"/>
    <mergeCell ref="D44:D46"/>
    <mergeCell ref="E44:E46"/>
    <mergeCell ref="F44:F46"/>
    <mergeCell ref="G44:G46"/>
    <mergeCell ref="H44:H46"/>
    <mergeCell ref="I44:I46"/>
    <mergeCell ref="J44:J46"/>
    <mergeCell ref="L44:L46"/>
    <mergeCell ref="M44:M46"/>
    <mergeCell ref="N44:N46"/>
    <mergeCell ref="O44:O46"/>
    <mergeCell ref="AM44:AM46"/>
    <mergeCell ref="AN44:AN46"/>
    <mergeCell ref="AO44:AO46"/>
    <mergeCell ref="AQ44:AQ46"/>
    <mergeCell ref="AR44:AR46"/>
    <mergeCell ref="A47:A49"/>
    <mergeCell ref="B47:B49"/>
    <mergeCell ref="C47:C49"/>
    <mergeCell ref="D47:D49"/>
    <mergeCell ref="E47:E49"/>
    <mergeCell ref="F47:F49"/>
    <mergeCell ref="G47:G49"/>
    <mergeCell ref="H47:H49"/>
    <mergeCell ref="I47:I49"/>
    <mergeCell ref="J47:J49"/>
    <mergeCell ref="L47:L49"/>
    <mergeCell ref="M47:M49"/>
    <mergeCell ref="N47:N49"/>
    <mergeCell ref="O47:O49"/>
    <mergeCell ref="AM47:AM49"/>
    <mergeCell ref="AN47:AN49"/>
    <mergeCell ref="AO47:AO49"/>
    <mergeCell ref="AQ47:AQ49"/>
    <mergeCell ref="AR47:AR49"/>
    <mergeCell ref="A50:A52"/>
    <mergeCell ref="B50:B52"/>
    <mergeCell ref="C50:C52"/>
    <mergeCell ref="D50:D52"/>
    <mergeCell ref="E50:E52"/>
    <mergeCell ref="F50:F52"/>
    <mergeCell ref="G50:G52"/>
    <mergeCell ref="H50:H52"/>
    <mergeCell ref="I50:I52"/>
    <mergeCell ref="J50:J52"/>
    <mergeCell ref="L50:L52"/>
    <mergeCell ref="M50:M52"/>
    <mergeCell ref="N50:N52"/>
    <mergeCell ref="O50:O52"/>
    <mergeCell ref="AM50:AM52"/>
    <mergeCell ref="AN50:AN52"/>
    <mergeCell ref="AO50:AO52"/>
    <mergeCell ref="AQ50:AQ52"/>
    <mergeCell ref="AR50:AR52"/>
    <mergeCell ref="Q51:Z52"/>
    <mergeCell ref="AM54:AM56"/>
    <mergeCell ref="AN54:AN56"/>
    <mergeCell ref="AO54:AO56"/>
    <mergeCell ref="AQ54:AQ56"/>
    <mergeCell ref="AR54:AR56"/>
  </mergeCells>
  <phoneticPr fontId="12" type="Hiragana"/>
  <conditionalFormatting sqref="L8:M10">
    <cfRule type="expression" dxfId="44" priority="15">
      <formula>OR($J$8="育休中",$J$8="退職済")</formula>
    </cfRule>
  </conditionalFormatting>
  <conditionalFormatting sqref="L14:M16">
    <cfRule type="expression" dxfId="43" priority="14">
      <formula>OR($J$14="育休中",$J$14="退職済")</formula>
    </cfRule>
  </conditionalFormatting>
  <conditionalFormatting sqref="L17:M19">
    <cfRule type="expression" dxfId="42" priority="13">
      <formula>OR($J$17="育休中",$J$17="退職済")</formula>
    </cfRule>
  </conditionalFormatting>
  <conditionalFormatting sqref="L20:M22">
    <cfRule type="expression" dxfId="41" priority="12">
      <formula>OR($J$20="育休中",$J$20="退職済")</formula>
    </cfRule>
  </conditionalFormatting>
  <conditionalFormatting sqref="L23:M25">
    <cfRule type="expression" dxfId="40" priority="11">
      <formula>OR($J$23="育休中",$J$23="退職済")</formula>
    </cfRule>
  </conditionalFormatting>
  <conditionalFormatting sqref="L26:M28">
    <cfRule type="expression" dxfId="39" priority="10">
      <formula>OR($J$26="育休中",$J$26="退職済")</formula>
    </cfRule>
  </conditionalFormatting>
  <conditionalFormatting sqref="L29:M31">
    <cfRule type="expression" dxfId="38" priority="9">
      <formula>OR($J$29="育休中",$J$29="退職済")</formula>
    </cfRule>
  </conditionalFormatting>
  <conditionalFormatting sqref="L32:M34">
    <cfRule type="expression" dxfId="37" priority="8">
      <formula>OR($J$32="育休中",$J$32="退職済")</formula>
    </cfRule>
  </conditionalFormatting>
  <conditionalFormatting sqref="L35:M37">
    <cfRule type="expression" dxfId="36" priority="7">
      <formula>OR($J$35="育休中",$J$35="退職済")</formula>
    </cfRule>
  </conditionalFormatting>
  <conditionalFormatting sqref="L38:M40">
    <cfRule type="expression" dxfId="35" priority="6">
      <formula>OR($J$38="育休中",$J$38="退職済")</formula>
    </cfRule>
  </conditionalFormatting>
  <conditionalFormatting sqref="L41:M43">
    <cfRule type="expression" dxfId="34" priority="5">
      <formula>OR($J$41="育休中",$J$41="退職済")</formula>
    </cfRule>
  </conditionalFormatting>
  <conditionalFormatting sqref="L44:M46">
    <cfRule type="expression" dxfId="33" priority="4">
      <formula>OR($J$44="育休中",$J$44="退職済")</formula>
    </cfRule>
  </conditionalFormatting>
  <conditionalFormatting sqref="L47:M49">
    <cfRule type="expression" dxfId="32" priority="3">
      <formula>OR($J$47="育休中",$J$47="退職済")</formula>
    </cfRule>
  </conditionalFormatting>
  <conditionalFormatting sqref="L50:M52">
    <cfRule type="expression" dxfId="31" priority="2">
      <formula>OR($J$50="育休中",$J$50="退職済")</formula>
    </cfRule>
  </conditionalFormatting>
  <conditionalFormatting sqref="L11:M13">
    <cfRule type="expression" dxfId="30" priority="1">
      <formula>OR($J$11="育休中",$J$11="退職済")</formula>
    </cfRule>
  </conditionalFormatting>
  <dataValidations count="6">
    <dataValidation type="list" allowBlank="1" showDropDown="0" showInputMessage="1" showErrorMessage="1" sqref="F50 F47 F44 F41 F38 F35 F32 F29 F26 F23 F20 F17 F11 F8 F14">
      <formula1>"幼稚園一種,幼稚園二種,養護教諭,小学校教諭"</formula1>
    </dataValidation>
    <dataValidation type="list" allowBlank="1" showDropDown="0" showInputMessage="1" showErrorMessage="1" sqref="E8:E52">
      <formula1>"○"</formula1>
    </dataValidation>
    <dataValidation type="list" allowBlank="1" showDropDown="0" showInputMessage="1" showErrorMessage="1" sqref="J8:J52">
      <formula1>"常勤,その他,育休中,退職済"</formula1>
    </dataValidation>
    <dataValidation type="list" allowBlank="1" showDropDown="0" showInputMessage="1" showErrorMessage="1" sqref="L8:L52">
      <formula1>"3,3.25,3.5,3.75,4,4.25,4.5,4.75,5,5.25,5.5,5.75,6,6.25,6.5,6.75,7,7.25,7.5,7.75,8,8.25,8.5,8.75,9"</formula1>
    </dataValidation>
    <dataValidation type="list" allowBlank="1" showDropDown="0" showInputMessage="1" showErrorMessage="1" sqref="M8:M52">
      <formula1>"1,2,3,4,5,6,7,8,9,10,11,12,13,14,15,16,17,18,19,20,21,22,23,24,25,26,27,28,29,30,31"</formula1>
    </dataValidation>
    <dataValidation type="list" allowBlank="1" showDropDown="0" showInputMessage="1" showErrorMessage="1" sqref="B8:B52">
      <formula1>$B$54:$B$67</formula1>
    </dataValidation>
  </dataValidations>
  <pageMargins left="0.40999999999999992" right="0.17" top="0.5" bottom="0.2" header="0.23" footer="0.19685039370078738"/>
  <pageSetup paperSize="9" scale="82" firstPageNumber="5" fitToWidth="1" fitToHeight="1" orientation="landscape" usePrinterDefaults="1" useFirstPageNumber="1" r:id="rId1"/>
  <headerFooter alignWithMargins="0">
    <oddHeader xml:space="preserve">&amp;C
</oddHeader>
    <oddFooter>&amp;C- &amp;P -</oddFooter>
  </headerFooter>
  <rowBreaks count="1" manualBreakCount="1">
    <brk id="52" max="255" man="1"/>
  </rowBreaks>
  <colBreaks count="1" manualBreakCount="1">
    <brk id="15"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S79"/>
  <sheetViews>
    <sheetView view="pageBreakPreview" zoomScale="90" zoomScaleNormal="60" zoomScaleSheetLayoutView="90" workbookViewId="0"/>
  </sheetViews>
  <sheetFormatPr defaultRowHeight="13.5"/>
  <cols>
    <col min="1" max="1" width="4" style="18" customWidth="1"/>
    <col min="2" max="2" width="19.453125" style="18" customWidth="1"/>
    <col min="3" max="3" width="19" style="18" customWidth="1"/>
    <col min="4" max="4" width="12.453125" style="18" customWidth="1"/>
    <col min="5" max="5" width="8.26953125" style="18" customWidth="1"/>
    <col min="6" max="6" width="12.6328125" style="18" customWidth="1"/>
    <col min="7" max="7" width="10" style="18" customWidth="1"/>
    <col min="8" max="10" width="8.7265625" style="18" customWidth="1"/>
    <col min="11" max="11" width="13.36328125" style="228" customWidth="1"/>
    <col min="12" max="13" width="13.36328125" style="18" customWidth="1"/>
    <col min="14" max="14" width="13.6328125" style="18" customWidth="1"/>
    <col min="15" max="16" width="8.7265625" style="18" bestFit="1" customWidth="1"/>
    <col min="17" max="17" width="20.625" style="18" customWidth="1"/>
    <col min="18" max="18" width="8.7265625" style="18" customWidth="1"/>
    <col min="19" max="19" width="1.26953125" style="18" customWidth="1"/>
    <col min="20" max="26" width="8.7265625" style="18" customWidth="1"/>
    <col min="27" max="27" width="8.7265625" style="18" bestFit="1" customWidth="1"/>
    <col min="35" max="35" width="9.6328125" customWidth="1"/>
    <col min="39" max="39" width="10.1796875" customWidth="1"/>
  </cols>
  <sheetData>
    <row r="1" spans="1:45" ht="14.25">
      <c r="A1" s="230"/>
      <c r="B1" s="238" t="s">
        <v>140</v>
      </c>
      <c r="C1" s="230"/>
      <c r="D1" s="252"/>
      <c r="E1" s="252"/>
      <c r="F1" s="252"/>
      <c r="G1" s="252"/>
      <c r="H1" s="230"/>
      <c r="I1" s="230"/>
      <c r="J1" s="230"/>
      <c r="K1" s="277"/>
      <c r="L1" s="230"/>
      <c r="M1" s="230"/>
      <c r="N1" s="230"/>
      <c r="O1" s="230"/>
      <c r="P1" s="230"/>
      <c r="AA1" s="230"/>
      <c r="AB1" s="384"/>
      <c r="AC1" s="384"/>
      <c r="AD1" s="384"/>
      <c r="AE1" s="384"/>
      <c r="AF1" s="384"/>
      <c r="AG1" s="384"/>
      <c r="AH1" s="384"/>
      <c r="AI1" s="384"/>
      <c r="AJ1" s="384"/>
      <c r="AK1" s="384"/>
      <c r="AL1" s="384"/>
      <c r="AM1" s="384"/>
      <c r="AN1" s="384"/>
      <c r="AO1" s="384"/>
      <c r="AP1" s="384"/>
      <c r="AQ1" s="384"/>
      <c r="AR1" s="384"/>
      <c r="AS1" s="384"/>
    </row>
    <row r="2" spans="1:45" ht="17" customHeight="1">
      <c r="A2" s="230"/>
      <c r="B2" s="239" t="s">
        <v>195</v>
      </c>
      <c r="C2" s="239"/>
      <c r="D2" s="239"/>
      <c r="E2" s="239"/>
      <c r="F2" s="239"/>
      <c r="G2" s="239"/>
      <c r="H2" s="239"/>
      <c r="I2" s="239"/>
      <c r="J2" s="239"/>
      <c r="K2" s="239"/>
      <c r="L2" s="239"/>
      <c r="M2" s="239"/>
      <c r="N2" s="239"/>
      <c r="O2" s="230"/>
      <c r="P2" s="230"/>
      <c r="AA2" s="230"/>
      <c r="AB2" s="384"/>
      <c r="AC2" s="384"/>
      <c r="AD2" s="384"/>
      <c r="AE2" s="384"/>
      <c r="AF2" s="384"/>
      <c r="AG2" s="384"/>
      <c r="AH2" s="384"/>
      <c r="AI2" s="384"/>
      <c r="AJ2" s="384"/>
      <c r="AK2" s="384"/>
      <c r="AL2" s="384"/>
      <c r="AM2" s="384"/>
      <c r="AN2" s="384"/>
      <c r="AO2" s="384"/>
      <c r="AP2" s="384"/>
      <c r="AQ2" s="384"/>
      <c r="AR2" s="384"/>
      <c r="AS2" s="384"/>
    </row>
    <row r="3" spans="1:45" ht="17" customHeight="1">
      <c r="A3" s="230"/>
      <c r="B3" s="239"/>
      <c r="C3" s="239"/>
      <c r="D3" s="239"/>
      <c r="E3" s="239"/>
      <c r="F3" s="239"/>
      <c r="G3" s="239"/>
      <c r="H3" s="239"/>
      <c r="I3" s="239"/>
      <c r="J3" s="239"/>
      <c r="K3" s="239"/>
      <c r="L3" s="239"/>
      <c r="M3" s="239"/>
      <c r="N3" s="239"/>
      <c r="O3" s="230"/>
      <c r="P3" s="230"/>
      <c r="Q3" s="309" t="s">
        <v>141</v>
      </c>
      <c r="R3" s="329"/>
      <c r="S3" s="329"/>
      <c r="T3" s="329"/>
      <c r="U3" s="329"/>
      <c r="V3" s="329"/>
      <c r="W3" s="329"/>
      <c r="X3" s="329"/>
      <c r="Y3" s="329"/>
      <c r="Z3" s="356"/>
      <c r="AA3" s="230"/>
      <c r="AB3" s="384"/>
      <c r="AC3" s="384"/>
      <c r="AD3" s="384"/>
      <c r="AE3" s="384"/>
      <c r="AF3" s="384"/>
      <c r="AG3" s="384"/>
      <c r="AH3" s="384"/>
      <c r="AI3" s="384"/>
      <c r="AJ3" s="384"/>
      <c r="AK3" s="384"/>
      <c r="AL3" s="384"/>
      <c r="AM3" s="384"/>
      <c r="AN3" s="384"/>
      <c r="AO3" s="384"/>
      <c r="AP3" s="384"/>
      <c r="AQ3" s="384"/>
      <c r="AR3" s="384"/>
      <c r="AS3" s="384"/>
    </row>
    <row r="4" spans="1:45" ht="17" customHeight="1">
      <c r="A4" s="230"/>
      <c r="B4" s="240"/>
      <c r="C4" s="240"/>
      <c r="D4" s="240"/>
      <c r="E4" s="240"/>
      <c r="F4" s="240"/>
      <c r="G4" s="240"/>
      <c r="H4" s="240"/>
      <c r="I4" s="240"/>
      <c r="J4" s="239"/>
      <c r="K4" s="239"/>
      <c r="L4" s="239"/>
      <c r="M4" s="239"/>
      <c r="N4" s="239"/>
      <c r="O4" s="230"/>
      <c r="P4" s="230"/>
      <c r="Q4" s="402"/>
      <c r="R4" s="330"/>
      <c r="S4" s="330"/>
      <c r="T4" s="330"/>
      <c r="U4" s="330"/>
      <c r="V4" s="330"/>
      <c r="W4" s="330"/>
      <c r="X4" s="330"/>
      <c r="Y4" s="330"/>
      <c r="Z4" s="357"/>
      <c r="AA4" s="230"/>
      <c r="AB4" s="384"/>
      <c r="AC4" s="384"/>
      <c r="AD4" s="384"/>
      <c r="AE4" s="384"/>
      <c r="AF4" s="384"/>
      <c r="AG4" s="384"/>
      <c r="AH4" s="384"/>
      <c r="AI4" s="384"/>
      <c r="AJ4" s="384"/>
      <c r="AK4" s="384"/>
      <c r="AL4" s="384"/>
      <c r="AM4" s="384"/>
      <c r="AN4" s="384"/>
      <c r="AO4" s="384"/>
      <c r="AP4" s="384"/>
      <c r="AQ4" s="384"/>
      <c r="AR4" s="384"/>
      <c r="AS4" s="384"/>
    </row>
    <row r="5" spans="1:45">
      <c r="A5" s="231"/>
      <c r="B5" s="241" t="s">
        <v>142</v>
      </c>
      <c r="C5" s="241" t="s">
        <v>143</v>
      </c>
      <c r="D5" s="253" t="s">
        <v>144</v>
      </c>
      <c r="E5" s="257" t="s">
        <v>145</v>
      </c>
      <c r="F5" s="262"/>
      <c r="G5" s="265"/>
      <c r="H5" s="271" t="s">
        <v>113</v>
      </c>
      <c r="I5" s="274"/>
      <c r="J5" s="241" t="s">
        <v>146</v>
      </c>
      <c r="K5" s="278" t="s">
        <v>196</v>
      </c>
      <c r="L5" s="284"/>
      <c r="M5" s="293"/>
      <c r="N5" s="297" t="s">
        <v>147</v>
      </c>
      <c r="O5" s="299"/>
      <c r="P5" s="60"/>
      <c r="Q5" s="311"/>
      <c r="R5" s="311"/>
      <c r="S5" s="311"/>
      <c r="T5" s="311"/>
      <c r="U5" s="311"/>
      <c r="V5" s="311"/>
      <c r="W5" s="311"/>
      <c r="X5" s="311"/>
      <c r="Y5" s="311"/>
      <c r="Z5" s="311"/>
      <c r="AA5" s="364"/>
      <c r="AB5" s="385"/>
      <c r="AC5" s="385"/>
      <c r="AD5" s="385"/>
      <c r="AE5" s="385"/>
      <c r="AF5" s="391"/>
      <c r="AG5" s="391"/>
      <c r="AH5" s="391"/>
      <c r="AI5" s="391"/>
      <c r="AJ5" s="391"/>
      <c r="AK5" s="391"/>
      <c r="AL5" s="385"/>
      <c r="AM5" s="398" t="s">
        <v>148</v>
      </c>
      <c r="AN5" s="375" t="s">
        <v>149</v>
      </c>
      <c r="AO5" s="375" t="s">
        <v>150</v>
      </c>
      <c r="AP5" s="385"/>
      <c r="AQ5" s="401" t="s">
        <v>151</v>
      </c>
      <c r="AR5" s="401" t="s">
        <v>152</v>
      </c>
      <c r="AS5" s="385"/>
    </row>
    <row r="6" spans="1:45">
      <c r="A6" s="232" t="s">
        <v>153</v>
      </c>
      <c r="B6" s="242"/>
      <c r="C6" s="242" t="s">
        <v>143</v>
      </c>
      <c r="D6" s="254"/>
      <c r="E6" s="254" t="s">
        <v>74</v>
      </c>
      <c r="F6" s="263" t="s">
        <v>107</v>
      </c>
      <c r="G6" s="266" t="s">
        <v>154</v>
      </c>
      <c r="H6" s="272"/>
      <c r="I6" s="275" t="s">
        <v>39</v>
      </c>
      <c r="J6" s="242"/>
      <c r="K6" s="279" t="s">
        <v>68</v>
      </c>
      <c r="L6" s="285" t="s">
        <v>155</v>
      </c>
      <c r="M6" s="285" t="s">
        <v>156</v>
      </c>
      <c r="N6" s="297"/>
      <c r="O6" s="300" t="s">
        <v>3</v>
      </c>
      <c r="P6" s="256"/>
      <c r="Q6" s="311"/>
      <c r="R6" s="311"/>
      <c r="S6" s="311"/>
      <c r="T6" s="311"/>
      <c r="U6" s="311"/>
      <c r="V6" s="311"/>
      <c r="W6" s="311"/>
      <c r="X6" s="311"/>
      <c r="Y6" s="311"/>
      <c r="Z6" s="311"/>
      <c r="AA6" s="366"/>
      <c r="AB6" s="372" t="s">
        <v>99</v>
      </c>
      <c r="AC6" s="379"/>
      <c r="AD6" s="379"/>
      <c r="AE6" s="386"/>
      <c r="AF6" s="391"/>
      <c r="AG6" s="391"/>
      <c r="AH6" s="391"/>
      <c r="AI6" s="391"/>
      <c r="AJ6" s="391"/>
      <c r="AK6" s="391"/>
      <c r="AL6" s="385"/>
      <c r="AM6" s="399"/>
      <c r="AN6" s="375"/>
      <c r="AO6" s="375"/>
      <c r="AP6" s="385"/>
      <c r="AQ6" s="401"/>
      <c r="AR6" s="401"/>
      <c r="AS6" s="385"/>
    </row>
    <row r="7" spans="1:45">
      <c r="A7" s="233"/>
      <c r="B7" s="243"/>
      <c r="C7" s="243"/>
      <c r="D7" s="255" t="s">
        <v>157</v>
      </c>
      <c r="E7" s="258"/>
      <c r="F7" s="264" t="s">
        <v>76</v>
      </c>
      <c r="G7" s="267"/>
      <c r="H7" s="273"/>
      <c r="I7" s="258" t="s">
        <v>158</v>
      </c>
      <c r="J7" s="243"/>
      <c r="K7" s="280"/>
      <c r="L7" s="286"/>
      <c r="M7" s="286"/>
      <c r="N7" s="297"/>
      <c r="O7" s="301"/>
      <c r="P7" s="305"/>
      <c r="Q7" s="312" t="s">
        <v>159</v>
      </c>
      <c r="R7" s="311"/>
      <c r="S7" s="311"/>
      <c r="T7" s="311"/>
      <c r="U7" s="311"/>
      <c r="V7" s="311"/>
      <c r="W7" s="311"/>
      <c r="X7" s="311"/>
      <c r="Y7" s="311"/>
      <c r="Z7" s="328"/>
      <c r="AA7" s="365"/>
      <c r="AB7" s="372" t="s">
        <v>160</v>
      </c>
      <c r="AC7" s="379"/>
      <c r="AD7" s="386"/>
      <c r="AE7" s="387">
        <f>COUNTIFS(B8:B52,"施設長",J8:J52,"常勤")</f>
        <v>0</v>
      </c>
      <c r="AF7" s="391"/>
      <c r="AG7" s="391"/>
      <c r="AH7" s="391"/>
      <c r="AI7" s="391"/>
      <c r="AJ7" s="391"/>
      <c r="AK7" s="391"/>
      <c r="AL7" s="385"/>
      <c r="AM7" s="400"/>
      <c r="AN7" s="375"/>
      <c r="AO7" s="375"/>
      <c r="AP7" s="385"/>
      <c r="AQ7" s="401"/>
      <c r="AR7" s="401"/>
      <c r="AS7" s="385"/>
    </row>
    <row r="8" spans="1:45">
      <c r="A8" s="234">
        <v>31</v>
      </c>
      <c r="B8" s="244"/>
      <c r="C8" s="248"/>
      <c r="D8" s="248"/>
      <c r="E8" s="259"/>
      <c r="F8" s="248"/>
      <c r="G8" s="268"/>
      <c r="H8" s="248"/>
      <c r="I8" s="248"/>
      <c r="J8" s="276"/>
      <c r="K8" s="281"/>
      <c r="L8" s="287"/>
      <c r="M8" s="294"/>
      <c r="N8" s="298"/>
      <c r="O8" s="302">
        <f>IF(AND(J8="その他",OR(B8="保育士及び幼稚園教員",B8="保育士",B8="保育に従事する看護師・准看護師",B8="幼稚園教諭等",B8="知事が同等と認める者"),OR(L8&lt;6,M8&lt;20)),"短時間",)</f>
        <v>0</v>
      </c>
      <c r="P8" s="306"/>
      <c r="Q8" s="313" t="s">
        <v>160</v>
      </c>
      <c r="R8" s="331" t="s">
        <v>161</v>
      </c>
      <c r="S8" s="341"/>
      <c r="T8" s="341"/>
      <c r="U8" s="341"/>
      <c r="V8" s="341"/>
      <c r="W8" s="341"/>
      <c r="X8" s="341"/>
      <c r="Y8" s="348"/>
      <c r="Z8" s="358"/>
      <c r="AA8" s="404"/>
      <c r="AB8" s="372" t="s">
        <v>162</v>
      </c>
      <c r="AC8" s="379"/>
      <c r="AD8" s="386"/>
      <c r="AE8" s="387">
        <f>COUNTIFS(B8:B52,"主任保育士等",J8:J52,"常勤")</f>
        <v>0</v>
      </c>
      <c r="AF8" s="391"/>
      <c r="AG8" s="391"/>
      <c r="AH8" s="391"/>
      <c r="AI8" s="391"/>
      <c r="AJ8" s="391"/>
      <c r="AK8" s="391"/>
      <c r="AL8" s="385"/>
      <c r="AM8" s="375" t="str">
        <f>IF(AND(J8="その他",B8="保育士及び幼稚園教員",E8="○",F8&lt;&gt;""),L8*M8,"")</f>
        <v/>
      </c>
      <c r="AN8" s="375" t="str">
        <f>IF(AND(J8="その他",B8="保育士",E8="○"),L8*M8,"")</f>
        <v/>
      </c>
      <c r="AO8" s="375" t="str">
        <f>IF(AND(J8="その他",B8="幼稚園教諭等",F8&lt;&gt;""),L8*M8,"")</f>
        <v/>
      </c>
      <c r="AP8" s="385"/>
      <c r="AQ8" s="375" t="str">
        <f>IF(AND(B8="看護師・准看護師(保育に従事する)",J8="その他"),L8*M8,"")</f>
        <v/>
      </c>
      <c r="AR8" s="375" t="str">
        <f>IF(AND(B8="知事が同等と認める者",J8="その他"),L8*M8,"")</f>
        <v/>
      </c>
      <c r="AS8" s="385"/>
    </row>
    <row r="9" spans="1:45">
      <c r="A9" s="235"/>
      <c r="B9" s="245"/>
      <c r="C9" s="249"/>
      <c r="D9" s="249"/>
      <c r="E9" s="260"/>
      <c r="F9" s="249"/>
      <c r="G9" s="269"/>
      <c r="H9" s="249"/>
      <c r="I9" s="249"/>
      <c r="J9" s="269"/>
      <c r="K9" s="282" t="s">
        <v>163</v>
      </c>
      <c r="L9" s="288"/>
      <c r="M9" s="295"/>
      <c r="N9" s="298"/>
      <c r="O9" s="303"/>
      <c r="P9" s="306"/>
      <c r="Q9" s="314" t="s">
        <v>162</v>
      </c>
      <c r="R9" s="332" t="s">
        <v>50</v>
      </c>
      <c r="S9" s="342"/>
      <c r="T9" s="342"/>
      <c r="U9" s="342"/>
      <c r="V9" s="342"/>
      <c r="W9" s="342"/>
      <c r="X9" s="342"/>
      <c r="Y9" s="349"/>
      <c r="Z9" s="353"/>
      <c r="AA9" s="368"/>
      <c r="AB9" s="374" t="s">
        <v>114</v>
      </c>
      <c r="AC9" s="381"/>
      <c r="AD9" s="383"/>
      <c r="AE9" s="387">
        <f>COUNTIFS(B:B,"保育士及び幼稚園教員",J:J,"常勤",E:E,"○",F:F,"&lt;&gt;")</f>
        <v>0</v>
      </c>
      <c r="AF9" s="391"/>
      <c r="AG9" s="391"/>
      <c r="AH9" s="391"/>
      <c r="AI9" s="391"/>
      <c r="AJ9" s="391"/>
      <c r="AK9" s="391"/>
      <c r="AL9" s="385"/>
      <c r="AM9" s="375"/>
      <c r="AN9" s="375"/>
      <c r="AO9" s="375"/>
      <c r="AP9" s="385"/>
      <c r="AQ9" s="375"/>
      <c r="AR9" s="375"/>
      <c r="AS9" s="385"/>
    </row>
    <row r="10" spans="1:45">
      <c r="A10" s="236"/>
      <c r="B10" s="246"/>
      <c r="C10" s="250"/>
      <c r="D10" s="250"/>
      <c r="E10" s="261"/>
      <c r="F10" s="250"/>
      <c r="G10" s="270"/>
      <c r="H10" s="250"/>
      <c r="I10" s="250"/>
      <c r="J10" s="270"/>
      <c r="K10" s="283"/>
      <c r="L10" s="289"/>
      <c r="M10" s="296"/>
      <c r="N10" s="298"/>
      <c r="O10" s="304"/>
      <c r="P10" s="307"/>
      <c r="Q10" s="315"/>
      <c r="R10" s="333"/>
      <c r="S10" s="343"/>
      <c r="T10" s="343"/>
      <c r="U10" s="343"/>
      <c r="V10" s="343"/>
      <c r="W10" s="343"/>
      <c r="X10" s="343"/>
      <c r="Y10" s="350"/>
      <c r="Z10" s="353"/>
      <c r="AA10" s="368"/>
      <c r="AB10" s="372" t="s">
        <v>165</v>
      </c>
      <c r="AC10" s="379"/>
      <c r="AD10" s="386"/>
      <c r="AE10" s="387">
        <f>COUNTIFS(B8:B52,"保育士",J8:J52,"常勤",E8:E52,"○")</f>
        <v>0</v>
      </c>
      <c r="AF10" s="391"/>
      <c r="AG10" s="391"/>
      <c r="AH10" s="391"/>
      <c r="AI10" s="391"/>
      <c r="AJ10" s="391"/>
      <c r="AK10" s="391"/>
      <c r="AL10" s="385"/>
      <c r="AM10" s="375"/>
      <c r="AN10" s="375"/>
      <c r="AO10" s="375"/>
      <c r="AP10" s="385"/>
      <c r="AQ10" s="375"/>
      <c r="AR10" s="375"/>
      <c r="AS10" s="385"/>
    </row>
    <row r="11" spans="1:45">
      <c r="A11" s="234">
        <v>32</v>
      </c>
      <c r="B11" s="244"/>
      <c r="C11" s="248"/>
      <c r="D11" s="248"/>
      <c r="E11" s="259"/>
      <c r="F11" s="248"/>
      <c r="G11" s="268"/>
      <c r="H11" s="248"/>
      <c r="I11" s="248"/>
      <c r="J11" s="276"/>
      <c r="K11" s="281"/>
      <c r="L11" s="287"/>
      <c r="M11" s="294"/>
      <c r="N11" s="298"/>
      <c r="O11" s="302">
        <f>IF(AND(J11="その他",OR(B11="保育士及び幼稚園教員",B11="保育士",B11="保育に従事する看護師・准看護師",B11="幼稚園教諭等",B11="知事が同等と認める者"),OR(L11&lt;6,M11&lt;20)),"短時間",)</f>
        <v>0</v>
      </c>
      <c r="P11" s="307"/>
      <c r="Q11" s="314" t="s">
        <v>204</v>
      </c>
      <c r="R11" s="332" t="s">
        <v>205</v>
      </c>
      <c r="S11" s="342"/>
      <c r="T11" s="342"/>
      <c r="U11" s="342"/>
      <c r="V11" s="342"/>
      <c r="W11" s="342"/>
      <c r="X11" s="342"/>
      <c r="Y11" s="349"/>
      <c r="Z11" s="353"/>
      <c r="AA11" s="369"/>
      <c r="AB11" s="372" t="s">
        <v>166</v>
      </c>
      <c r="AC11" s="379"/>
      <c r="AD11" s="386"/>
      <c r="AE11" s="387">
        <f>COUNTIFS(B:B,"幼稚園教諭等",J:J,"常勤",F:F,"&lt;&gt;")</f>
        <v>0</v>
      </c>
      <c r="AF11" s="391"/>
      <c r="AG11" s="391"/>
      <c r="AH11" s="391"/>
      <c r="AI11" s="391"/>
      <c r="AJ11" s="391"/>
      <c r="AK11" s="391"/>
      <c r="AL11" s="385"/>
      <c r="AM11" s="375" t="str">
        <f>IF(AND(J11="その他",B11="保育士及び幼稚園教員",E11="○",F11&lt;&gt;""),L11*M11,"")</f>
        <v/>
      </c>
      <c r="AN11" s="375" t="str">
        <f>IF(AND(J11="その他",B11="保育士",E11="○"),L11*M11,"")</f>
        <v/>
      </c>
      <c r="AO11" s="375" t="str">
        <f>IF(AND(J11="その他",B11="幼稚園教諭等",F11&lt;&gt;""),L11*M11,"")</f>
        <v/>
      </c>
      <c r="AP11" s="385"/>
      <c r="AQ11" s="375" t="str">
        <f>IF(AND(B11="看護師・准看護師(保育に従事する)",J11="その他"),L11*M11,"")</f>
        <v/>
      </c>
      <c r="AR11" s="375" t="str">
        <f>IF(AND(B11="知事が同等と認める者",J11="その他"),L11*M11,"")</f>
        <v/>
      </c>
      <c r="AS11" s="385"/>
    </row>
    <row r="12" spans="1:45">
      <c r="A12" s="235"/>
      <c r="B12" s="245"/>
      <c r="C12" s="249"/>
      <c r="D12" s="249"/>
      <c r="E12" s="260"/>
      <c r="F12" s="249"/>
      <c r="G12" s="269"/>
      <c r="H12" s="249"/>
      <c r="I12" s="249"/>
      <c r="J12" s="269"/>
      <c r="K12" s="282" t="s">
        <v>163</v>
      </c>
      <c r="L12" s="288"/>
      <c r="M12" s="295"/>
      <c r="N12" s="298"/>
      <c r="O12" s="303"/>
      <c r="P12" s="306"/>
      <c r="Q12" s="316"/>
      <c r="R12" s="334"/>
      <c r="S12" s="344"/>
      <c r="T12" s="344"/>
      <c r="U12" s="344"/>
      <c r="V12" s="344"/>
      <c r="W12" s="344"/>
      <c r="X12" s="344"/>
      <c r="Y12" s="351"/>
      <c r="Z12" s="353"/>
      <c r="AA12" s="368"/>
      <c r="AB12" s="372" t="s">
        <v>22</v>
      </c>
      <c r="AC12" s="379"/>
      <c r="AD12" s="386"/>
      <c r="AE12" s="387">
        <f>COUNTIFS(B8:B52,"知事が同等と認める者",J8:J52,"常勤")</f>
        <v>0</v>
      </c>
      <c r="AF12" s="391"/>
      <c r="AG12" s="391"/>
      <c r="AH12" s="391"/>
      <c r="AI12" s="391"/>
      <c r="AJ12" s="391"/>
      <c r="AK12" s="391"/>
      <c r="AL12" s="385"/>
      <c r="AM12" s="375"/>
      <c r="AN12" s="375"/>
      <c r="AO12" s="375"/>
      <c r="AP12" s="385"/>
      <c r="AQ12" s="375"/>
      <c r="AR12" s="375"/>
      <c r="AS12" s="385"/>
    </row>
    <row r="13" spans="1:45">
      <c r="A13" s="236"/>
      <c r="B13" s="246"/>
      <c r="C13" s="250"/>
      <c r="D13" s="250"/>
      <c r="E13" s="261"/>
      <c r="F13" s="250"/>
      <c r="G13" s="270"/>
      <c r="H13" s="250"/>
      <c r="I13" s="250"/>
      <c r="J13" s="270"/>
      <c r="K13" s="283"/>
      <c r="L13" s="289"/>
      <c r="M13" s="296"/>
      <c r="N13" s="298"/>
      <c r="O13" s="304"/>
      <c r="P13" s="306"/>
      <c r="Q13" s="315"/>
      <c r="R13" s="333"/>
      <c r="S13" s="343"/>
      <c r="T13" s="343"/>
      <c r="U13" s="343"/>
      <c r="V13" s="343"/>
      <c r="W13" s="343"/>
      <c r="X13" s="343"/>
      <c r="Y13" s="350"/>
      <c r="Z13" s="353"/>
      <c r="AA13" s="368"/>
      <c r="AB13" s="414" t="s">
        <v>169</v>
      </c>
      <c r="AC13" s="378"/>
      <c r="AD13" s="414"/>
      <c r="AE13" s="387">
        <f>COUNTIFS(B8:B52,"看護師・准看護師(保育に従事する)",J8:J52,"常勤")</f>
        <v>0</v>
      </c>
      <c r="AF13" s="391"/>
      <c r="AG13" s="391"/>
      <c r="AH13" s="391"/>
      <c r="AI13" s="391"/>
      <c r="AJ13" s="391"/>
      <c r="AK13" s="391"/>
      <c r="AL13" s="385"/>
      <c r="AM13" s="375"/>
      <c r="AN13" s="375"/>
      <c r="AO13" s="375"/>
      <c r="AP13" s="385"/>
      <c r="AQ13" s="375"/>
      <c r="AR13" s="375"/>
      <c r="AS13" s="385"/>
    </row>
    <row r="14" spans="1:45">
      <c r="A14" s="234">
        <v>33</v>
      </c>
      <c r="B14" s="244"/>
      <c r="C14" s="248"/>
      <c r="D14" s="248"/>
      <c r="E14" s="259"/>
      <c r="F14" s="248"/>
      <c r="G14" s="268"/>
      <c r="H14" s="248"/>
      <c r="I14" s="248"/>
      <c r="J14" s="276"/>
      <c r="K14" s="281"/>
      <c r="L14" s="290"/>
      <c r="M14" s="294"/>
      <c r="N14" s="298"/>
      <c r="O14" s="302">
        <f>IF(AND(J14="その他",OR(B14="保育士及び幼稚園教員",B14="保育士",B14="保育に従事する看護師・准看護師",B14="幼稚園教諭等",B14="知事が同等と認める者"),OR(L14&lt;6,M14&lt;20)),"短時間",)</f>
        <v>0</v>
      </c>
      <c r="P14" s="306"/>
      <c r="Q14" s="314" t="s">
        <v>165</v>
      </c>
      <c r="R14" s="332" t="s">
        <v>207</v>
      </c>
      <c r="S14" s="342"/>
      <c r="T14" s="342"/>
      <c r="U14" s="342"/>
      <c r="V14" s="342"/>
      <c r="W14" s="342"/>
      <c r="X14" s="342"/>
      <c r="Y14" s="349"/>
      <c r="Z14" s="353"/>
      <c r="AA14" s="369"/>
      <c r="AB14" s="407" t="s">
        <v>171</v>
      </c>
      <c r="AC14" s="411"/>
      <c r="AD14" s="415"/>
      <c r="AE14" s="387">
        <f>COUNTIFS(B8:B52,"看護師・准看護師(保育に従事しない)",J8:J52,"常勤")</f>
        <v>0</v>
      </c>
      <c r="AF14" s="391"/>
      <c r="AG14" s="391"/>
      <c r="AH14" s="391"/>
      <c r="AI14" s="391"/>
      <c r="AJ14" s="391"/>
      <c r="AK14" s="391"/>
      <c r="AL14" s="385"/>
      <c r="AM14" s="375" t="str">
        <f>IF(AND(J14="その他",B14="保育士及び幼稚園教員",E14="○",F14&lt;&gt;""),L14*M14,"")</f>
        <v/>
      </c>
      <c r="AN14" s="375" t="str">
        <f>IF(AND(J14="その他",B14="保育士",E14="○"),L14*M14,"")</f>
        <v/>
      </c>
      <c r="AO14" s="375" t="str">
        <f>IF(AND(J14="その他",B14="幼稚園教諭等",F14&lt;&gt;""),L14*M14,"")</f>
        <v/>
      </c>
      <c r="AP14" s="385"/>
      <c r="AQ14" s="375" t="str">
        <f>IF(AND(B14="看護師・准看護師(保育に従事する)",J14="その他"),L14*M14,"")</f>
        <v/>
      </c>
      <c r="AR14" s="375" t="str">
        <f>IF(AND(B14="知事が同等と認める者",J14="その他"),L14*M14,"")</f>
        <v/>
      </c>
      <c r="AS14" s="385"/>
    </row>
    <row r="15" spans="1:45">
      <c r="A15" s="235"/>
      <c r="B15" s="245"/>
      <c r="C15" s="249"/>
      <c r="D15" s="249"/>
      <c r="E15" s="260"/>
      <c r="F15" s="249"/>
      <c r="G15" s="269"/>
      <c r="H15" s="249"/>
      <c r="I15" s="249"/>
      <c r="J15" s="269"/>
      <c r="K15" s="282" t="s">
        <v>163</v>
      </c>
      <c r="L15" s="291"/>
      <c r="M15" s="295"/>
      <c r="N15" s="298"/>
      <c r="O15" s="303"/>
      <c r="P15" s="306"/>
      <c r="Q15" s="316"/>
      <c r="R15" s="334"/>
      <c r="S15" s="344"/>
      <c r="T15" s="344"/>
      <c r="U15" s="344"/>
      <c r="V15" s="344"/>
      <c r="W15" s="344"/>
      <c r="X15" s="344"/>
      <c r="Y15" s="351"/>
      <c r="Z15" s="353"/>
      <c r="AA15" s="368"/>
      <c r="AB15" s="372" t="s">
        <v>109</v>
      </c>
      <c r="AC15" s="379"/>
      <c r="AD15" s="386"/>
      <c r="AE15" s="387">
        <f>COUNTIFS(B8:B52,"調理員",J8:J52,"常勤")</f>
        <v>0</v>
      </c>
      <c r="AF15" s="391"/>
      <c r="AG15" s="391"/>
      <c r="AH15" s="391"/>
      <c r="AI15" s="391"/>
      <c r="AJ15" s="391"/>
      <c r="AK15" s="391"/>
      <c r="AL15" s="385"/>
      <c r="AM15" s="375"/>
      <c r="AN15" s="375"/>
      <c r="AO15" s="375"/>
      <c r="AP15" s="385"/>
      <c r="AQ15" s="375"/>
      <c r="AR15" s="375"/>
      <c r="AS15" s="385"/>
    </row>
    <row r="16" spans="1:45">
      <c r="A16" s="236"/>
      <c r="B16" s="246"/>
      <c r="C16" s="250"/>
      <c r="D16" s="250"/>
      <c r="E16" s="261"/>
      <c r="F16" s="250"/>
      <c r="G16" s="270"/>
      <c r="H16" s="250"/>
      <c r="I16" s="250"/>
      <c r="J16" s="270"/>
      <c r="K16" s="283"/>
      <c r="L16" s="292"/>
      <c r="M16" s="296"/>
      <c r="N16" s="298"/>
      <c r="O16" s="304"/>
      <c r="P16" s="306"/>
      <c r="Q16" s="315"/>
      <c r="R16" s="333"/>
      <c r="S16" s="343"/>
      <c r="T16" s="343"/>
      <c r="U16" s="343"/>
      <c r="V16" s="343"/>
      <c r="W16" s="343"/>
      <c r="X16" s="343"/>
      <c r="Y16" s="350"/>
      <c r="Z16" s="353"/>
      <c r="AA16" s="368"/>
      <c r="AB16" s="372" t="s">
        <v>82</v>
      </c>
      <c r="AC16" s="379"/>
      <c r="AD16" s="386"/>
      <c r="AE16" s="387">
        <f>COUNTIFS(B8:B52,"栄養士",J8:J52,"常勤")</f>
        <v>0</v>
      </c>
      <c r="AF16" s="392"/>
      <c r="AG16" s="392"/>
      <c r="AH16" s="392"/>
      <c r="AI16" s="392"/>
      <c r="AJ16" s="392"/>
      <c r="AK16" s="392"/>
      <c r="AL16" s="385"/>
      <c r="AM16" s="375"/>
      <c r="AN16" s="375"/>
      <c r="AO16" s="375"/>
      <c r="AP16" s="385"/>
      <c r="AQ16" s="375"/>
      <c r="AR16" s="375"/>
      <c r="AS16" s="385"/>
    </row>
    <row r="17" spans="1:45">
      <c r="A17" s="234">
        <v>34</v>
      </c>
      <c r="B17" s="244"/>
      <c r="C17" s="248"/>
      <c r="D17" s="248"/>
      <c r="E17" s="259"/>
      <c r="F17" s="248"/>
      <c r="G17" s="268"/>
      <c r="H17" s="248"/>
      <c r="I17" s="248"/>
      <c r="J17" s="276"/>
      <c r="K17" s="281"/>
      <c r="L17" s="287"/>
      <c r="M17" s="294"/>
      <c r="N17" s="298"/>
      <c r="O17" s="302">
        <f>IF(AND(J17="その他",OR(B17="保育士及び幼稚園教員",B17="保育士",B17="保育に従事する看護師・准看護師",B17="幼稚園教諭等",B17="知事が同等と認める者"),OR(L17&lt;6,M17&lt;20)),"短時間",)</f>
        <v>0</v>
      </c>
      <c r="P17" s="306"/>
      <c r="Q17" s="314" t="s">
        <v>206</v>
      </c>
      <c r="R17" s="332" t="s">
        <v>201</v>
      </c>
      <c r="S17" s="342"/>
      <c r="T17" s="342"/>
      <c r="U17" s="342"/>
      <c r="V17" s="342"/>
      <c r="W17" s="342"/>
      <c r="X17" s="342"/>
      <c r="Y17" s="349"/>
      <c r="Z17" s="353"/>
      <c r="AA17" s="369"/>
      <c r="AB17" s="373" t="s">
        <v>81</v>
      </c>
      <c r="AC17" s="380"/>
      <c r="AD17" s="382"/>
      <c r="AE17" s="387">
        <f>COUNTIFS(B8:B52,"事務員",J8:J52,"常勤")</f>
        <v>0</v>
      </c>
      <c r="AF17" s="392"/>
      <c r="AG17" s="392"/>
      <c r="AH17" s="392"/>
      <c r="AI17" s="392"/>
      <c r="AJ17" s="392"/>
      <c r="AK17" s="392"/>
      <c r="AL17" s="385"/>
      <c r="AM17" s="375" t="str">
        <f>IF(AND(J17="その他",B17="保育士及び幼稚園教員",E17="○",F17&lt;&gt;""),L17*M17,"")</f>
        <v/>
      </c>
      <c r="AN17" s="375" t="str">
        <f>IF(AND(J17="その他",B17="保育士",E17="○"),L17*M17,"")</f>
        <v/>
      </c>
      <c r="AO17" s="375" t="str">
        <f>IF(AND(J17="その他",B17="幼稚園教諭等",F17&lt;&gt;""),L17*M17,"")</f>
        <v/>
      </c>
      <c r="AP17" s="385"/>
      <c r="AQ17" s="375" t="str">
        <f>IF(AND(B17="看護師・准看護師(保育に従事する)",J17="その他"),L17*M17,"")</f>
        <v/>
      </c>
      <c r="AR17" s="375" t="str">
        <f>IF(AND(B17="知事が同等と認める者",J17="その他"),L17*M17,"")</f>
        <v/>
      </c>
      <c r="AS17" s="385"/>
    </row>
    <row r="18" spans="1:45">
      <c r="A18" s="235"/>
      <c r="B18" s="245"/>
      <c r="C18" s="249"/>
      <c r="D18" s="249"/>
      <c r="E18" s="260"/>
      <c r="F18" s="249"/>
      <c r="G18" s="269"/>
      <c r="H18" s="249"/>
      <c r="I18" s="249"/>
      <c r="J18" s="269"/>
      <c r="K18" s="282" t="s">
        <v>163</v>
      </c>
      <c r="L18" s="288"/>
      <c r="M18" s="295"/>
      <c r="N18" s="298"/>
      <c r="O18" s="303"/>
      <c r="P18" s="306"/>
      <c r="Q18" s="315"/>
      <c r="R18" s="333"/>
      <c r="S18" s="343"/>
      <c r="T18" s="343"/>
      <c r="U18" s="343"/>
      <c r="V18" s="343"/>
      <c r="W18" s="343"/>
      <c r="X18" s="343"/>
      <c r="Y18" s="350"/>
      <c r="Z18" s="353"/>
      <c r="AA18" s="368"/>
      <c r="AB18" s="414"/>
      <c r="AC18" s="377" t="s">
        <v>105</v>
      </c>
      <c r="AD18" s="414"/>
      <c r="AE18" s="387">
        <f>COUNTIFS(B8:B52,"子育て支援センター専従職員",J8:J52,"常勤")</f>
        <v>0</v>
      </c>
      <c r="AF18" s="392"/>
      <c r="AG18" s="392"/>
      <c r="AH18" s="392"/>
      <c r="AI18" s="392"/>
      <c r="AJ18" s="392"/>
      <c r="AK18" s="392"/>
      <c r="AL18" s="385"/>
      <c r="AM18" s="375"/>
      <c r="AN18" s="375"/>
      <c r="AO18" s="375"/>
      <c r="AP18" s="385"/>
      <c r="AQ18" s="375"/>
      <c r="AR18" s="375"/>
      <c r="AS18" s="385"/>
    </row>
    <row r="19" spans="1:45">
      <c r="A19" s="236"/>
      <c r="B19" s="246"/>
      <c r="C19" s="250"/>
      <c r="D19" s="250"/>
      <c r="E19" s="261"/>
      <c r="F19" s="250"/>
      <c r="G19" s="270"/>
      <c r="H19" s="250"/>
      <c r="I19" s="250"/>
      <c r="J19" s="270"/>
      <c r="K19" s="283"/>
      <c r="L19" s="289"/>
      <c r="M19" s="296"/>
      <c r="N19" s="298"/>
      <c r="O19" s="304"/>
      <c r="P19" s="306"/>
      <c r="Q19" s="314" t="s">
        <v>166</v>
      </c>
      <c r="R19" s="332" t="s">
        <v>37</v>
      </c>
      <c r="S19" s="342"/>
      <c r="T19" s="342"/>
      <c r="U19" s="342"/>
      <c r="V19" s="342"/>
      <c r="W19" s="342"/>
      <c r="X19" s="342"/>
      <c r="Y19" s="349"/>
      <c r="Z19" s="353"/>
      <c r="AA19" s="368"/>
      <c r="AB19" s="372" t="s">
        <v>173</v>
      </c>
      <c r="AC19" s="379"/>
      <c r="AD19" s="386"/>
      <c r="AE19" s="387">
        <f>COUNTIFS(B8:B52,"その他",J8:J52,"常勤")</f>
        <v>0</v>
      </c>
      <c r="AF19" s="392"/>
      <c r="AG19" s="392"/>
      <c r="AH19" s="392"/>
      <c r="AI19" s="392"/>
      <c r="AJ19" s="392"/>
      <c r="AK19" s="392"/>
      <c r="AL19" s="385"/>
      <c r="AM19" s="375"/>
      <c r="AN19" s="375"/>
      <c r="AO19" s="375"/>
      <c r="AP19" s="385"/>
      <c r="AQ19" s="375"/>
      <c r="AR19" s="375"/>
      <c r="AS19" s="385"/>
    </row>
    <row r="20" spans="1:45">
      <c r="A20" s="234">
        <v>35</v>
      </c>
      <c r="B20" s="244"/>
      <c r="C20" s="248"/>
      <c r="D20" s="248"/>
      <c r="E20" s="259"/>
      <c r="F20" s="248"/>
      <c r="G20" s="268"/>
      <c r="H20" s="248"/>
      <c r="I20" s="248"/>
      <c r="J20" s="276"/>
      <c r="K20" s="281"/>
      <c r="L20" s="287"/>
      <c r="M20" s="294"/>
      <c r="N20" s="298"/>
      <c r="O20" s="302">
        <f>IF(AND(J20="その他",OR(B20="保育士及び幼稚園教員",B20="保育士",B20="保育に従事する看護師・准看護師",B20="幼稚園教諭等",B20="知事が同等と認める者"),OR(L20&lt;6,M20&lt;20)),"短時間",)</f>
        <v>0</v>
      </c>
      <c r="P20" s="306"/>
      <c r="Q20" s="315"/>
      <c r="R20" s="333"/>
      <c r="S20" s="343"/>
      <c r="T20" s="343"/>
      <c r="U20" s="343"/>
      <c r="V20" s="343"/>
      <c r="W20" s="343"/>
      <c r="X20" s="343"/>
      <c r="Y20" s="350"/>
      <c r="Z20" s="353"/>
      <c r="AA20" s="369"/>
      <c r="AB20" s="408" t="s">
        <v>41</v>
      </c>
      <c r="AC20" s="408"/>
      <c r="AD20" s="408"/>
      <c r="AE20" s="388">
        <f>SUM(AE7:AE19)</f>
        <v>0</v>
      </c>
      <c r="AF20" s="392"/>
      <c r="AG20" s="392"/>
      <c r="AH20" s="392"/>
      <c r="AI20" s="392"/>
      <c r="AJ20" s="392"/>
      <c r="AK20" s="392"/>
      <c r="AL20" s="385"/>
      <c r="AM20" s="375" t="str">
        <f>IF(AND(J20="その他",B20="保育士及び幼稚園教員",E20="○",F20&lt;&gt;""),L20*M20,"")</f>
        <v/>
      </c>
      <c r="AN20" s="375" t="str">
        <f>IF(AND(J20="その他",B20="保育士",E20="○"),L20*M20,"")</f>
        <v/>
      </c>
      <c r="AO20" s="375" t="str">
        <f>IF(AND(J20="その他",B20="幼稚園教諭等",F20&lt;&gt;""),L20*M20,"")</f>
        <v/>
      </c>
      <c r="AP20" s="385"/>
      <c r="AQ20" s="375" t="str">
        <f>IF(AND(B20="看護師・准看護師(保育に従事する)",J20="その他"),L20*M20,"")</f>
        <v/>
      </c>
      <c r="AR20" s="375" t="str">
        <f>IF(AND(B20="知事が同等と認める者",J20="その他"),L20*M20,"")</f>
        <v/>
      </c>
      <c r="AS20" s="385"/>
    </row>
    <row r="21" spans="1:45">
      <c r="A21" s="235"/>
      <c r="B21" s="245"/>
      <c r="C21" s="249"/>
      <c r="D21" s="249"/>
      <c r="E21" s="260"/>
      <c r="F21" s="249"/>
      <c r="G21" s="269"/>
      <c r="H21" s="249"/>
      <c r="I21" s="249"/>
      <c r="J21" s="269"/>
      <c r="K21" s="282" t="s">
        <v>163</v>
      </c>
      <c r="L21" s="288"/>
      <c r="M21" s="295"/>
      <c r="N21" s="298"/>
      <c r="O21" s="303"/>
      <c r="P21" s="306"/>
      <c r="Q21" s="314" t="s">
        <v>152</v>
      </c>
      <c r="R21" s="332" t="s">
        <v>200</v>
      </c>
      <c r="S21" s="342"/>
      <c r="T21" s="342"/>
      <c r="U21" s="342"/>
      <c r="V21" s="342"/>
      <c r="W21" s="342"/>
      <c r="X21" s="342"/>
      <c r="Y21" s="349"/>
      <c r="Z21" s="353"/>
      <c r="AA21" s="368"/>
      <c r="AB21" s="385"/>
      <c r="AC21" s="385"/>
      <c r="AD21" s="385"/>
      <c r="AE21" s="385"/>
      <c r="AF21" s="392"/>
      <c r="AG21" s="392"/>
      <c r="AH21" s="392"/>
      <c r="AI21" s="392"/>
      <c r="AJ21" s="392"/>
      <c r="AK21" s="392"/>
      <c r="AL21" s="385"/>
      <c r="AM21" s="375"/>
      <c r="AN21" s="375"/>
      <c r="AO21" s="375"/>
      <c r="AP21" s="385"/>
      <c r="AQ21" s="375"/>
      <c r="AR21" s="375"/>
      <c r="AS21" s="385"/>
    </row>
    <row r="22" spans="1:45">
      <c r="A22" s="236"/>
      <c r="B22" s="246"/>
      <c r="C22" s="250"/>
      <c r="D22" s="250"/>
      <c r="E22" s="261"/>
      <c r="F22" s="250"/>
      <c r="G22" s="270"/>
      <c r="H22" s="250"/>
      <c r="I22" s="250"/>
      <c r="J22" s="270"/>
      <c r="K22" s="283"/>
      <c r="L22" s="289"/>
      <c r="M22" s="296"/>
      <c r="N22" s="298"/>
      <c r="O22" s="304"/>
      <c r="P22" s="306"/>
      <c r="Q22" s="316"/>
      <c r="R22" s="334"/>
      <c r="S22" s="344"/>
      <c r="T22" s="344"/>
      <c r="U22" s="344"/>
      <c r="V22" s="344"/>
      <c r="W22" s="344"/>
      <c r="X22" s="344"/>
      <c r="Y22" s="351"/>
      <c r="Z22" s="353"/>
      <c r="AA22" s="368"/>
      <c r="AB22" s="385"/>
      <c r="AC22" s="385"/>
      <c r="AD22" s="385"/>
      <c r="AE22" s="385"/>
      <c r="AF22" s="392"/>
      <c r="AG22" s="392"/>
      <c r="AH22" s="392"/>
      <c r="AI22" s="392"/>
      <c r="AJ22" s="392"/>
      <c r="AK22" s="392"/>
      <c r="AL22" s="385"/>
      <c r="AM22" s="375"/>
      <c r="AN22" s="375"/>
      <c r="AO22" s="375"/>
      <c r="AP22" s="385"/>
      <c r="AQ22" s="375"/>
      <c r="AR22" s="375"/>
      <c r="AS22" s="385"/>
    </row>
    <row r="23" spans="1:45">
      <c r="A23" s="234">
        <v>36</v>
      </c>
      <c r="B23" s="244"/>
      <c r="C23" s="248"/>
      <c r="D23" s="248"/>
      <c r="E23" s="259"/>
      <c r="F23" s="248"/>
      <c r="G23" s="268"/>
      <c r="H23" s="248"/>
      <c r="I23" s="248"/>
      <c r="J23" s="276"/>
      <c r="K23" s="281"/>
      <c r="L23" s="287"/>
      <c r="M23" s="294"/>
      <c r="N23" s="298"/>
      <c r="O23" s="302">
        <f>IF(AND(J23="その他",OR(B23="保育士及び幼稚園教員",B23="保育士",B23="保育に従事する看護師・准看護師",B23="幼稚園教諭等",B23="知事が同等と認める者"),OR(L23&lt;6,M23&lt;20)),"短時間",)</f>
        <v>0</v>
      </c>
      <c r="P23" s="306"/>
      <c r="Q23" s="315"/>
      <c r="R23" s="333"/>
      <c r="S23" s="343"/>
      <c r="T23" s="343"/>
      <c r="U23" s="343"/>
      <c r="V23" s="343"/>
      <c r="W23" s="343"/>
      <c r="X23" s="343"/>
      <c r="Y23" s="350"/>
      <c r="Z23" s="353"/>
      <c r="AA23" s="369"/>
      <c r="AB23" s="385"/>
      <c r="AC23" s="385"/>
      <c r="AD23" s="385"/>
      <c r="AE23" s="385"/>
      <c r="AF23" s="392"/>
      <c r="AG23" s="392"/>
      <c r="AH23" s="392"/>
      <c r="AI23" s="392"/>
      <c r="AJ23" s="392"/>
      <c r="AK23" s="392"/>
      <c r="AL23" s="385"/>
      <c r="AM23" s="375" t="str">
        <f>IF(AND(J23="その他",B23="保育士及び幼稚園教員",E23="○",F23&lt;&gt;""),L23*M23,"")</f>
        <v/>
      </c>
      <c r="AN23" s="375" t="str">
        <f>IF(AND(J23="その他",B23="保育士",E23="○"),L23*M23,"")</f>
        <v/>
      </c>
      <c r="AO23" s="375" t="str">
        <f>IF(AND(J23="その他",B23="幼稚園教諭等",F23&lt;&gt;""),L23*M23,"")</f>
        <v/>
      </c>
      <c r="AP23" s="385"/>
      <c r="AQ23" s="375" t="str">
        <f>IF(AND(B23="看護師・准看護師(保育に従事する)",J23="その他"),L23*M23,"")</f>
        <v/>
      </c>
      <c r="AR23" s="375" t="str">
        <f>IF(AND(B23="知事が同等と認める者",J23="その他"),L23*M23,"")</f>
        <v/>
      </c>
      <c r="AS23" s="385"/>
    </row>
    <row r="24" spans="1:45">
      <c r="A24" s="235"/>
      <c r="B24" s="245"/>
      <c r="C24" s="249"/>
      <c r="D24" s="249"/>
      <c r="E24" s="260"/>
      <c r="F24" s="249"/>
      <c r="G24" s="269"/>
      <c r="H24" s="249"/>
      <c r="I24" s="249"/>
      <c r="J24" s="269"/>
      <c r="K24" s="282" t="s">
        <v>163</v>
      </c>
      <c r="L24" s="288"/>
      <c r="M24" s="295"/>
      <c r="N24" s="298"/>
      <c r="O24" s="303"/>
      <c r="P24" s="306"/>
      <c r="Q24" s="317" t="s">
        <v>208</v>
      </c>
      <c r="R24" s="335"/>
      <c r="S24" s="345"/>
      <c r="T24" s="345"/>
      <c r="U24" s="345"/>
      <c r="V24" s="345"/>
      <c r="W24" s="345"/>
      <c r="X24" s="345"/>
      <c r="Y24" s="352"/>
      <c r="Z24" s="353"/>
      <c r="AA24" s="368"/>
      <c r="AB24" s="384"/>
      <c r="AC24" s="416"/>
      <c r="AD24" s="384"/>
      <c r="AE24" s="384"/>
      <c r="AF24" s="384"/>
      <c r="AG24" s="384"/>
      <c r="AH24" s="384"/>
      <c r="AI24" s="384"/>
      <c r="AJ24" s="384"/>
      <c r="AK24" s="384"/>
      <c r="AL24" s="385"/>
      <c r="AM24" s="375"/>
      <c r="AN24" s="375"/>
      <c r="AO24" s="375"/>
      <c r="AP24" s="385"/>
      <c r="AQ24" s="375"/>
      <c r="AR24" s="375"/>
      <c r="AS24" s="385"/>
    </row>
    <row r="25" spans="1:45">
      <c r="A25" s="236"/>
      <c r="B25" s="246"/>
      <c r="C25" s="250"/>
      <c r="D25" s="250"/>
      <c r="E25" s="261"/>
      <c r="F25" s="250"/>
      <c r="G25" s="270"/>
      <c r="H25" s="250"/>
      <c r="I25" s="250"/>
      <c r="J25" s="270"/>
      <c r="K25" s="283"/>
      <c r="L25" s="289"/>
      <c r="M25" s="296"/>
      <c r="N25" s="298"/>
      <c r="O25" s="304"/>
      <c r="P25" s="306"/>
      <c r="Q25" s="314" t="s">
        <v>203</v>
      </c>
      <c r="R25" s="335"/>
      <c r="S25" s="345"/>
      <c r="T25" s="345"/>
      <c r="U25" s="345"/>
      <c r="V25" s="345"/>
      <c r="W25" s="345"/>
      <c r="X25" s="345"/>
      <c r="Y25" s="352"/>
      <c r="Z25" s="353"/>
      <c r="AA25" s="368"/>
      <c r="AB25" s="385"/>
      <c r="AC25" s="385"/>
      <c r="AD25" s="385"/>
      <c r="AE25" s="385"/>
      <c r="AF25" s="391"/>
      <c r="AG25" s="391"/>
      <c r="AH25" s="391"/>
      <c r="AI25" s="391"/>
      <c r="AJ25" s="391"/>
      <c r="AK25" s="391"/>
      <c r="AL25" s="385"/>
      <c r="AM25" s="375"/>
      <c r="AN25" s="375"/>
      <c r="AO25" s="375"/>
      <c r="AP25" s="385"/>
      <c r="AQ25" s="375"/>
      <c r="AR25" s="375"/>
      <c r="AS25" s="385"/>
    </row>
    <row r="26" spans="1:45">
      <c r="A26" s="234">
        <v>37</v>
      </c>
      <c r="B26" s="244"/>
      <c r="C26" s="248"/>
      <c r="D26" s="248"/>
      <c r="E26" s="259"/>
      <c r="F26" s="248"/>
      <c r="G26" s="268"/>
      <c r="H26" s="248"/>
      <c r="I26" s="248"/>
      <c r="J26" s="276"/>
      <c r="K26" s="281"/>
      <c r="L26" s="287"/>
      <c r="M26" s="294"/>
      <c r="N26" s="298"/>
      <c r="O26" s="302">
        <f>IF(AND(J26="その他",OR(B26="保育士及び幼稚園教員",B26="保育士",B26="保育に従事する看護師・准看護師",B26="幼稚園教諭等",B26="知事が同等と認める者"),OR(L26&lt;6,M26&lt;20)),"短時間",)</f>
        <v>0</v>
      </c>
      <c r="P26" s="306"/>
      <c r="Q26" s="313" t="s">
        <v>202</v>
      </c>
      <c r="R26" s="335"/>
      <c r="S26" s="345"/>
      <c r="T26" s="345"/>
      <c r="U26" s="345"/>
      <c r="V26" s="345"/>
      <c r="W26" s="345"/>
      <c r="X26" s="345"/>
      <c r="Y26" s="352"/>
      <c r="Z26" s="353"/>
      <c r="AA26" s="369"/>
      <c r="AB26" s="372" t="s">
        <v>176</v>
      </c>
      <c r="AC26" s="379"/>
      <c r="AD26" s="379"/>
      <c r="AE26" s="386"/>
      <c r="AF26" s="391"/>
      <c r="AG26" s="391"/>
      <c r="AH26" s="391"/>
      <c r="AI26" s="391"/>
      <c r="AJ26" s="391"/>
      <c r="AK26" s="391"/>
      <c r="AL26" s="385"/>
      <c r="AM26" s="375" t="str">
        <f>IF(AND(J26="その他",B26="保育士及び幼稚園教員",E26="○",F26&lt;&gt;""),L26*M26,"")</f>
        <v/>
      </c>
      <c r="AN26" s="375" t="str">
        <f>IF(AND(J26="その他",B26="保育士",E26="○"),L26*M26,"")</f>
        <v/>
      </c>
      <c r="AO26" s="375" t="str">
        <f>IF(AND(J26="その他",B26="幼稚園教諭等",F26&lt;&gt;""),L26*M26,"")</f>
        <v/>
      </c>
      <c r="AP26" s="385"/>
      <c r="AQ26" s="375" t="str">
        <f>IF(AND(B26="看護師・准看護師(保育に従事する)",J26="その他"),L26*M26,"")</f>
        <v/>
      </c>
      <c r="AR26" s="375" t="str">
        <f>IF(AND(B26="知事が同等と認める者",J26="その他"),L26*M26,"")</f>
        <v/>
      </c>
      <c r="AS26" s="385"/>
    </row>
    <row r="27" spans="1:45">
      <c r="A27" s="235"/>
      <c r="B27" s="245"/>
      <c r="C27" s="249"/>
      <c r="D27" s="249"/>
      <c r="E27" s="260"/>
      <c r="F27" s="249"/>
      <c r="G27" s="269"/>
      <c r="H27" s="249"/>
      <c r="I27" s="249"/>
      <c r="J27" s="269"/>
      <c r="K27" s="282" t="s">
        <v>163</v>
      </c>
      <c r="L27" s="288"/>
      <c r="M27" s="295"/>
      <c r="N27" s="298"/>
      <c r="O27" s="303"/>
      <c r="P27" s="306"/>
      <c r="Q27" s="313" t="s">
        <v>84</v>
      </c>
      <c r="R27" s="335"/>
      <c r="S27" s="345"/>
      <c r="T27" s="345"/>
      <c r="U27" s="345"/>
      <c r="V27" s="345"/>
      <c r="W27" s="345"/>
      <c r="X27" s="345"/>
      <c r="Y27" s="352"/>
      <c r="Z27" s="353"/>
      <c r="AA27" s="368"/>
      <c r="AB27" s="372" t="s">
        <v>160</v>
      </c>
      <c r="AC27" s="379"/>
      <c r="AD27" s="386"/>
      <c r="AE27" s="387">
        <f>COUNTIFS(B:B,"施設長",J:J,"その他")</f>
        <v>0</v>
      </c>
      <c r="AF27" s="391"/>
      <c r="AG27" s="391"/>
      <c r="AH27" s="391"/>
      <c r="AI27" s="391"/>
      <c r="AJ27" s="391"/>
      <c r="AK27" s="391"/>
      <c r="AL27" s="385"/>
      <c r="AM27" s="375"/>
      <c r="AN27" s="375"/>
      <c r="AO27" s="375"/>
      <c r="AP27" s="385"/>
      <c r="AQ27" s="375"/>
      <c r="AR27" s="375"/>
      <c r="AS27" s="385"/>
    </row>
    <row r="28" spans="1:45">
      <c r="A28" s="236"/>
      <c r="B28" s="246"/>
      <c r="C28" s="250"/>
      <c r="D28" s="250"/>
      <c r="E28" s="261"/>
      <c r="F28" s="250"/>
      <c r="G28" s="270"/>
      <c r="H28" s="250"/>
      <c r="I28" s="250"/>
      <c r="J28" s="270"/>
      <c r="K28" s="283"/>
      <c r="L28" s="289"/>
      <c r="M28" s="296"/>
      <c r="N28" s="298"/>
      <c r="O28" s="304"/>
      <c r="P28" s="306"/>
      <c r="Q28" s="314" t="s">
        <v>82</v>
      </c>
      <c r="R28" s="335"/>
      <c r="S28" s="345"/>
      <c r="T28" s="345"/>
      <c r="U28" s="345"/>
      <c r="V28" s="345"/>
      <c r="W28" s="345"/>
      <c r="X28" s="345"/>
      <c r="Y28" s="352"/>
      <c r="Z28" s="353"/>
      <c r="AA28" s="368"/>
      <c r="AB28" s="372" t="s">
        <v>162</v>
      </c>
      <c r="AC28" s="379"/>
      <c r="AD28" s="386"/>
      <c r="AE28" s="387">
        <f>COUNTIFS(B:B,"主任保育士等",J:J,"その他")</f>
        <v>0</v>
      </c>
      <c r="AF28" s="391"/>
      <c r="AG28" s="391"/>
      <c r="AH28" s="391"/>
      <c r="AI28" s="391"/>
      <c r="AJ28" s="391"/>
      <c r="AK28" s="391"/>
      <c r="AL28" s="385"/>
      <c r="AM28" s="375"/>
      <c r="AN28" s="375"/>
      <c r="AO28" s="375"/>
      <c r="AP28" s="385"/>
      <c r="AQ28" s="375"/>
      <c r="AR28" s="375"/>
      <c r="AS28" s="385"/>
    </row>
    <row r="29" spans="1:45">
      <c r="A29" s="234">
        <v>38</v>
      </c>
      <c r="B29" s="244"/>
      <c r="C29" s="248"/>
      <c r="D29" s="248"/>
      <c r="E29" s="259"/>
      <c r="F29" s="248"/>
      <c r="G29" s="268"/>
      <c r="H29" s="248"/>
      <c r="I29" s="248"/>
      <c r="J29" s="276"/>
      <c r="K29" s="281"/>
      <c r="L29" s="287"/>
      <c r="M29" s="294"/>
      <c r="N29" s="298"/>
      <c r="O29" s="302">
        <f>IF(AND(J29="その他",OR(B29="保育士及び幼稚園教員",B29="保育士",B29="保育に従事する看護師・准看護師",B29="幼稚園教諭等",B29="知事が同等と認める者"),OR(L29&lt;6,M29&lt;20)),"短時間",)</f>
        <v>0</v>
      </c>
      <c r="P29" s="306"/>
      <c r="Q29" s="314" t="s">
        <v>81</v>
      </c>
      <c r="R29" s="335"/>
      <c r="S29" s="345"/>
      <c r="T29" s="345"/>
      <c r="U29" s="345"/>
      <c r="V29" s="345"/>
      <c r="W29" s="345"/>
      <c r="X29" s="345"/>
      <c r="Y29" s="352"/>
      <c r="Z29" s="353"/>
      <c r="AA29" s="369"/>
      <c r="AB29" s="374" t="s">
        <v>114</v>
      </c>
      <c r="AC29" s="381"/>
      <c r="AD29" s="383"/>
      <c r="AE29" s="387">
        <f>COUNTIFS(B:B,"保育士及び幼稚園教員",J:J,"その他",E:E,"○",F:F,"&lt;&gt;")</f>
        <v>0</v>
      </c>
      <c r="AF29" s="391"/>
      <c r="AG29" s="391"/>
      <c r="AH29" s="391"/>
      <c r="AI29" s="391"/>
      <c r="AJ29" s="391"/>
      <c r="AK29" s="391"/>
      <c r="AL29" s="385"/>
      <c r="AM29" s="375" t="str">
        <f>IF(AND(J29="その他",B29="保育士及び幼稚園教員",E29="○",F29&lt;&gt;""),L29*M29,"")</f>
        <v/>
      </c>
      <c r="AN29" s="375" t="str">
        <f>IF(AND(J29="その他",B29="保育士",E29="○"),L29*M29,"")</f>
        <v/>
      </c>
      <c r="AO29" s="375" t="str">
        <f>IF(AND(J29="その他",B29="幼稚園教諭等",F29&lt;&gt;""),L29*M29,"")</f>
        <v/>
      </c>
      <c r="AP29" s="385"/>
      <c r="AQ29" s="375" t="str">
        <f>IF(AND(B29="看護師・准看護師(保育に従事する)",J29="その他"),L29*M29,"")</f>
        <v/>
      </c>
      <c r="AR29" s="375" t="str">
        <f>IF(AND(B29="知事が同等と認める者",J29="その他"),L29*M29,"")</f>
        <v/>
      </c>
      <c r="AS29" s="385"/>
    </row>
    <row r="30" spans="1:45">
      <c r="A30" s="235"/>
      <c r="B30" s="245"/>
      <c r="C30" s="249"/>
      <c r="D30" s="249"/>
      <c r="E30" s="260"/>
      <c r="F30" s="249"/>
      <c r="G30" s="269"/>
      <c r="H30" s="249"/>
      <c r="I30" s="249"/>
      <c r="J30" s="269"/>
      <c r="K30" s="282" t="s">
        <v>163</v>
      </c>
      <c r="L30" s="288"/>
      <c r="M30" s="295"/>
      <c r="N30" s="298"/>
      <c r="O30" s="303"/>
      <c r="P30" s="306"/>
      <c r="Q30" s="314" t="s">
        <v>173</v>
      </c>
      <c r="R30" s="331" t="s">
        <v>199</v>
      </c>
      <c r="S30" s="341"/>
      <c r="T30" s="341"/>
      <c r="U30" s="341"/>
      <c r="V30" s="341"/>
      <c r="W30" s="341"/>
      <c r="X30" s="341"/>
      <c r="Y30" s="348"/>
      <c r="Z30" s="353"/>
      <c r="AA30" s="368"/>
      <c r="AB30" s="372" t="s">
        <v>165</v>
      </c>
      <c r="AC30" s="379"/>
      <c r="AD30" s="386"/>
      <c r="AE30" s="387">
        <f>COUNTIFS(B:B,"保育士",J:J,"その他",E:E,"○")</f>
        <v>0</v>
      </c>
      <c r="AF30" s="391"/>
      <c r="AG30" s="391"/>
      <c r="AH30" s="391"/>
      <c r="AI30" s="391"/>
      <c r="AJ30" s="391"/>
      <c r="AK30" s="391"/>
      <c r="AL30" s="385"/>
      <c r="AM30" s="375"/>
      <c r="AN30" s="375"/>
      <c r="AO30" s="375"/>
      <c r="AP30" s="385"/>
      <c r="AQ30" s="375"/>
      <c r="AR30" s="375"/>
      <c r="AS30" s="385"/>
    </row>
    <row r="31" spans="1:45">
      <c r="A31" s="236"/>
      <c r="B31" s="246"/>
      <c r="C31" s="250"/>
      <c r="D31" s="250"/>
      <c r="E31" s="261"/>
      <c r="F31" s="250"/>
      <c r="G31" s="270"/>
      <c r="H31" s="250"/>
      <c r="I31" s="250"/>
      <c r="J31" s="270"/>
      <c r="K31" s="283"/>
      <c r="L31" s="289"/>
      <c r="M31" s="296"/>
      <c r="N31" s="298"/>
      <c r="O31" s="304"/>
      <c r="P31" s="306"/>
      <c r="Q31" s="314"/>
      <c r="R31" s="331"/>
      <c r="S31" s="341"/>
      <c r="T31" s="341"/>
      <c r="U31" s="341"/>
      <c r="V31" s="341"/>
      <c r="W31" s="341"/>
      <c r="X31" s="341"/>
      <c r="Y31" s="348"/>
      <c r="Z31" s="353"/>
      <c r="AA31" s="368"/>
      <c r="AB31" s="372" t="s">
        <v>166</v>
      </c>
      <c r="AC31" s="379"/>
      <c r="AD31" s="386"/>
      <c r="AE31" s="387">
        <f>COUNTIFS(B:B,"幼稚園教諭等",J:J,"その他",F:F,"&lt;&gt;")</f>
        <v>0</v>
      </c>
      <c r="AF31" s="391"/>
      <c r="AG31" s="391"/>
      <c r="AH31" s="391"/>
      <c r="AI31" s="391"/>
      <c r="AJ31" s="391"/>
      <c r="AK31" s="391"/>
      <c r="AL31" s="385"/>
      <c r="AM31" s="375"/>
      <c r="AN31" s="375"/>
      <c r="AO31" s="375"/>
      <c r="AP31" s="385"/>
      <c r="AQ31" s="375"/>
      <c r="AR31" s="375"/>
      <c r="AS31" s="385"/>
    </row>
    <row r="32" spans="1:45">
      <c r="A32" s="234">
        <v>39</v>
      </c>
      <c r="B32" s="244"/>
      <c r="C32" s="248"/>
      <c r="D32" s="248"/>
      <c r="E32" s="259"/>
      <c r="F32" s="248"/>
      <c r="G32" s="268"/>
      <c r="H32" s="248"/>
      <c r="I32" s="248"/>
      <c r="J32" s="276"/>
      <c r="K32" s="281"/>
      <c r="L32" s="287"/>
      <c r="M32" s="294"/>
      <c r="N32" s="298"/>
      <c r="O32" s="302">
        <f>IF(AND(J32="その他",OR(B32="保育士及び幼稚園教員",B32="保育士",B32="保育に従事する看護師・准看護師",B32="幼稚園教諭等",B32="知事が同等と認める者"),OR(L32&lt;6,M32&lt;20)),"短時間",)</f>
        <v>0</v>
      </c>
      <c r="P32" s="306"/>
      <c r="Q32" s="313"/>
      <c r="R32" s="331"/>
      <c r="S32" s="341"/>
      <c r="T32" s="341"/>
      <c r="U32" s="341"/>
      <c r="V32" s="341"/>
      <c r="W32" s="341"/>
      <c r="X32" s="341"/>
      <c r="Y32" s="348"/>
      <c r="Z32" s="353"/>
      <c r="AA32" s="369"/>
      <c r="AB32" s="372" t="s">
        <v>22</v>
      </c>
      <c r="AC32" s="379"/>
      <c r="AD32" s="386"/>
      <c r="AE32" s="387">
        <f>COUNTIFS(B:B,"知事が同等と認める者",J:J,"その他")</f>
        <v>0</v>
      </c>
      <c r="AF32" s="391"/>
      <c r="AG32" s="391"/>
      <c r="AH32" s="391"/>
      <c r="AI32" s="391"/>
      <c r="AJ32" s="391"/>
      <c r="AK32" s="391"/>
      <c r="AL32" s="385"/>
      <c r="AM32" s="375" t="str">
        <f>IF(AND(J32="その他",B32="保育士及び幼稚園教員",E32="○",F32&lt;&gt;""),L32*M32,"")</f>
        <v/>
      </c>
      <c r="AN32" s="375" t="str">
        <f>IF(AND(J32="その他",B32="保育士",E32="○"),L32*M32,"")</f>
        <v/>
      </c>
      <c r="AO32" s="375" t="str">
        <f>IF(AND(J32="その他",B32="幼稚園教諭等",F32&lt;&gt;""),L32*M32,"")</f>
        <v/>
      </c>
      <c r="AP32" s="385"/>
      <c r="AQ32" s="375" t="str">
        <f>IF(AND(B32="看護師・准看護師(保育に従事する)",J32="その他"),L32*M32,"")</f>
        <v/>
      </c>
      <c r="AR32" s="375" t="str">
        <f>IF(AND(B32="知事が同等と認める者",J32="その他"),L32*M32,"")</f>
        <v/>
      </c>
      <c r="AS32" s="385"/>
    </row>
    <row r="33" spans="1:45">
      <c r="A33" s="235"/>
      <c r="B33" s="245"/>
      <c r="C33" s="249"/>
      <c r="D33" s="249"/>
      <c r="E33" s="260"/>
      <c r="F33" s="249"/>
      <c r="G33" s="269"/>
      <c r="H33" s="249"/>
      <c r="I33" s="249"/>
      <c r="J33" s="269"/>
      <c r="K33" s="282" t="s">
        <v>163</v>
      </c>
      <c r="L33" s="288"/>
      <c r="M33" s="295"/>
      <c r="N33" s="298"/>
      <c r="O33" s="303"/>
      <c r="P33" s="306"/>
      <c r="Q33" s="313"/>
      <c r="R33" s="331"/>
      <c r="S33" s="341"/>
      <c r="T33" s="341"/>
      <c r="U33" s="341"/>
      <c r="V33" s="341"/>
      <c r="W33" s="341"/>
      <c r="X33" s="341"/>
      <c r="Y33" s="348"/>
      <c r="Z33" s="353"/>
      <c r="AA33" s="368"/>
      <c r="AB33" s="414" t="s">
        <v>169</v>
      </c>
      <c r="AC33" s="378"/>
      <c r="AD33" s="414"/>
      <c r="AE33" s="387">
        <f>COUNTIFS(B:B,"看護師・准看護師(保育に従事する)",J:J,"その他")</f>
        <v>0</v>
      </c>
      <c r="AF33" s="391"/>
      <c r="AG33" s="391"/>
      <c r="AH33" s="391"/>
      <c r="AI33" s="391"/>
      <c r="AJ33" s="391"/>
      <c r="AK33" s="391"/>
      <c r="AL33" s="385"/>
      <c r="AM33" s="375"/>
      <c r="AN33" s="375"/>
      <c r="AO33" s="375"/>
      <c r="AP33" s="385"/>
      <c r="AQ33" s="375"/>
      <c r="AR33" s="375"/>
      <c r="AS33" s="385"/>
    </row>
    <row r="34" spans="1:45">
      <c r="A34" s="236"/>
      <c r="B34" s="246"/>
      <c r="C34" s="250"/>
      <c r="D34" s="250"/>
      <c r="E34" s="261"/>
      <c r="F34" s="250"/>
      <c r="G34" s="270"/>
      <c r="H34" s="250"/>
      <c r="I34" s="250"/>
      <c r="J34" s="270"/>
      <c r="K34" s="283"/>
      <c r="L34" s="289"/>
      <c r="M34" s="296"/>
      <c r="N34" s="298"/>
      <c r="O34" s="304"/>
      <c r="P34" s="306"/>
      <c r="Q34" s="314"/>
      <c r="R34" s="331"/>
      <c r="S34" s="341"/>
      <c r="T34" s="341"/>
      <c r="U34" s="341"/>
      <c r="V34" s="341"/>
      <c r="W34" s="341"/>
      <c r="X34" s="341"/>
      <c r="Y34" s="348"/>
      <c r="Z34" s="353"/>
      <c r="AA34" s="368"/>
      <c r="AB34" s="407" t="s">
        <v>171</v>
      </c>
      <c r="AC34" s="411"/>
      <c r="AD34" s="415"/>
      <c r="AE34" s="387">
        <f>COUNTIFS(B:B,"看護師・准看護師(保育に従事しない)",J:J,"その他")</f>
        <v>0</v>
      </c>
      <c r="AF34" s="391"/>
      <c r="AG34" s="391"/>
      <c r="AH34" s="391"/>
      <c r="AI34" s="391"/>
      <c r="AJ34" s="391"/>
      <c r="AK34" s="391"/>
      <c r="AL34" s="385"/>
      <c r="AM34" s="375"/>
      <c r="AN34" s="375"/>
      <c r="AO34" s="375"/>
      <c r="AP34" s="385"/>
      <c r="AQ34" s="375"/>
      <c r="AR34" s="375"/>
      <c r="AS34" s="385"/>
    </row>
    <row r="35" spans="1:45">
      <c r="A35" s="234">
        <v>40</v>
      </c>
      <c r="B35" s="244"/>
      <c r="C35" s="248"/>
      <c r="D35" s="248"/>
      <c r="E35" s="259"/>
      <c r="F35" s="248"/>
      <c r="G35" s="268"/>
      <c r="H35" s="248"/>
      <c r="I35" s="248"/>
      <c r="J35" s="276"/>
      <c r="K35" s="281"/>
      <c r="L35" s="287"/>
      <c r="M35" s="294"/>
      <c r="N35" s="298"/>
      <c r="O35" s="302">
        <f>IF(AND(J35="その他",OR(B35="保育士及び幼稚園教員",B35="保育士",B35="保育に従事する看護師・准看護師",B35="幼稚園教諭等",B35="知事が同等と認める者"),OR(L35&lt;6,M35&lt;20)),"短時間",)</f>
        <v>0</v>
      </c>
      <c r="P35" s="306"/>
      <c r="Q35" s="314"/>
      <c r="R35" s="331"/>
      <c r="S35" s="341"/>
      <c r="T35" s="341"/>
      <c r="U35" s="341"/>
      <c r="V35" s="341"/>
      <c r="W35" s="341"/>
      <c r="X35" s="341"/>
      <c r="Y35" s="348"/>
      <c r="Z35" s="353"/>
      <c r="AA35" s="369"/>
      <c r="AB35" s="372" t="s">
        <v>109</v>
      </c>
      <c r="AC35" s="379"/>
      <c r="AD35" s="386"/>
      <c r="AE35" s="387">
        <f>COUNTIFS(B:B,"調理員",J:J,"その他")</f>
        <v>0</v>
      </c>
      <c r="AF35" s="391"/>
      <c r="AG35" s="391"/>
      <c r="AH35" s="391"/>
      <c r="AI35" s="391"/>
      <c r="AJ35" s="391"/>
      <c r="AK35" s="391"/>
      <c r="AL35" s="385"/>
      <c r="AM35" s="375" t="str">
        <f>IF(AND(J35="その他",B35="保育士及び幼稚園教員",E35="○",F35&lt;&gt;""),L35*M35,"")</f>
        <v/>
      </c>
      <c r="AN35" s="375" t="str">
        <f>IF(AND(J35="その他",B35="保育士",E35="○"),L35*M35,"")</f>
        <v/>
      </c>
      <c r="AO35" s="375" t="str">
        <f>IF(AND(J35="その他",B35="幼稚園教諭等",F35&lt;&gt;""),L35*M35,"")</f>
        <v/>
      </c>
      <c r="AP35" s="385"/>
      <c r="AQ35" s="375" t="str">
        <f>IF(AND(B35="看護師・准看護師(保育に従事する)",J35="その他"),L35*M35,"")</f>
        <v/>
      </c>
      <c r="AR35" s="375" t="str">
        <f>IF(AND(B35="知事が同等と認める者",J35="その他"),L35*M35,"")</f>
        <v/>
      </c>
      <c r="AS35" s="385"/>
    </row>
    <row r="36" spans="1:45">
      <c r="A36" s="235"/>
      <c r="B36" s="245"/>
      <c r="C36" s="249"/>
      <c r="D36" s="249"/>
      <c r="E36" s="260"/>
      <c r="F36" s="249"/>
      <c r="G36" s="269"/>
      <c r="H36" s="249"/>
      <c r="I36" s="249"/>
      <c r="J36" s="269"/>
      <c r="K36" s="282" t="s">
        <v>163</v>
      </c>
      <c r="L36" s="288"/>
      <c r="M36" s="295"/>
      <c r="N36" s="298"/>
      <c r="O36" s="303"/>
      <c r="P36" s="308"/>
      <c r="Q36" s="313"/>
      <c r="R36" s="331"/>
      <c r="S36" s="341"/>
      <c r="T36" s="341"/>
      <c r="U36" s="341"/>
      <c r="V36" s="341"/>
      <c r="W36" s="341"/>
      <c r="X36" s="341"/>
      <c r="Y36" s="348"/>
      <c r="Z36" s="353"/>
      <c r="AA36" s="368"/>
      <c r="AB36" s="372" t="s">
        <v>82</v>
      </c>
      <c r="AC36" s="379"/>
      <c r="AD36" s="386"/>
      <c r="AE36" s="387">
        <f>COUNTIFS(B:B,"栄養士",J:J,"その他")</f>
        <v>0</v>
      </c>
      <c r="AF36" s="392"/>
      <c r="AG36" s="392"/>
      <c r="AH36" s="392"/>
      <c r="AI36" s="392"/>
      <c r="AJ36" s="392"/>
      <c r="AK36" s="392"/>
      <c r="AL36" s="385"/>
      <c r="AM36" s="375"/>
      <c r="AN36" s="375"/>
      <c r="AO36" s="375"/>
      <c r="AP36" s="385"/>
      <c r="AQ36" s="375"/>
      <c r="AR36" s="375"/>
      <c r="AS36" s="385"/>
    </row>
    <row r="37" spans="1:45">
      <c r="A37" s="236"/>
      <c r="B37" s="246"/>
      <c r="C37" s="250"/>
      <c r="D37" s="250"/>
      <c r="E37" s="261"/>
      <c r="F37" s="250"/>
      <c r="G37" s="270"/>
      <c r="H37" s="250"/>
      <c r="I37" s="250"/>
      <c r="J37" s="270"/>
      <c r="K37" s="283"/>
      <c r="L37" s="289"/>
      <c r="M37" s="296"/>
      <c r="N37" s="298"/>
      <c r="O37" s="304"/>
      <c r="P37" s="308"/>
      <c r="Q37" s="318"/>
      <c r="R37" s="318"/>
      <c r="S37" s="318"/>
      <c r="T37" s="318"/>
      <c r="U37" s="318"/>
      <c r="V37" s="318"/>
      <c r="W37" s="318"/>
      <c r="X37" s="318"/>
      <c r="Y37" s="353"/>
      <c r="Z37" s="353"/>
      <c r="AA37" s="368"/>
      <c r="AB37" s="373" t="s">
        <v>81</v>
      </c>
      <c r="AC37" s="380"/>
      <c r="AD37" s="382"/>
      <c r="AE37" s="387">
        <f>COUNTIFS(B:B,"事務員",J:J,"その他")</f>
        <v>0</v>
      </c>
      <c r="AF37" s="392"/>
      <c r="AG37" s="392"/>
      <c r="AH37" s="392"/>
      <c r="AI37" s="392"/>
      <c r="AJ37" s="392"/>
      <c r="AK37" s="392"/>
      <c r="AL37" s="385"/>
      <c r="AM37" s="375"/>
      <c r="AN37" s="375"/>
      <c r="AO37" s="375"/>
      <c r="AP37" s="385"/>
      <c r="AQ37" s="375"/>
      <c r="AR37" s="375"/>
      <c r="AS37" s="385"/>
    </row>
    <row r="38" spans="1:45">
      <c r="A38" s="234">
        <v>41</v>
      </c>
      <c r="B38" s="244"/>
      <c r="C38" s="248"/>
      <c r="D38" s="248"/>
      <c r="E38" s="259"/>
      <c r="F38" s="248"/>
      <c r="G38" s="268"/>
      <c r="H38" s="248"/>
      <c r="I38" s="248"/>
      <c r="J38" s="276"/>
      <c r="K38" s="281"/>
      <c r="L38" s="287"/>
      <c r="M38" s="294"/>
      <c r="N38" s="298"/>
      <c r="O38" s="302">
        <f>IF(AND(J38="その他",OR(B38="保育士及び幼稚園教員",B38="保育士",B38="保育に従事する看護師・准看護師",B38="幼稚園教諭等",B38="知事が同等と認める者"),OR(L38&lt;6,M38&lt;20)),"短時間",)</f>
        <v>0</v>
      </c>
      <c r="P38" s="307"/>
      <c r="Q38" s="311"/>
      <c r="R38" s="311"/>
      <c r="S38" s="311"/>
      <c r="T38" s="311"/>
      <c r="U38" s="311"/>
      <c r="V38" s="311"/>
      <c r="W38" s="311"/>
      <c r="X38" s="328"/>
      <c r="Y38" s="353"/>
      <c r="Z38" s="353"/>
      <c r="AA38" s="369"/>
      <c r="AB38" s="414"/>
      <c r="AC38" s="377" t="s">
        <v>105</v>
      </c>
      <c r="AD38" s="414"/>
      <c r="AE38" s="387">
        <f>COUNTIFS(B:B,"子育て支援センター専従職員",J:J,"その他")</f>
        <v>0</v>
      </c>
      <c r="AF38" s="392"/>
      <c r="AG38" s="392"/>
      <c r="AH38" s="392"/>
      <c r="AI38" s="392"/>
      <c r="AJ38" s="392"/>
      <c r="AK38" s="392"/>
      <c r="AL38" s="385"/>
      <c r="AM38" s="375" t="str">
        <f>IF(AND(J38="その他",B38="保育士及び幼稚園教員",E38="○",F38&lt;&gt;""),L38*M38,"")</f>
        <v/>
      </c>
      <c r="AN38" s="375" t="str">
        <f>IF(AND(J38="その他",B38="保育士",E38="○"),L38*M38,"")</f>
        <v/>
      </c>
      <c r="AO38" s="375" t="str">
        <f>IF(AND(J38="その他",B38="幼稚園教諭等",F38&lt;&gt;""),L38*M38,"")</f>
        <v/>
      </c>
      <c r="AP38" s="385"/>
      <c r="AQ38" s="375" t="str">
        <f>IF(AND(B38="看護師・准看護師(保育に従事する)",J38="その他"),L38*M38,"")</f>
        <v/>
      </c>
      <c r="AR38" s="375" t="str">
        <f>IF(AND(B38="知事が同等と認める者",J38="その他"),L38*M38,"")</f>
        <v/>
      </c>
      <c r="AS38" s="385"/>
    </row>
    <row r="39" spans="1:45">
      <c r="A39" s="235"/>
      <c r="B39" s="245"/>
      <c r="C39" s="249"/>
      <c r="D39" s="249"/>
      <c r="E39" s="260"/>
      <c r="F39" s="249"/>
      <c r="G39" s="269"/>
      <c r="H39" s="249"/>
      <c r="I39" s="249"/>
      <c r="J39" s="269"/>
      <c r="K39" s="282" t="s">
        <v>163</v>
      </c>
      <c r="L39" s="288"/>
      <c r="M39" s="295"/>
      <c r="N39" s="298"/>
      <c r="O39" s="303"/>
      <c r="P39" s="307"/>
      <c r="Q39" s="319" t="s">
        <v>22</v>
      </c>
      <c r="R39" s="319"/>
      <c r="S39" s="336"/>
      <c r="T39" s="336"/>
      <c r="U39" s="336"/>
      <c r="V39" s="336"/>
      <c r="W39" s="336"/>
      <c r="X39" s="336"/>
      <c r="Y39" s="353"/>
      <c r="Z39" s="353"/>
      <c r="AA39" s="368"/>
      <c r="AB39" s="372" t="s">
        <v>173</v>
      </c>
      <c r="AC39" s="379"/>
      <c r="AD39" s="386"/>
      <c r="AE39" s="387">
        <f>COUNTIFS(B:B,"その他",J:J,"その他")</f>
        <v>0</v>
      </c>
      <c r="AF39" s="392"/>
      <c r="AG39" s="392"/>
      <c r="AH39" s="392"/>
      <c r="AI39" s="392"/>
      <c r="AJ39" s="392"/>
      <c r="AK39" s="392"/>
      <c r="AL39" s="385"/>
      <c r="AM39" s="375"/>
      <c r="AN39" s="375"/>
      <c r="AO39" s="375"/>
      <c r="AP39" s="385"/>
      <c r="AQ39" s="375"/>
      <c r="AR39" s="375"/>
      <c r="AS39" s="385"/>
    </row>
    <row r="40" spans="1:45">
      <c r="A40" s="236"/>
      <c r="B40" s="246"/>
      <c r="C40" s="250"/>
      <c r="D40" s="250"/>
      <c r="E40" s="261"/>
      <c r="F40" s="250"/>
      <c r="G40" s="270"/>
      <c r="H40" s="250"/>
      <c r="I40" s="250"/>
      <c r="J40" s="270"/>
      <c r="K40" s="283"/>
      <c r="L40" s="289"/>
      <c r="M40" s="296"/>
      <c r="N40" s="298"/>
      <c r="O40" s="304"/>
      <c r="P40" s="306"/>
      <c r="Q40" s="320" t="s">
        <v>183</v>
      </c>
      <c r="R40" s="323"/>
      <c r="S40" s="323"/>
      <c r="T40" s="323"/>
      <c r="U40" s="323"/>
      <c r="V40" s="323"/>
      <c r="W40" s="323"/>
      <c r="X40" s="323"/>
      <c r="Y40" s="354"/>
      <c r="Z40" s="359"/>
      <c r="AA40" s="368"/>
      <c r="AB40" s="385"/>
      <c r="AC40" s="388" t="s">
        <v>41</v>
      </c>
      <c r="AD40" s="385"/>
      <c r="AE40" s="388">
        <f>SUM(AE27:AE39)</f>
        <v>0</v>
      </c>
      <c r="AF40" s="392"/>
      <c r="AG40" s="392"/>
      <c r="AH40" s="392"/>
      <c r="AI40" s="392"/>
      <c r="AJ40" s="392"/>
      <c r="AK40" s="392"/>
      <c r="AL40" s="385"/>
      <c r="AM40" s="375"/>
      <c r="AN40" s="375"/>
      <c r="AO40" s="375"/>
      <c r="AP40" s="385"/>
      <c r="AQ40" s="375"/>
      <c r="AR40" s="375"/>
      <c r="AS40" s="385"/>
    </row>
    <row r="41" spans="1:45">
      <c r="A41" s="234">
        <v>42</v>
      </c>
      <c r="B41" s="244"/>
      <c r="C41" s="248"/>
      <c r="D41" s="248"/>
      <c r="E41" s="259"/>
      <c r="F41" s="248"/>
      <c r="G41" s="268"/>
      <c r="H41" s="248"/>
      <c r="I41" s="248"/>
      <c r="J41" s="276"/>
      <c r="K41" s="281"/>
      <c r="L41" s="287"/>
      <c r="M41" s="294"/>
      <c r="N41" s="298"/>
      <c r="O41" s="302">
        <f>IF(AND(J41="その他",OR(B41="保育士及び幼稚園教員",B41="保育士",B41="保育に従事する看護師・准看護師",B41="幼稚園教諭等",B41="知事が同等と認める者"),OR(L41&lt;6,M41&lt;20)),"短時間",)</f>
        <v>0</v>
      </c>
      <c r="P41" s="306"/>
      <c r="Q41" s="321" t="s">
        <v>90</v>
      </c>
      <c r="R41" s="311"/>
      <c r="S41" s="311"/>
      <c r="T41" s="311"/>
      <c r="U41" s="311"/>
      <c r="V41" s="311"/>
      <c r="W41" s="311"/>
      <c r="X41" s="311"/>
      <c r="Y41" s="353"/>
      <c r="Z41" s="360"/>
      <c r="AA41" s="369"/>
      <c r="AB41" s="385"/>
      <c r="AC41" s="385"/>
      <c r="AD41" s="385"/>
      <c r="AE41" s="385"/>
      <c r="AF41" s="385"/>
      <c r="AG41" s="385"/>
      <c r="AH41" s="385"/>
      <c r="AI41" s="385"/>
      <c r="AJ41" s="385"/>
      <c r="AK41" s="385"/>
      <c r="AL41" s="385"/>
      <c r="AM41" s="375" t="str">
        <f>IF(AND(J41="その他",B41="保育士及び幼稚園教員",E41="○",F41&lt;&gt;""),L41*M41,"")</f>
        <v/>
      </c>
      <c r="AN41" s="375" t="str">
        <f>IF(AND(J41="その他",B41="保育士",E41="○"),L41*M41,"")</f>
        <v/>
      </c>
      <c r="AO41" s="375" t="str">
        <f>IF(AND(J41="その他",B41="幼稚園教諭等",F41&lt;&gt;""),L41*M41,"")</f>
        <v/>
      </c>
      <c r="AP41" s="385"/>
      <c r="AQ41" s="375" t="str">
        <f>IF(AND(B41="看護師・准看護師(保育に従事する)",J41="その他"),L41*M41,"")</f>
        <v/>
      </c>
      <c r="AR41" s="375" t="str">
        <f>IF(AND(B41="知事が同等と認める者",J41="その他"),L41*M41,"")</f>
        <v/>
      </c>
      <c r="AS41" s="385"/>
    </row>
    <row r="42" spans="1:45">
      <c r="A42" s="235"/>
      <c r="B42" s="245"/>
      <c r="C42" s="249"/>
      <c r="D42" s="249"/>
      <c r="E42" s="260"/>
      <c r="F42" s="249"/>
      <c r="G42" s="269"/>
      <c r="H42" s="249"/>
      <c r="I42" s="249"/>
      <c r="J42" s="269"/>
      <c r="K42" s="282" t="s">
        <v>163</v>
      </c>
      <c r="L42" s="288"/>
      <c r="M42" s="295"/>
      <c r="N42" s="298"/>
      <c r="O42" s="303"/>
      <c r="P42" s="306"/>
      <c r="Q42" s="322" t="s">
        <v>190</v>
      </c>
      <c r="R42" s="336"/>
      <c r="S42" s="336"/>
      <c r="T42" s="336"/>
      <c r="U42" s="336"/>
      <c r="V42" s="336"/>
      <c r="W42" s="336"/>
      <c r="X42" s="336"/>
      <c r="Y42" s="355"/>
      <c r="Z42" s="361"/>
      <c r="AA42" s="368"/>
      <c r="AB42" s="385"/>
      <c r="AC42" s="385"/>
      <c r="AD42" s="385"/>
      <c r="AE42" s="385"/>
      <c r="AF42" s="385"/>
      <c r="AG42" s="385"/>
      <c r="AH42" s="385"/>
      <c r="AI42" s="385"/>
      <c r="AJ42" s="385"/>
      <c r="AK42" s="385"/>
      <c r="AL42" s="385"/>
      <c r="AM42" s="375"/>
      <c r="AN42" s="375"/>
      <c r="AO42" s="375"/>
      <c r="AP42" s="385"/>
      <c r="AQ42" s="375"/>
      <c r="AR42" s="375"/>
      <c r="AS42" s="385"/>
    </row>
    <row r="43" spans="1:45">
      <c r="A43" s="236"/>
      <c r="B43" s="246"/>
      <c r="C43" s="250"/>
      <c r="D43" s="250"/>
      <c r="E43" s="261"/>
      <c r="F43" s="250"/>
      <c r="G43" s="270"/>
      <c r="H43" s="250"/>
      <c r="I43" s="250"/>
      <c r="J43" s="270"/>
      <c r="K43" s="283"/>
      <c r="L43" s="289"/>
      <c r="M43" s="296"/>
      <c r="N43" s="298"/>
      <c r="O43" s="304"/>
      <c r="P43" s="307"/>
      <c r="Q43" s="323"/>
      <c r="R43" s="323"/>
      <c r="S43" s="311"/>
      <c r="T43" s="311"/>
      <c r="U43" s="311"/>
      <c r="V43" s="311"/>
      <c r="W43" s="311"/>
      <c r="X43" s="311"/>
      <c r="Y43" s="353"/>
      <c r="Z43" s="353"/>
      <c r="AA43" s="368"/>
      <c r="AB43" s="385"/>
      <c r="AC43" s="385"/>
      <c r="AD43" s="385"/>
      <c r="AE43" s="385"/>
      <c r="AF43" s="385"/>
      <c r="AG43" s="385"/>
      <c r="AH43" s="385"/>
      <c r="AI43" s="385"/>
      <c r="AJ43" s="385"/>
      <c r="AK43" s="385"/>
      <c r="AL43" s="385"/>
      <c r="AM43" s="375"/>
      <c r="AN43" s="375"/>
      <c r="AO43" s="375"/>
      <c r="AP43" s="385"/>
      <c r="AQ43" s="375"/>
      <c r="AR43" s="375"/>
      <c r="AS43" s="385"/>
    </row>
    <row r="44" spans="1:45">
      <c r="A44" s="234">
        <v>43</v>
      </c>
      <c r="B44" s="244"/>
      <c r="C44" s="248"/>
      <c r="D44" s="248"/>
      <c r="E44" s="259"/>
      <c r="F44" s="248"/>
      <c r="G44" s="268"/>
      <c r="H44" s="248"/>
      <c r="I44" s="248"/>
      <c r="J44" s="276"/>
      <c r="K44" s="281"/>
      <c r="L44" s="287"/>
      <c r="M44" s="294"/>
      <c r="N44" s="298"/>
      <c r="O44" s="302">
        <f>IF(AND(J44="その他",OR(B44="保育士及び幼稚園教員",B44="保育士",B44="保育に従事する看護師・准看護師",B44="幼稚園教諭等",B44="知事が同等と認める者"),OR(L44&lt;6,M44&lt;20)),"短時間",)</f>
        <v>0</v>
      </c>
      <c r="P44" s="307"/>
      <c r="Q44" s="324" t="s">
        <v>177</v>
      </c>
      <c r="R44" s="324"/>
      <c r="S44" s="311"/>
      <c r="T44" s="311"/>
      <c r="U44" s="311"/>
      <c r="V44" s="311"/>
      <c r="W44" s="311"/>
      <c r="X44" s="311"/>
      <c r="Y44" s="353"/>
      <c r="Z44" s="353"/>
      <c r="AA44" s="369"/>
      <c r="AB44" s="385"/>
      <c r="AC44" s="385"/>
      <c r="AD44" s="385"/>
      <c r="AE44" s="385"/>
      <c r="AF44" s="385"/>
      <c r="AG44" s="385"/>
      <c r="AH44" s="385"/>
      <c r="AI44" s="385"/>
      <c r="AJ44" s="385"/>
      <c r="AK44" s="385"/>
      <c r="AL44" s="385"/>
      <c r="AM44" s="375" t="str">
        <f>IF(AND(J44="その他",B44="保育士及び幼稚園教員",E44="○",F44&lt;&gt;""),L44*M44,"")</f>
        <v/>
      </c>
      <c r="AN44" s="375" t="str">
        <f>IF(AND(J44="その他",B44="保育士",E44="○"),L44*M44,"")</f>
        <v/>
      </c>
      <c r="AO44" s="375" t="str">
        <f>IF(AND(J44="その他",B44="幼稚園教諭等",F44&lt;&gt;""),L44*M44,"")</f>
        <v/>
      </c>
      <c r="AP44" s="385"/>
      <c r="AQ44" s="375" t="str">
        <f>IF(AND(B44="看護師・准看護師(保育に従事する)",J44="その他"),L44*M44,"")</f>
        <v/>
      </c>
      <c r="AR44" s="375" t="str">
        <f>IF(AND(B44="知事が同等と認める者",J44="その他"),L44*M44,"")</f>
        <v/>
      </c>
      <c r="AS44" s="385"/>
    </row>
    <row r="45" spans="1:45">
      <c r="A45" s="235"/>
      <c r="B45" s="245"/>
      <c r="C45" s="249"/>
      <c r="D45" s="249"/>
      <c r="E45" s="260"/>
      <c r="F45" s="249"/>
      <c r="G45" s="269"/>
      <c r="H45" s="249"/>
      <c r="I45" s="249"/>
      <c r="J45" s="269"/>
      <c r="K45" s="282" t="s">
        <v>163</v>
      </c>
      <c r="L45" s="288"/>
      <c r="M45" s="295"/>
      <c r="N45" s="298"/>
      <c r="O45" s="303"/>
      <c r="P45" s="306"/>
      <c r="Q45" s="325" t="s">
        <v>178</v>
      </c>
      <c r="R45" s="337" t="s">
        <v>170</v>
      </c>
      <c r="S45" s="346"/>
      <c r="T45" s="346"/>
      <c r="U45" s="346"/>
      <c r="V45" s="346"/>
      <c r="W45" s="346"/>
      <c r="X45" s="347"/>
      <c r="Y45" s="353"/>
      <c r="Z45" s="353"/>
      <c r="AA45" s="368"/>
      <c r="AB45" s="384"/>
      <c r="AC45" s="384"/>
      <c r="AD45" s="384"/>
      <c r="AE45" s="389" t="s">
        <v>91</v>
      </c>
      <c r="AF45" s="389"/>
      <c r="AG45" s="389" t="s">
        <v>71</v>
      </c>
      <c r="AH45" s="389"/>
      <c r="AI45" s="389" t="s">
        <v>182</v>
      </c>
      <c r="AJ45" s="389"/>
      <c r="AK45" s="384"/>
      <c r="AL45" s="385"/>
      <c r="AM45" s="375"/>
      <c r="AN45" s="375"/>
      <c r="AO45" s="375"/>
      <c r="AP45" s="385"/>
      <c r="AQ45" s="375"/>
      <c r="AR45" s="375"/>
      <c r="AS45" s="385"/>
    </row>
    <row r="46" spans="1:45">
      <c r="A46" s="236"/>
      <c r="B46" s="246"/>
      <c r="C46" s="250"/>
      <c r="D46" s="250"/>
      <c r="E46" s="261"/>
      <c r="F46" s="250"/>
      <c r="G46" s="270"/>
      <c r="H46" s="250"/>
      <c r="I46" s="250"/>
      <c r="J46" s="270"/>
      <c r="K46" s="283"/>
      <c r="L46" s="289"/>
      <c r="M46" s="296"/>
      <c r="N46" s="298"/>
      <c r="O46" s="304"/>
      <c r="P46" s="306"/>
      <c r="Q46" s="325" t="s">
        <v>173</v>
      </c>
      <c r="R46" s="338" t="s">
        <v>198</v>
      </c>
      <c r="S46" s="338"/>
      <c r="T46" s="338"/>
      <c r="U46" s="338"/>
      <c r="V46" s="338"/>
      <c r="W46" s="337"/>
      <c r="X46" s="347"/>
      <c r="Y46" s="353"/>
      <c r="Z46" s="353"/>
      <c r="AA46" s="368"/>
      <c r="AB46" s="384"/>
      <c r="AC46" s="384"/>
      <c r="AD46" s="384"/>
      <c r="AE46" s="384"/>
      <c r="AF46" s="384"/>
      <c r="AG46" s="384"/>
      <c r="AH46" s="384"/>
      <c r="AI46" s="384"/>
      <c r="AJ46" s="384"/>
      <c r="AK46" s="384"/>
      <c r="AL46" s="385"/>
      <c r="AM46" s="375"/>
      <c r="AN46" s="375"/>
      <c r="AO46" s="375"/>
      <c r="AP46" s="385"/>
      <c r="AQ46" s="375"/>
      <c r="AR46" s="375"/>
      <c r="AS46" s="385"/>
    </row>
    <row r="47" spans="1:45">
      <c r="A47" s="234">
        <v>44</v>
      </c>
      <c r="B47" s="244"/>
      <c r="C47" s="248"/>
      <c r="D47" s="248"/>
      <c r="E47" s="259"/>
      <c r="F47" s="248"/>
      <c r="G47" s="268"/>
      <c r="H47" s="248"/>
      <c r="I47" s="248"/>
      <c r="J47" s="276"/>
      <c r="K47" s="281"/>
      <c r="L47" s="287"/>
      <c r="M47" s="294"/>
      <c r="N47" s="298"/>
      <c r="O47" s="302">
        <f>IF(AND(J47="その他",OR(B47="保育士及び幼稚園教員",B47="保育士",B47="保育に従事する看護師・准看護師",B47="幼稚園教諭等",B47="知事が同等と認める者"),OR(L47&lt;6,M47&lt;20)),"短時間",)</f>
        <v>0</v>
      </c>
      <c r="P47" s="306"/>
      <c r="Q47" s="325" t="s">
        <v>180</v>
      </c>
      <c r="R47" s="331" t="s">
        <v>197</v>
      </c>
      <c r="S47" s="341"/>
      <c r="T47" s="341"/>
      <c r="U47" s="341"/>
      <c r="V47" s="341"/>
      <c r="W47" s="341"/>
      <c r="X47" s="348"/>
      <c r="Y47" s="353"/>
      <c r="Z47" s="353"/>
      <c r="AA47" s="369"/>
      <c r="AB47" s="373" t="s">
        <v>184</v>
      </c>
      <c r="AC47" s="380"/>
      <c r="AD47" s="382"/>
      <c r="AE47" s="378">
        <f>AE7</f>
        <v>0</v>
      </c>
      <c r="AF47" s="378"/>
      <c r="AG47" s="378">
        <f>AE27</f>
        <v>0</v>
      </c>
      <c r="AH47" s="378"/>
      <c r="AI47" s="393"/>
      <c r="AJ47" s="393"/>
      <c r="AK47" s="384"/>
      <c r="AL47" s="385"/>
      <c r="AM47" s="375" t="str">
        <f>IF(AND(J47="その他",B47="保育士及び幼稚園教員",E47="○",F47&lt;&gt;""),L47*M47,"")</f>
        <v/>
      </c>
      <c r="AN47" s="375" t="str">
        <f>IF(AND(J47="その他",B47="保育士",E47="○"),L47*M47,"")</f>
        <v/>
      </c>
      <c r="AO47" s="375" t="str">
        <f>IF(AND(J47="その他",B47="幼稚園教諭等",F47&lt;&gt;""),L47*M47,"")</f>
        <v/>
      </c>
      <c r="AP47" s="385"/>
      <c r="AQ47" s="375" t="str">
        <f>IF(AND(B47="看護師・准看護師(保育に従事する)",J47="その他"),L47*M47,"")</f>
        <v/>
      </c>
      <c r="AR47" s="375" t="str">
        <f>IF(AND(B47="知事が同等と認める者",J47="その他"),L47*M47,"")</f>
        <v/>
      </c>
      <c r="AS47" s="385"/>
    </row>
    <row r="48" spans="1:45">
      <c r="A48" s="235"/>
      <c r="B48" s="245"/>
      <c r="C48" s="249"/>
      <c r="D48" s="249"/>
      <c r="E48" s="260"/>
      <c r="F48" s="249"/>
      <c r="G48" s="269"/>
      <c r="H48" s="249"/>
      <c r="I48" s="249"/>
      <c r="J48" s="269"/>
      <c r="K48" s="282" t="s">
        <v>163</v>
      </c>
      <c r="L48" s="288"/>
      <c r="M48" s="295"/>
      <c r="N48" s="298"/>
      <c r="O48" s="303"/>
      <c r="P48" s="308"/>
      <c r="Q48" s="325" t="s">
        <v>64</v>
      </c>
      <c r="R48" s="331" t="s">
        <v>179</v>
      </c>
      <c r="S48" s="341"/>
      <c r="T48" s="341"/>
      <c r="U48" s="341"/>
      <c r="V48" s="341"/>
      <c r="W48" s="341"/>
      <c r="X48" s="348"/>
      <c r="Y48" s="353"/>
      <c r="Z48" s="353"/>
      <c r="AA48" s="368"/>
      <c r="AB48" s="374" t="s">
        <v>114</v>
      </c>
      <c r="AC48" s="381"/>
      <c r="AD48" s="383"/>
      <c r="AE48" s="378">
        <f t="shared" ref="AE48:AE56" si="0">AE9</f>
        <v>0</v>
      </c>
      <c r="AF48" s="378"/>
      <c r="AG48" s="378">
        <f t="shared" ref="AG48:AG56" si="1">AE29</f>
        <v>0</v>
      </c>
      <c r="AH48" s="378"/>
      <c r="AI48" s="378">
        <f>AM54</f>
        <v>0</v>
      </c>
      <c r="AJ48" s="378"/>
      <c r="AK48" s="384"/>
      <c r="AL48" s="385"/>
      <c r="AM48" s="375"/>
      <c r="AN48" s="375"/>
      <c r="AO48" s="375"/>
      <c r="AP48" s="385"/>
      <c r="AQ48" s="375"/>
      <c r="AR48" s="375"/>
      <c r="AS48" s="385"/>
    </row>
    <row r="49" spans="1:45">
      <c r="A49" s="236"/>
      <c r="B49" s="246"/>
      <c r="C49" s="250"/>
      <c r="D49" s="250"/>
      <c r="E49" s="261"/>
      <c r="F49" s="250"/>
      <c r="G49" s="270"/>
      <c r="H49" s="250"/>
      <c r="I49" s="250"/>
      <c r="J49" s="270"/>
      <c r="K49" s="283"/>
      <c r="L49" s="289"/>
      <c r="M49" s="296"/>
      <c r="N49" s="298"/>
      <c r="O49" s="304"/>
      <c r="P49" s="307"/>
      <c r="Q49" s="323"/>
      <c r="R49" s="323"/>
      <c r="S49" s="323"/>
      <c r="T49" s="323"/>
      <c r="U49" s="323"/>
      <c r="V49" s="323"/>
      <c r="W49" s="323"/>
      <c r="X49" s="323"/>
      <c r="Y49" s="353"/>
      <c r="Z49" s="353"/>
      <c r="AA49" s="368"/>
      <c r="AB49" s="377" t="s">
        <v>165</v>
      </c>
      <c r="AC49" s="377"/>
      <c r="AD49" s="377"/>
      <c r="AE49" s="378">
        <f t="shared" si="0"/>
        <v>0</v>
      </c>
      <c r="AF49" s="378"/>
      <c r="AG49" s="378">
        <f t="shared" si="1"/>
        <v>0</v>
      </c>
      <c r="AH49" s="378"/>
      <c r="AI49" s="378">
        <f>AN54</f>
        <v>0</v>
      </c>
      <c r="AJ49" s="378"/>
      <c r="AK49" s="384"/>
      <c r="AL49" s="385"/>
      <c r="AM49" s="375"/>
      <c r="AN49" s="375"/>
      <c r="AO49" s="375"/>
      <c r="AP49" s="385"/>
      <c r="AQ49" s="375"/>
      <c r="AR49" s="375"/>
      <c r="AS49" s="385"/>
    </row>
    <row r="50" spans="1:45">
      <c r="A50" s="234">
        <v>45</v>
      </c>
      <c r="B50" s="244"/>
      <c r="C50" s="248"/>
      <c r="D50" s="248"/>
      <c r="E50" s="259"/>
      <c r="F50" s="248"/>
      <c r="G50" s="268"/>
      <c r="H50" s="248"/>
      <c r="I50" s="248"/>
      <c r="J50" s="276"/>
      <c r="K50" s="281"/>
      <c r="L50" s="287"/>
      <c r="M50" s="294"/>
      <c r="N50" s="298"/>
      <c r="O50" s="302">
        <f>IF(AND(J50="その他",OR(B50="保育士及び幼稚園教員",B50="保育士",B50="保育に従事する看護師・准看護師",B50="幼稚園教諭等",B50="知事が同等と認める者"),OR(L50&lt;6,M50&lt;20)),"短時間",)</f>
        <v>0</v>
      </c>
      <c r="P50" s="307"/>
      <c r="Q50" s="319" t="s">
        <v>185</v>
      </c>
      <c r="R50" s="319"/>
      <c r="S50" s="319"/>
      <c r="T50" s="319"/>
      <c r="U50" s="319"/>
      <c r="V50" s="319"/>
      <c r="W50" s="319"/>
      <c r="X50" s="319"/>
      <c r="Y50" s="319"/>
      <c r="Z50" s="353"/>
      <c r="AA50" s="369"/>
      <c r="AB50" s="377" t="s">
        <v>166</v>
      </c>
      <c r="AC50" s="377"/>
      <c r="AD50" s="377"/>
      <c r="AE50" s="378">
        <f t="shared" si="0"/>
        <v>0</v>
      </c>
      <c r="AF50" s="378"/>
      <c r="AG50" s="378">
        <f t="shared" si="1"/>
        <v>0</v>
      </c>
      <c r="AH50" s="378"/>
      <c r="AI50" s="378">
        <f>AO54</f>
        <v>0</v>
      </c>
      <c r="AJ50" s="378"/>
      <c r="AK50" s="384"/>
      <c r="AL50" s="385"/>
      <c r="AM50" s="375" t="str">
        <f>IF(AND(J50="その他",B50="保育士及び幼稚園教員",E50="○",F50&lt;&gt;""),L50*M50,"")</f>
        <v/>
      </c>
      <c r="AN50" s="375" t="str">
        <f>IF(AND(J50="その他",B50="保育士",E50="○"),L50*M50,"")</f>
        <v/>
      </c>
      <c r="AO50" s="375" t="str">
        <f>IF(AND(J50="その他",B50="幼稚園教諭等",F50&lt;&gt;""),L50*M50,"")</f>
        <v/>
      </c>
      <c r="AP50" s="385"/>
      <c r="AQ50" s="375" t="str">
        <f>IF(AND(B50="看護師・准看護師(保育に従事する)",J50="その他"),L50*M50,"")</f>
        <v/>
      </c>
      <c r="AR50" s="375" t="str">
        <f>IF(AND(B50="知事が同等と認める者",J50="その他"),L50*M50,"")</f>
        <v/>
      </c>
      <c r="AS50" s="385"/>
    </row>
    <row r="51" spans="1:45">
      <c r="A51" s="235"/>
      <c r="B51" s="245"/>
      <c r="C51" s="249"/>
      <c r="D51" s="249"/>
      <c r="E51" s="260"/>
      <c r="F51" s="249"/>
      <c r="G51" s="269"/>
      <c r="H51" s="249"/>
      <c r="I51" s="249"/>
      <c r="J51" s="269"/>
      <c r="K51" s="282" t="s">
        <v>163</v>
      </c>
      <c r="L51" s="288"/>
      <c r="M51" s="295"/>
      <c r="N51" s="298"/>
      <c r="O51" s="303"/>
      <c r="P51" s="307"/>
      <c r="Q51" s="326" t="s">
        <v>186</v>
      </c>
      <c r="R51" s="339"/>
      <c r="S51" s="339"/>
      <c r="T51" s="339"/>
      <c r="U51" s="339"/>
      <c r="V51" s="339"/>
      <c r="W51" s="339"/>
      <c r="X51" s="339"/>
      <c r="Y51" s="339"/>
      <c r="Z51" s="362"/>
      <c r="AA51" s="368"/>
      <c r="AB51" s="378" t="s">
        <v>152</v>
      </c>
      <c r="AC51" s="378"/>
      <c r="AD51" s="378"/>
      <c r="AE51" s="378">
        <f t="shared" si="0"/>
        <v>0</v>
      </c>
      <c r="AF51" s="378"/>
      <c r="AG51" s="378">
        <f t="shared" si="1"/>
        <v>0</v>
      </c>
      <c r="AH51" s="378"/>
      <c r="AI51" s="378">
        <f>AR54</f>
        <v>0</v>
      </c>
      <c r="AJ51" s="378"/>
      <c r="AK51" s="384"/>
      <c r="AL51" s="385"/>
      <c r="AM51" s="375"/>
      <c r="AN51" s="375"/>
      <c r="AO51" s="375"/>
      <c r="AP51" s="385"/>
      <c r="AQ51" s="375"/>
      <c r="AR51" s="375"/>
      <c r="AS51" s="385"/>
    </row>
    <row r="52" spans="1:45">
      <c r="A52" s="236"/>
      <c r="B52" s="246"/>
      <c r="C52" s="250"/>
      <c r="D52" s="250"/>
      <c r="E52" s="261"/>
      <c r="F52" s="250"/>
      <c r="G52" s="270"/>
      <c r="H52" s="250"/>
      <c r="I52" s="250"/>
      <c r="J52" s="270"/>
      <c r="K52" s="283"/>
      <c r="L52" s="289"/>
      <c r="M52" s="296"/>
      <c r="N52" s="298"/>
      <c r="O52" s="304"/>
      <c r="P52" s="308"/>
      <c r="Q52" s="403"/>
      <c r="R52" s="340"/>
      <c r="S52" s="340"/>
      <c r="T52" s="340"/>
      <c r="U52" s="340"/>
      <c r="V52" s="340"/>
      <c r="W52" s="340"/>
      <c r="X52" s="340"/>
      <c r="Y52" s="340"/>
      <c r="Z52" s="363"/>
      <c r="AA52" s="368"/>
      <c r="AB52" s="409" t="s">
        <v>188</v>
      </c>
      <c r="AC52" s="409"/>
      <c r="AD52" s="409"/>
      <c r="AE52" s="378">
        <f t="shared" si="0"/>
        <v>0</v>
      </c>
      <c r="AF52" s="378"/>
      <c r="AG52" s="378">
        <f t="shared" si="1"/>
        <v>0</v>
      </c>
      <c r="AH52" s="378"/>
      <c r="AI52" s="378">
        <f>AQ54</f>
        <v>0</v>
      </c>
      <c r="AJ52" s="378"/>
      <c r="AK52" s="384"/>
      <c r="AL52" s="385"/>
      <c r="AM52" s="375"/>
      <c r="AN52" s="375"/>
      <c r="AO52" s="375"/>
      <c r="AP52" s="385"/>
      <c r="AQ52" s="375"/>
      <c r="AR52" s="375"/>
      <c r="AS52" s="385"/>
    </row>
    <row r="53" spans="1:45">
      <c r="D53" s="256"/>
      <c r="Q53" s="328"/>
      <c r="R53" s="328"/>
      <c r="S53" s="328"/>
      <c r="T53" s="328"/>
      <c r="U53" s="328"/>
      <c r="V53" s="328"/>
      <c r="W53" s="328"/>
      <c r="X53" s="328"/>
      <c r="Y53" s="328"/>
      <c r="Z53" s="328"/>
      <c r="AB53" s="409" t="s">
        <v>189</v>
      </c>
      <c r="AC53" s="409"/>
      <c r="AD53" s="409"/>
      <c r="AE53" s="378">
        <f t="shared" si="0"/>
        <v>0</v>
      </c>
      <c r="AF53" s="378"/>
      <c r="AG53" s="378">
        <f t="shared" si="1"/>
        <v>0</v>
      </c>
      <c r="AH53" s="378"/>
      <c r="AI53" s="393"/>
      <c r="AJ53" s="393"/>
      <c r="AK53" s="384"/>
      <c r="AL53" s="384"/>
      <c r="AM53" s="384"/>
      <c r="AN53" s="384"/>
      <c r="AO53" s="384"/>
      <c r="AP53" s="384"/>
      <c r="AQ53" s="384"/>
      <c r="AR53" s="384"/>
      <c r="AS53" s="384"/>
    </row>
    <row r="54" spans="1:45">
      <c r="B54" s="247" t="s">
        <v>160</v>
      </c>
      <c r="Q54" s="328"/>
      <c r="R54" s="328"/>
      <c r="S54" s="328"/>
      <c r="T54" s="328"/>
      <c r="U54" s="328"/>
      <c r="V54" s="328"/>
      <c r="W54" s="328"/>
      <c r="X54" s="328"/>
      <c r="Y54" s="328"/>
      <c r="Z54" s="328"/>
      <c r="AB54" s="372" t="s">
        <v>84</v>
      </c>
      <c r="AC54" s="379"/>
      <c r="AD54" s="386"/>
      <c r="AE54" s="378">
        <f t="shared" si="0"/>
        <v>0</v>
      </c>
      <c r="AF54" s="378"/>
      <c r="AG54" s="378">
        <f t="shared" si="1"/>
        <v>0</v>
      </c>
      <c r="AH54" s="378"/>
      <c r="AI54" s="393"/>
      <c r="AJ54" s="393"/>
      <c r="AK54" s="384"/>
      <c r="AL54" s="384"/>
      <c r="AM54" s="377">
        <f>SUM(AM8:AM52)</f>
        <v>0</v>
      </c>
      <c r="AN54" s="377">
        <f>SUM(AN8:AN52)</f>
        <v>0</v>
      </c>
      <c r="AO54" s="377">
        <f>SUM(AO8:AO52)</f>
        <v>0</v>
      </c>
      <c r="AP54" s="384"/>
      <c r="AQ54" s="377">
        <f>SUM(AQ8:AQ52)</f>
        <v>0</v>
      </c>
      <c r="AR54" s="377">
        <f>SUM(AR8:AR52)</f>
        <v>0</v>
      </c>
      <c r="AS54" s="384"/>
    </row>
    <row r="55" spans="1:45">
      <c r="B55" s="247" t="s">
        <v>164</v>
      </c>
      <c r="Q55" s="328"/>
      <c r="R55" s="328"/>
      <c r="S55" s="328"/>
      <c r="T55" s="328"/>
      <c r="U55" s="328"/>
      <c r="V55" s="328"/>
      <c r="W55" s="328"/>
      <c r="X55" s="328"/>
      <c r="Y55" s="328"/>
      <c r="Z55" s="328"/>
      <c r="AB55" s="372" t="s">
        <v>82</v>
      </c>
      <c r="AC55" s="379"/>
      <c r="AD55" s="386"/>
      <c r="AE55" s="378">
        <f t="shared" si="0"/>
        <v>0</v>
      </c>
      <c r="AF55" s="378"/>
      <c r="AG55" s="378">
        <f t="shared" si="1"/>
        <v>0</v>
      </c>
      <c r="AH55" s="378"/>
      <c r="AI55" s="393"/>
      <c r="AJ55" s="393"/>
      <c r="AK55" s="384"/>
      <c r="AL55" s="384"/>
      <c r="AM55" s="377"/>
      <c r="AN55" s="377"/>
      <c r="AO55" s="377"/>
      <c r="AP55" s="384"/>
      <c r="AQ55" s="377"/>
      <c r="AR55" s="377"/>
      <c r="AS55" s="384"/>
    </row>
    <row r="56" spans="1:45">
      <c r="B56" s="247" t="s">
        <v>168</v>
      </c>
      <c r="Q56" s="328"/>
      <c r="R56" s="328"/>
      <c r="S56" s="328"/>
      <c r="T56" s="328"/>
      <c r="U56" s="328"/>
      <c r="V56" s="328"/>
      <c r="W56" s="328"/>
      <c r="X56" s="328"/>
      <c r="Y56" s="328"/>
      <c r="Z56" s="328"/>
      <c r="AB56" s="372" t="s">
        <v>81</v>
      </c>
      <c r="AC56" s="379"/>
      <c r="AD56" s="386"/>
      <c r="AE56" s="378">
        <f t="shared" si="0"/>
        <v>0</v>
      </c>
      <c r="AF56" s="378"/>
      <c r="AG56" s="378">
        <f t="shared" si="1"/>
        <v>0</v>
      </c>
      <c r="AH56" s="378"/>
      <c r="AI56" s="393"/>
      <c r="AJ56" s="393"/>
      <c r="AK56" s="384"/>
      <c r="AL56" s="384"/>
      <c r="AM56" s="377"/>
      <c r="AN56" s="377"/>
      <c r="AO56" s="377"/>
      <c r="AP56" s="384"/>
      <c r="AQ56" s="377"/>
      <c r="AR56" s="377"/>
      <c r="AS56" s="384"/>
    </row>
    <row r="57" spans="1:45">
      <c r="B57" s="247" t="s">
        <v>165</v>
      </c>
      <c r="Q57" s="328"/>
      <c r="R57" s="328"/>
      <c r="S57" s="328"/>
      <c r="T57" s="328"/>
      <c r="U57" s="328"/>
      <c r="V57" s="328"/>
      <c r="W57" s="328"/>
      <c r="X57" s="328"/>
      <c r="Y57" s="328"/>
      <c r="Z57" s="328"/>
      <c r="AB57" s="372" t="s">
        <v>173</v>
      </c>
      <c r="AC57" s="379"/>
      <c r="AD57" s="386"/>
      <c r="AE57" s="378">
        <f>AE8+AE18+AE19</f>
        <v>0</v>
      </c>
      <c r="AF57" s="378"/>
      <c r="AG57" s="378">
        <f>AE27+AE28+AE38+AE39</f>
        <v>0</v>
      </c>
      <c r="AH57" s="378"/>
      <c r="AI57" s="393"/>
      <c r="AJ57" s="393"/>
      <c r="AK57" s="384"/>
      <c r="AL57" s="384"/>
      <c r="AM57" s="384"/>
      <c r="AN57" s="384"/>
      <c r="AO57" s="384"/>
      <c r="AP57" s="384"/>
      <c r="AQ57" s="384"/>
      <c r="AR57" s="384"/>
      <c r="AS57" s="384"/>
    </row>
    <row r="58" spans="1:45">
      <c r="B58" s="237" t="s">
        <v>174</v>
      </c>
      <c r="Q58" s="328"/>
      <c r="R58" s="311"/>
      <c r="AB58" s="384"/>
      <c r="AC58" s="384"/>
      <c r="AD58" s="384"/>
      <c r="AE58" s="384"/>
      <c r="AF58" s="384"/>
      <c r="AG58" s="384"/>
      <c r="AH58" s="384"/>
      <c r="AI58" s="384"/>
      <c r="AJ58" s="384"/>
      <c r="AK58" s="384"/>
      <c r="AL58" s="384"/>
      <c r="AM58" s="384"/>
      <c r="AN58" s="384"/>
      <c r="AO58" s="384"/>
      <c r="AP58" s="384"/>
      <c r="AQ58" s="384"/>
      <c r="AR58" s="384"/>
      <c r="AS58" s="384"/>
    </row>
    <row r="59" spans="1:45">
      <c r="B59" s="247" t="s">
        <v>172</v>
      </c>
      <c r="R59" s="311"/>
      <c r="AB59" s="384"/>
      <c r="AC59" s="384"/>
      <c r="AD59" s="384"/>
      <c r="AE59" s="384"/>
      <c r="AF59" s="384"/>
      <c r="AG59" s="384"/>
      <c r="AH59" s="384"/>
    </row>
    <row r="60" spans="1:45">
      <c r="A60" s="237"/>
      <c r="B60" s="247" t="s">
        <v>152</v>
      </c>
      <c r="C60" s="229"/>
      <c r="R60" s="311"/>
      <c r="AB60" s="384"/>
      <c r="AC60" s="384"/>
      <c r="AD60" s="384"/>
      <c r="AE60" s="384"/>
      <c r="AF60" s="384"/>
      <c r="AG60" s="384"/>
      <c r="AH60" s="384"/>
    </row>
    <row r="61" spans="1:45">
      <c r="B61" s="247" t="s">
        <v>208</v>
      </c>
      <c r="C61" s="251"/>
      <c r="R61" s="311"/>
      <c r="AB61" s="384"/>
      <c r="AC61" s="384"/>
      <c r="AD61" s="384"/>
      <c r="AE61" s="384"/>
      <c r="AF61" s="384"/>
      <c r="AG61" s="384"/>
      <c r="AH61" s="384"/>
    </row>
    <row r="62" spans="1:45">
      <c r="B62" s="247" t="s">
        <v>203</v>
      </c>
      <c r="R62" s="311"/>
      <c r="AB62" s="384"/>
      <c r="AC62" s="384"/>
      <c r="AD62" s="384"/>
      <c r="AE62" s="384"/>
      <c r="AF62" s="384"/>
      <c r="AG62" s="384"/>
      <c r="AH62" s="384"/>
    </row>
    <row r="63" spans="1:45">
      <c r="B63" s="247" t="s">
        <v>175</v>
      </c>
      <c r="R63" s="311"/>
      <c r="AB63" s="384"/>
      <c r="AC63" s="384"/>
      <c r="AD63" s="384"/>
      <c r="AE63" s="384"/>
      <c r="AF63" s="384"/>
      <c r="AG63" s="384"/>
      <c r="AH63" s="384"/>
    </row>
    <row r="64" spans="1:45">
      <c r="B64" s="247" t="s">
        <v>84</v>
      </c>
      <c r="R64" s="311"/>
      <c r="AB64" s="384"/>
      <c r="AC64" s="384"/>
      <c r="AD64" s="384"/>
      <c r="AE64" s="384"/>
      <c r="AF64" s="384"/>
      <c r="AG64" s="384"/>
      <c r="AH64" s="384"/>
    </row>
    <row r="65" spans="2:45">
      <c r="B65" s="247" t="s">
        <v>82</v>
      </c>
      <c r="R65" s="311"/>
      <c r="AB65" s="384"/>
      <c r="AC65" s="384"/>
      <c r="AD65" s="384"/>
      <c r="AE65" s="384"/>
      <c r="AF65" s="384"/>
      <c r="AG65" s="384"/>
      <c r="AH65" s="384"/>
    </row>
    <row r="66" spans="2:45">
      <c r="B66" s="247" t="s">
        <v>81</v>
      </c>
      <c r="AB66" s="384"/>
      <c r="AC66" s="384"/>
      <c r="AD66" s="384"/>
      <c r="AE66" s="384"/>
      <c r="AF66" s="384"/>
      <c r="AG66" s="384"/>
      <c r="AH66" s="384"/>
    </row>
    <row r="67" spans="2:45">
      <c r="B67" s="247" t="s">
        <v>173</v>
      </c>
      <c r="AB67" s="384"/>
      <c r="AC67" s="384"/>
      <c r="AD67" s="384"/>
      <c r="AE67" s="384"/>
      <c r="AF67" s="384"/>
      <c r="AG67" s="384"/>
      <c r="AH67" s="384"/>
    </row>
    <row r="68" spans="2:45">
      <c r="AB68" s="384"/>
      <c r="AC68" s="384"/>
      <c r="AD68" s="384"/>
      <c r="AE68" s="384"/>
      <c r="AF68" s="384"/>
      <c r="AG68" s="384"/>
      <c r="AH68" s="384"/>
    </row>
    <row r="69" spans="2:45">
      <c r="AB69" s="384"/>
      <c r="AC69" s="384"/>
      <c r="AD69" s="384"/>
      <c r="AE69" s="384"/>
      <c r="AF69" s="384"/>
      <c r="AG69" s="384"/>
      <c r="AH69" s="384"/>
    </row>
    <row r="70" spans="2:45">
      <c r="AB70" s="384"/>
      <c r="AC70" s="384"/>
      <c r="AD70" s="384"/>
      <c r="AE70" s="384"/>
      <c r="AF70" s="384"/>
      <c r="AG70" s="384"/>
      <c r="AH70" s="384"/>
    </row>
    <row r="71" spans="2:45">
      <c r="AB71" s="384"/>
      <c r="AC71" s="384"/>
      <c r="AD71" s="384"/>
      <c r="AE71" s="384"/>
      <c r="AF71" s="384"/>
      <c r="AG71" s="384"/>
      <c r="AH71" s="384"/>
    </row>
    <row r="72" spans="2:45">
      <c r="AB72" s="384"/>
      <c r="AC72" s="384"/>
      <c r="AD72" s="384"/>
      <c r="AE72" s="384"/>
      <c r="AF72" s="384"/>
      <c r="AG72" s="384"/>
      <c r="AH72" s="384"/>
    </row>
    <row r="73" spans="2:45">
      <c r="AL73" s="384"/>
      <c r="AM73" s="384"/>
      <c r="AN73" s="384"/>
      <c r="AO73" s="384"/>
      <c r="AP73" s="384"/>
      <c r="AQ73" s="384"/>
      <c r="AR73" s="384"/>
      <c r="AS73" s="384"/>
    </row>
    <row r="74" spans="2:45">
      <c r="AL74" s="384"/>
      <c r="AM74" s="384"/>
      <c r="AN74" s="384"/>
      <c r="AO74" s="384"/>
      <c r="AP74" s="384"/>
      <c r="AQ74" s="384"/>
      <c r="AR74" s="384"/>
      <c r="AS74" s="384"/>
    </row>
    <row r="75" spans="2:45">
      <c r="AL75" s="384"/>
      <c r="AM75" s="384"/>
      <c r="AN75" s="384"/>
      <c r="AO75" s="384"/>
      <c r="AP75" s="384"/>
      <c r="AQ75" s="384"/>
      <c r="AR75" s="384"/>
      <c r="AS75" s="384"/>
    </row>
    <row r="76" spans="2:45">
      <c r="AL76" s="384"/>
      <c r="AM76" s="384"/>
      <c r="AN76" s="384"/>
      <c r="AO76" s="384"/>
      <c r="AP76" s="384"/>
      <c r="AQ76" s="384"/>
      <c r="AR76" s="384"/>
      <c r="AS76" s="384"/>
    </row>
    <row r="77" spans="2:45">
      <c r="AL77" s="384"/>
      <c r="AM77" s="384"/>
      <c r="AN77" s="384"/>
      <c r="AO77" s="384"/>
      <c r="AP77" s="384"/>
      <c r="AQ77" s="384"/>
      <c r="AR77" s="384"/>
      <c r="AS77" s="384"/>
    </row>
    <row r="78" spans="2:45">
      <c r="AL78" s="384"/>
      <c r="AM78" s="384"/>
      <c r="AN78" s="384"/>
      <c r="AO78" s="384"/>
      <c r="AP78" s="384"/>
      <c r="AQ78" s="384"/>
      <c r="AR78" s="384"/>
      <c r="AS78" s="384"/>
    </row>
    <row r="79" spans="2:45">
      <c r="AL79" s="384"/>
      <c r="AM79" s="384"/>
      <c r="AN79" s="384"/>
      <c r="AO79" s="384"/>
      <c r="AP79" s="384"/>
      <c r="AQ79" s="384"/>
      <c r="AR79" s="384"/>
      <c r="AS79" s="384"/>
    </row>
  </sheetData>
  <mergeCells count="496">
    <mergeCell ref="E5:G5"/>
    <mergeCell ref="K5:M5"/>
    <mergeCell ref="AF5:AK5"/>
    <mergeCell ref="AB6:AE6"/>
    <mergeCell ref="AF6:AG6"/>
    <mergeCell ref="AH6:AI6"/>
    <mergeCell ref="AJ6:AK6"/>
    <mergeCell ref="AB7:AD7"/>
    <mergeCell ref="AF7:AG7"/>
    <mergeCell ref="AH7:AI7"/>
    <mergeCell ref="AJ7:AK7"/>
    <mergeCell ref="R8:Y8"/>
    <mergeCell ref="AB8:AD8"/>
    <mergeCell ref="AF8:AG8"/>
    <mergeCell ref="AH8:AI8"/>
    <mergeCell ref="AJ8:AK8"/>
    <mergeCell ref="AB9:AD9"/>
    <mergeCell ref="AF9:AG9"/>
    <mergeCell ref="AH9:AI9"/>
    <mergeCell ref="AJ9:AK9"/>
    <mergeCell ref="AB10:AD10"/>
    <mergeCell ref="AF10:AG10"/>
    <mergeCell ref="AH10:AI10"/>
    <mergeCell ref="AJ10:AK10"/>
    <mergeCell ref="AB11:AD11"/>
    <mergeCell ref="AF11:AG11"/>
    <mergeCell ref="AH11:AI11"/>
    <mergeCell ref="AJ11:AK11"/>
    <mergeCell ref="AB12:AD12"/>
    <mergeCell ref="AF12:AG12"/>
    <mergeCell ref="AH12:AI12"/>
    <mergeCell ref="AJ12:AK12"/>
    <mergeCell ref="AF13:AG13"/>
    <mergeCell ref="AH13:AI13"/>
    <mergeCell ref="AJ13:AK13"/>
    <mergeCell ref="AB14:AD14"/>
    <mergeCell ref="AF14:AG14"/>
    <mergeCell ref="AH14:AI14"/>
    <mergeCell ref="AJ14:AK14"/>
    <mergeCell ref="AB15:AD15"/>
    <mergeCell ref="AF15:AG15"/>
    <mergeCell ref="AH15:AI15"/>
    <mergeCell ref="AJ15:AK15"/>
    <mergeCell ref="AB16:AD16"/>
    <mergeCell ref="AF16:AG16"/>
    <mergeCell ref="AH16:AI16"/>
    <mergeCell ref="AJ16:AK16"/>
    <mergeCell ref="AB17:AD17"/>
    <mergeCell ref="AF17:AG17"/>
    <mergeCell ref="AH17:AI17"/>
    <mergeCell ref="AJ17:AK17"/>
    <mergeCell ref="AF18:AG18"/>
    <mergeCell ref="AH18:AI18"/>
    <mergeCell ref="AJ18:AK18"/>
    <mergeCell ref="AB19:AD19"/>
    <mergeCell ref="AF19:AG19"/>
    <mergeCell ref="AH19:AI19"/>
    <mergeCell ref="AJ19:AK19"/>
    <mergeCell ref="AB20:AD20"/>
    <mergeCell ref="R24:Y24"/>
    <mergeCell ref="R25:Y25"/>
    <mergeCell ref="AF25:AK25"/>
    <mergeCell ref="R26:Y26"/>
    <mergeCell ref="AB26:AE26"/>
    <mergeCell ref="AF26:AG26"/>
    <mergeCell ref="AH26:AI26"/>
    <mergeCell ref="AJ26:AK26"/>
    <mergeCell ref="R27:Y27"/>
    <mergeCell ref="AB27:AD27"/>
    <mergeCell ref="AF27:AG27"/>
    <mergeCell ref="AH27:AI27"/>
    <mergeCell ref="AJ27:AK27"/>
    <mergeCell ref="R28:Y28"/>
    <mergeCell ref="AB28:AD28"/>
    <mergeCell ref="AF28:AG28"/>
    <mergeCell ref="AH28:AI28"/>
    <mergeCell ref="AJ28:AK28"/>
    <mergeCell ref="R29:Y29"/>
    <mergeCell ref="AB29:AD29"/>
    <mergeCell ref="AF29:AG29"/>
    <mergeCell ref="AH29:AI29"/>
    <mergeCell ref="AJ29:AK29"/>
    <mergeCell ref="R30:Y30"/>
    <mergeCell ref="AB30:AD30"/>
    <mergeCell ref="AF30:AG30"/>
    <mergeCell ref="AH30:AI30"/>
    <mergeCell ref="AJ30:AK30"/>
    <mergeCell ref="R31:Y31"/>
    <mergeCell ref="AB31:AD31"/>
    <mergeCell ref="AF31:AG31"/>
    <mergeCell ref="AH31:AI31"/>
    <mergeCell ref="AJ31:AK31"/>
    <mergeCell ref="R32:Y32"/>
    <mergeCell ref="AB32:AD32"/>
    <mergeCell ref="AF32:AG32"/>
    <mergeCell ref="AH32:AI32"/>
    <mergeCell ref="AJ32:AK32"/>
    <mergeCell ref="R33:Y33"/>
    <mergeCell ref="AF33:AG33"/>
    <mergeCell ref="AH33:AI33"/>
    <mergeCell ref="AJ33:AK33"/>
    <mergeCell ref="R34:Y34"/>
    <mergeCell ref="AB34:AD34"/>
    <mergeCell ref="AF34:AG34"/>
    <mergeCell ref="AH34:AI34"/>
    <mergeCell ref="AJ34:AK34"/>
    <mergeCell ref="R35:Y35"/>
    <mergeCell ref="AB35:AD35"/>
    <mergeCell ref="AF35:AG35"/>
    <mergeCell ref="AH35:AI35"/>
    <mergeCell ref="AJ35:AK35"/>
    <mergeCell ref="R36:Y36"/>
    <mergeCell ref="AB36:AD36"/>
    <mergeCell ref="AF36:AG36"/>
    <mergeCell ref="AH36:AI36"/>
    <mergeCell ref="AJ36:AK36"/>
    <mergeCell ref="AB37:AD37"/>
    <mergeCell ref="AF37:AG37"/>
    <mergeCell ref="AH37:AI37"/>
    <mergeCell ref="AJ37:AK37"/>
    <mergeCell ref="AF38:AG38"/>
    <mergeCell ref="AH38:AI38"/>
    <mergeCell ref="AJ38:AK38"/>
    <mergeCell ref="Q39:R39"/>
    <mergeCell ref="AB39:AD39"/>
    <mergeCell ref="AF39:AG39"/>
    <mergeCell ref="AH39:AI39"/>
    <mergeCell ref="AJ39:AK39"/>
    <mergeCell ref="Q44:R44"/>
    <mergeCell ref="R45:X45"/>
    <mergeCell ref="AE45:AF45"/>
    <mergeCell ref="AG45:AH45"/>
    <mergeCell ref="AI45:AJ45"/>
    <mergeCell ref="R47:X47"/>
    <mergeCell ref="AB47:AD47"/>
    <mergeCell ref="AE47:AF47"/>
    <mergeCell ref="AG47:AH47"/>
    <mergeCell ref="AI47:AJ47"/>
    <mergeCell ref="R48:X48"/>
    <mergeCell ref="AB48:AD48"/>
    <mergeCell ref="AE48:AF48"/>
    <mergeCell ref="AG48:AH48"/>
    <mergeCell ref="AI48:AJ48"/>
    <mergeCell ref="AB49:AD49"/>
    <mergeCell ref="AE49:AF49"/>
    <mergeCell ref="AG49:AH49"/>
    <mergeCell ref="AI49:AJ49"/>
    <mergeCell ref="Q50:Y50"/>
    <mergeCell ref="AB50:AD50"/>
    <mergeCell ref="AE50:AF50"/>
    <mergeCell ref="AG50:AH50"/>
    <mergeCell ref="AI50:AJ50"/>
    <mergeCell ref="AB51:AD51"/>
    <mergeCell ref="AE51:AF51"/>
    <mergeCell ref="AG51:AH51"/>
    <mergeCell ref="AI51:AJ51"/>
    <mergeCell ref="AB52:AD52"/>
    <mergeCell ref="AE52:AF52"/>
    <mergeCell ref="AG52:AH52"/>
    <mergeCell ref="AI52:AJ52"/>
    <mergeCell ref="AB53:AD53"/>
    <mergeCell ref="AE53:AF53"/>
    <mergeCell ref="AG53:AH53"/>
    <mergeCell ref="AI53:AJ53"/>
    <mergeCell ref="AB54:AD54"/>
    <mergeCell ref="AE54:AF54"/>
    <mergeCell ref="AG54:AH54"/>
    <mergeCell ref="AI54:AJ54"/>
    <mergeCell ref="AB55:AD55"/>
    <mergeCell ref="AE55:AF55"/>
    <mergeCell ref="AG55:AH55"/>
    <mergeCell ref="AI55:AJ55"/>
    <mergeCell ref="AB56:AD56"/>
    <mergeCell ref="AE56:AF56"/>
    <mergeCell ref="AG56:AH56"/>
    <mergeCell ref="AI56:AJ56"/>
    <mergeCell ref="AB57:AD57"/>
    <mergeCell ref="AE57:AF57"/>
    <mergeCell ref="AG57:AH57"/>
    <mergeCell ref="AI57:AJ57"/>
    <mergeCell ref="AE58:AF58"/>
    <mergeCell ref="B2:N4"/>
    <mergeCell ref="Q3:Z4"/>
    <mergeCell ref="B5:B7"/>
    <mergeCell ref="C5:C7"/>
    <mergeCell ref="D5:D6"/>
    <mergeCell ref="H5:H7"/>
    <mergeCell ref="J5:J7"/>
    <mergeCell ref="N5:N7"/>
    <mergeCell ref="AM5:AM7"/>
    <mergeCell ref="AN5:AN7"/>
    <mergeCell ref="AO5:AO7"/>
    <mergeCell ref="AQ5:AQ7"/>
    <mergeCell ref="AR5:AR7"/>
    <mergeCell ref="E6:E7"/>
    <mergeCell ref="G6:G7"/>
    <mergeCell ref="K6:K7"/>
    <mergeCell ref="L6:L7"/>
    <mergeCell ref="M6:M7"/>
    <mergeCell ref="A8:A10"/>
    <mergeCell ref="B8:B10"/>
    <mergeCell ref="C8:C10"/>
    <mergeCell ref="D8:D10"/>
    <mergeCell ref="E8:E10"/>
    <mergeCell ref="F8:F10"/>
    <mergeCell ref="G8:G10"/>
    <mergeCell ref="H8:H10"/>
    <mergeCell ref="I8:I10"/>
    <mergeCell ref="J8:J10"/>
    <mergeCell ref="L8:L10"/>
    <mergeCell ref="M8:M10"/>
    <mergeCell ref="N8:N10"/>
    <mergeCell ref="O8:O10"/>
    <mergeCell ref="AM8:AM10"/>
    <mergeCell ref="AN8:AN10"/>
    <mergeCell ref="AO8:AO10"/>
    <mergeCell ref="AQ8:AQ10"/>
    <mergeCell ref="AR8:AR10"/>
    <mergeCell ref="R9:Y10"/>
    <mergeCell ref="A11:A13"/>
    <mergeCell ref="B11:B13"/>
    <mergeCell ref="C11:C13"/>
    <mergeCell ref="D11:D13"/>
    <mergeCell ref="E11:E13"/>
    <mergeCell ref="F11:F13"/>
    <mergeCell ref="G11:G13"/>
    <mergeCell ref="H11:H13"/>
    <mergeCell ref="I11:I13"/>
    <mergeCell ref="J11:J13"/>
    <mergeCell ref="L11:L13"/>
    <mergeCell ref="M11:M13"/>
    <mergeCell ref="N11:N13"/>
    <mergeCell ref="O11:O13"/>
    <mergeCell ref="R11:Y13"/>
    <mergeCell ref="AM11:AM13"/>
    <mergeCell ref="AN11:AN13"/>
    <mergeCell ref="AO11:AO13"/>
    <mergeCell ref="AQ11:AQ13"/>
    <mergeCell ref="AR11:AR13"/>
    <mergeCell ref="A14:A16"/>
    <mergeCell ref="B14:B16"/>
    <mergeCell ref="C14:C16"/>
    <mergeCell ref="D14:D16"/>
    <mergeCell ref="E14:E16"/>
    <mergeCell ref="F14:F16"/>
    <mergeCell ref="G14:G16"/>
    <mergeCell ref="H14:H16"/>
    <mergeCell ref="I14:I16"/>
    <mergeCell ref="J14:J16"/>
    <mergeCell ref="L14:L16"/>
    <mergeCell ref="M14:M16"/>
    <mergeCell ref="N14:N16"/>
    <mergeCell ref="O14:O16"/>
    <mergeCell ref="R14:Y16"/>
    <mergeCell ref="AM14:AM16"/>
    <mergeCell ref="AN14:AN16"/>
    <mergeCell ref="AO14:AO16"/>
    <mergeCell ref="AQ14:AQ16"/>
    <mergeCell ref="AR14:AR16"/>
    <mergeCell ref="A17:A19"/>
    <mergeCell ref="B17:B19"/>
    <mergeCell ref="C17:C19"/>
    <mergeCell ref="D17:D19"/>
    <mergeCell ref="E17:E19"/>
    <mergeCell ref="F17:F19"/>
    <mergeCell ref="G17:G19"/>
    <mergeCell ref="H17:H19"/>
    <mergeCell ref="I17:I19"/>
    <mergeCell ref="J17:J19"/>
    <mergeCell ref="L17:L19"/>
    <mergeCell ref="M17:M19"/>
    <mergeCell ref="N17:N19"/>
    <mergeCell ref="O17:O19"/>
    <mergeCell ref="R17:Y18"/>
    <mergeCell ref="AM17:AM19"/>
    <mergeCell ref="AN17:AN19"/>
    <mergeCell ref="AO17:AO19"/>
    <mergeCell ref="AQ17:AQ19"/>
    <mergeCell ref="AR17:AR19"/>
    <mergeCell ref="R19:Y20"/>
    <mergeCell ref="A20:A22"/>
    <mergeCell ref="B20:B22"/>
    <mergeCell ref="C20:C22"/>
    <mergeCell ref="D20:D22"/>
    <mergeCell ref="E20:E22"/>
    <mergeCell ref="F20:F22"/>
    <mergeCell ref="G20:G22"/>
    <mergeCell ref="H20:H22"/>
    <mergeCell ref="I20:I22"/>
    <mergeCell ref="J20:J22"/>
    <mergeCell ref="L20:L22"/>
    <mergeCell ref="M20:M22"/>
    <mergeCell ref="N20:N22"/>
    <mergeCell ref="O20:O22"/>
    <mergeCell ref="AM20:AM22"/>
    <mergeCell ref="AN20:AN22"/>
    <mergeCell ref="AO20:AO22"/>
    <mergeCell ref="AQ20:AQ22"/>
    <mergeCell ref="AR20:AR22"/>
    <mergeCell ref="R21:Y23"/>
    <mergeCell ref="A23:A25"/>
    <mergeCell ref="B23:B25"/>
    <mergeCell ref="C23:C25"/>
    <mergeCell ref="D23:D25"/>
    <mergeCell ref="E23:E25"/>
    <mergeCell ref="F23:F25"/>
    <mergeCell ref="G23:G25"/>
    <mergeCell ref="H23:H25"/>
    <mergeCell ref="I23:I25"/>
    <mergeCell ref="J23:J25"/>
    <mergeCell ref="L23:L25"/>
    <mergeCell ref="M23:M25"/>
    <mergeCell ref="N23:N25"/>
    <mergeCell ref="O23:O25"/>
    <mergeCell ref="AM23:AM25"/>
    <mergeCell ref="AN23:AN25"/>
    <mergeCell ref="AO23:AO25"/>
    <mergeCell ref="AQ23:AQ25"/>
    <mergeCell ref="AR23:AR25"/>
    <mergeCell ref="A26:A28"/>
    <mergeCell ref="B26:B28"/>
    <mergeCell ref="C26:C28"/>
    <mergeCell ref="D26:D28"/>
    <mergeCell ref="E26:E28"/>
    <mergeCell ref="F26:F28"/>
    <mergeCell ref="G26:G28"/>
    <mergeCell ref="H26:H28"/>
    <mergeCell ref="I26:I28"/>
    <mergeCell ref="J26:J28"/>
    <mergeCell ref="L26:L28"/>
    <mergeCell ref="M26:M28"/>
    <mergeCell ref="N26:N28"/>
    <mergeCell ref="O26:O28"/>
    <mergeCell ref="AM26:AM28"/>
    <mergeCell ref="AN26:AN28"/>
    <mergeCell ref="AO26:AO28"/>
    <mergeCell ref="AQ26:AQ28"/>
    <mergeCell ref="AR26:AR28"/>
    <mergeCell ref="A29:A31"/>
    <mergeCell ref="B29:B31"/>
    <mergeCell ref="C29:C31"/>
    <mergeCell ref="D29:D31"/>
    <mergeCell ref="E29:E31"/>
    <mergeCell ref="F29:F31"/>
    <mergeCell ref="G29:G31"/>
    <mergeCell ref="H29:H31"/>
    <mergeCell ref="I29:I31"/>
    <mergeCell ref="J29:J31"/>
    <mergeCell ref="L29:L31"/>
    <mergeCell ref="M29:M31"/>
    <mergeCell ref="N29:N31"/>
    <mergeCell ref="O29:O31"/>
    <mergeCell ref="AM29:AM31"/>
    <mergeCell ref="AN29:AN31"/>
    <mergeCell ref="AO29:AO31"/>
    <mergeCell ref="AQ29:AQ31"/>
    <mergeCell ref="AR29:AR31"/>
    <mergeCell ref="A32:A34"/>
    <mergeCell ref="B32:B34"/>
    <mergeCell ref="C32:C34"/>
    <mergeCell ref="D32:D34"/>
    <mergeCell ref="E32:E34"/>
    <mergeCell ref="F32:F34"/>
    <mergeCell ref="G32:G34"/>
    <mergeCell ref="H32:H34"/>
    <mergeCell ref="I32:I34"/>
    <mergeCell ref="J32:J34"/>
    <mergeCell ref="L32:L34"/>
    <mergeCell ref="M32:M34"/>
    <mergeCell ref="N32:N34"/>
    <mergeCell ref="O32:O34"/>
    <mergeCell ref="AM32:AM34"/>
    <mergeCell ref="AN32:AN34"/>
    <mergeCell ref="AO32:AO34"/>
    <mergeCell ref="AQ32:AQ34"/>
    <mergeCell ref="AR32:AR34"/>
    <mergeCell ref="A35:A37"/>
    <mergeCell ref="B35:B37"/>
    <mergeCell ref="C35:C37"/>
    <mergeCell ref="D35:D37"/>
    <mergeCell ref="E35:E37"/>
    <mergeCell ref="F35:F37"/>
    <mergeCell ref="G35:G37"/>
    <mergeCell ref="H35:H37"/>
    <mergeCell ref="I35:I37"/>
    <mergeCell ref="J35:J37"/>
    <mergeCell ref="L35:L37"/>
    <mergeCell ref="M35:M37"/>
    <mergeCell ref="N35:N37"/>
    <mergeCell ref="O35:O37"/>
    <mergeCell ref="AM35:AM37"/>
    <mergeCell ref="AN35:AN37"/>
    <mergeCell ref="AO35:AO37"/>
    <mergeCell ref="AQ35:AQ37"/>
    <mergeCell ref="AR35:AR37"/>
    <mergeCell ref="A38:A40"/>
    <mergeCell ref="B38:B40"/>
    <mergeCell ref="C38:C40"/>
    <mergeCell ref="D38:D40"/>
    <mergeCell ref="E38:E40"/>
    <mergeCell ref="F38:F40"/>
    <mergeCell ref="G38:G40"/>
    <mergeCell ref="H38:H40"/>
    <mergeCell ref="I38:I40"/>
    <mergeCell ref="J38:J40"/>
    <mergeCell ref="L38:L40"/>
    <mergeCell ref="M38:M40"/>
    <mergeCell ref="N38:N40"/>
    <mergeCell ref="O38:O40"/>
    <mergeCell ref="AM38:AM40"/>
    <mergeCell ref="AN38:AN40"/>
    <mergeCell ref="AO38:AO40"/>
    <mergeCell ref="AQ38:AQ40"/>
    <mergeCell ref="AR38:AR40"/>
    <mergeCell ref="A41:A43"/>
    <mergeCell ref="B41:B43"/>
    <mergeCell ref="C41:C43"/>
    <mergeCell ref="D41:D43"/>
    <mergeCell ref="E41:E43"/>
    <mergeCell ref="F41:F43"/>
    <mergeCell ref="G41:G43"/>
    <mergeCell ref="H41:H43"/>
    <mergeCell ref="I41:I43"/>
    <mergeCell ref="J41:J43"/>
    <mergeCell ref="L41:L43"/>
    <mergeCell ref="M41:M43"/>
    <mergeCell ref="N41:N43"/>
    <mergeCell ref="O41:O43"/>
    <mergeCell ref="AM41:AM43"/>
    <mergeCell ref="AN41:AN43"/>
    <mergeCell ref="AO41:AO43"/>
    <mergeCell ref="AQ41:AQ43"/>
    <mergeCell ref="AR41:AR43"/>
    <mergeCell ref="A44:A46"/>
    <mergeCell ref="B44:B46"/>
    <mergeCell ref="C44:C46"/>
    <mergeCell ref="D44:D46"/>
    <mergeCell ref="E44:E46"/>
    <mergeCell ref="F44:F46"/>
    <mergeCell ref="G44:G46"/>
    <mergeCell ref="H44:H46"/>
    <mergeCell ref="I44:I46"/>
    <mergeCell ref="J44:J46"/>
    <mergeCell ref="L44:L46"/>
    <mergeCell ref="M44:M46"/>
    <mergeCell ref="N44:N46"/>
    <mergeCell ref="O44:O46"/>
    <mergeCell ref="AM44:AM46"/>
    <mergeCell ref="AN44:AN46"/>
    <mergeCell ref="AO44:AO46"/>
    <mergeCell ref="AQ44:AQ46"/>
    <mergeCell ref="AR44:AR46"/>
    <mergeCell ref="A47:A49"/>
    <mergeCell ref="B47:B49"/>
    <mergeCell ref="C47:C49"/>
    <mergeCell ref="D47:D49"/>
    <mergeCell ref="E47:E49"/>
    <mergeCell ref="F47:F49"/>
    <mergeCell ref="G47:G49"/>
    <mergeCell ref="H47:H49"/>
    <mergeCell ref="I47:I49"/>
    <mergeCell ref="J47:J49"/>
    <mergeCell ref="L47:L49"/>
    <mergeCell ref="M47:M49"/>
    <mergeCell ref="N47:N49"/>
    <mergeCell ref="O47:O49"/>
    <mergeCell ref="AM47:AM49"/>
    <mergeCell ref="AN47:AN49"/>
    <mergeCell ref="AO47:AO49"/>
    <mergeCell ref="AQ47:AQ49"/>
    <mergeCell ref="AR47:AR49"/>
    <mergeCell ref="A50:A52"/>
    <mergeCell ref="B50:B52"/>
    <mergeCell ref="C50:C52"/>
    <mergeCell ref="D50:D52"/>
    <mergeCell ref="E50:E52"/>
    <mergeCell ref="F50:F52"/>
    <mergeCell ref="G50:G52"/>
    <mergeCell ref="H50:H52"/>
    <mergeCell ref="I50:I52"/>
    <mergeCell ref="J50:J52"/>
    <mergeCell ref="L50:L52"/>
    <mergeCell ref="M50:M52"/>
    <mergeCell ref="N50:N52"/>
    <mergeCell ref="O50:O52"/>
    <mergeCell ref="AM50:AM52"/>
    <mergeCell ref="AN50:AN52"/>
    <mergeCell ref="AO50:AO52"/>
    <mergeCell ref="AQ50:AQ52"/>
    <mergeCell ref="AR50:AR52"/>
    <mergeCell ref="Q51:Z52"/>
    <mergeCell ref="AM54:AM56"/>
    <mergeCell ref="AN54:AN56"/>
    <mergeCell ref="AO54:AO56"/>
    <mergeCell ref="AQ54:AQ56"/>
    <mergeCell ref="AR54:AR56"/>
  </mergeCells>
  <phoneticPr fontId="12" type="Hiragana"/>
  <conditionalFormatting sqref="L8:M10">
    <cfRule type="expression" dxfId="29" priority="15">
      <formula>OR($J$8="育休中",$J$8="退職済")</formula>
    </cfRule>
  </conditionalFormatting>
  <conditionalFormatting sqref="L14:M16">
    <cfRule type="expression" dxfId="28" priority="14">
      <formula>OR($J$14="育休中",$J$14="退職済")</formula>
    </cfRule>
  </conditionalFormatting>
  <conditionalFormatting sqref="L17:M19">
    <cfRule type="expression" dxfId="27" priority="13">
      <formula>OR($J$17="育休中",$J$17="退職済")</formula>
    </cfRule>
  </conditionalFormatting>
  <conditionalFormatting sqref="L20:M22">
    <cfRule type="expression" dxfId="26" priority="12">
      <formula>OR($J$20="育休中",$J$20="退職済")</formula>
    </cfRule>
  </conditionalFormatting>
  <conditionalFormatting sqref="L23:M25">
    <cfRule type="expression" dxfId="25" priority="11">
      <formula>OR($J$23="育休中",$J$23="退職済")</formula>
    </cfRule>
  </conditionalFormatting>
  <conditionalFormatting sqref="L26:M28">
    <cfRule type="expression" dxfId="24" priority="10">
      <formula>OR($J$26="育休中",$J$26="退職済")</formula>
    </cfRule>
  </conditionalFormatting>
  <conditionalFormatting sqref="L29:M31">
    <cfRule type="expression" dxfId="23" priority="9">
      <formula>OR($J$29="育休中",$J$29="退職済")</formula>
    </cfRule>
  </conditionalFormatting>
  <conditionalFormatting sqref="L32:M34">
    <cfRule type="expression" dxfId="22" priority="8">
      <formula>OR($J$32="育休中",$J$32="退職済")</formula>
    </cfRule>
  </conditionalFormatting>
  <conditionalFormatting sqref="L35:M37">
    <cfRule type="expression" dxfId="21" priority="7">
      <formula>OR($J$35="育休中",$J$35="退職済")</formula>
    </cfRule>
  </conditionalFormatting>
  <conditionalFormatting sqref="L38:M40">
    <cfRule type="expression" dxfId="20" priority="6">
      <formula>OR($J$38="育休中",$J$38="退職済")</formula>
    </cfRule>
  </conditionalFormatting>
  <conditionalFormatting sqref="L41:M43">
    <cfRule type="expression" dxfId="19" priority="5">
      <formula>OR($J$41="育休中",$J$41="退職済")</formula>
    </cfRule>
  </conditionalFormatting>
  <conditionalFormatting sqref="L44:M46">
    <cfRule type="expression" dxfId="18" priority="4">
      <formula>OR($J$44="育休中",$J$44="退職済")</formula>
    </cfRule>
  </conditionalFormatting>
  <conditionalFormatting sqref="L47:M49">
    <cfRule type="expression" dxfId="17" priority="3">
      <formula>OR($J$47="育休中",$J$47="退職済")</formula>
    </cfRule>
  </conditionalFormatting>
  <conditionalFormatting sqref="L50:M52">
    <cfRule type="expression" dxfId="16" priority="2">
      <formula>OR($J$50="育休中",$J$50="退職済")</formula>
    </cfRule>
  </conditionalFormatting>
  <conditionalFormatting sqref="L11:M13">
    <cfRule type="expression" dxfId="15" priority="1">
      <formula>OR($J$11="育休中",$J$11="退職済")</formula>
    </cfRule>
  </conditionalFormatting>
  <dataValidations count="6">
    <dataValidation type="list" allowBlank="1" showDropDown="0" showInputMessage="1" showErrorMessage="1" sqref="F50 F47 F44 F41 F38 F35 F32 F29 F26 F23 F20 F17 F11 F8 F14">
      <formula1>"幼稚園一種,幼稚園二種,養護教諭,小学校教諭"</formula1>
    </dataValidation>
    <dataValidation type="list" allowBlank="1" showDropDown="0" showInputMessage="1" showErrorMessage="1" sqref="E8:E52">
      <formula1>"○"</formula1>
    </dataValidation>
    <dataValidation type="list" allowBlank="1" showDropDown="0" showInputMessage="1" showErrorMessage="1" sqref="J8:J52">
      <formula1>"常勤,その他,育休中,退職済"</formula1>
    </dataValidation>
    <dataValidation type="list" allowBlank="1" showDropDown="0" showInputMessage="1" showErrorMessage="1" sqref="L8:L52">
      <formula1>"3,3.25,3.5,3.75,4,4.25,4.5,4.75,5,5.25,5.5,5.75,6,6.25,6.5,6.75,7,7.25,7.5,7.75,8,8.25,8.5,8.75,9"</formula1>
    </dataValidation>
    <dataValidation type="list" allowBlank="1" showDropDown="0" showInputMessage="1" showErrorMessage="1" sqref="M8:M52">
      <formula1>"1,2,3,4,5,6,7,8,9,10,11,12,13,14,15,16,17,18,19,20,21,22,23,24,25,26,27,28,29,30,31"</formula1>
    </dataValidation>
    <dataValidation type="list" allowBlank="1" showDropDown="0" showInputMessage="1" showErrorMessage="1" sqref="B8:B52">
      <formula1>$B$54:$B$67</formula1>
    </dataValidation>
  </dataValidations>
  <pageMargins left="0.40999999999999992" right="0.17" top="0.5" bottom="0.2" header="0.23" footer="0.19685039370078738"/>
  <pageSetup paperSize="9" scale="82" firstPageNumber="6" fitToWidth="1" fitToHeight="1" orientation="landscape" usePrinterDefaults="1" useFirstPageNumber="1" r:id="rId1"/>
  <headerFooter alignWithMargins="0">
    <oddHeader xml:space="preserve">&amp;C
</oddHeader>
    <oddFooter>&amp;C- &amp;P -</oddFooter>
  </headerFooter>
  <rowBreaks count="1" manualBreakCount="1">
    <brk id="52" max="255" man="1"/>
  </rowBreaks>
  <colBreaks count="1" manualBreakCount="1">
    <brk id="15"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S79"/>
  <sheetViews>
    <sheetView view="pageBreakPreview" zoomScale="90" zoomScaleNormal="60" zoomScaleSheetLayoutView="90" workbookViewId="0"/>
  </sheetViews>
  <sheetFormatPr defaultRowHeight="13.5"/>
  <cols>
    <col min="1" max="1" width="4" style="18" customWidth="1"/>
    <col min="2" max="2" width="19.453125" style="18" customWidth="1"/>
    <col min="3" max="3" width="19" style="18" customWidth="1"/>
    <col min="4" max="4" width="12.453125" style="18" customWidth="1"/>
    <col min="5" max="5" width="8.26953125" style="18" customWidth="1"/>
    <col min="6" max="6" width="12.6328125" style="18" customWidth="1"/>
    <col min="7" max="7" width="10" style="18" customWidth="1"/>
    <col min="8" max="10" width="8.7265625" style="18" customWidth="1"/>
    <col min="11" max="11" width="13.36328125" style="228" customWidth="1"/>
    <col min="12" max="13" width="13.36328125" style="18" customWidth="1"/>
    <col min="14" max="14" width="13.6328125" style="18" customWidth="1"/>
    <col min="15" max="16" width="8.7265625" style="18" bestFit="1" customWidth="1"/>
    <col min="17" max="17" width="20.625" style="18" customWidth="1"/>
    <col min="18" max="18" width="8.7265625" style="18" customWidth="1"/>
    <col min="19" max="19" width="1.26953125" style="18" customWidth="1"/>
    <col min="20" max="26" width="8.7265625" style="18" customWidth="1"/>
    <col min="27" max="27" width="8.7265625" style="18" bestFit="1" customWidth="1"/>
    <col min="35" max="35" width="9.6328125" customWidth="1"/>
    <col min="39" max="39" width="10.1796875" customWidth="1"/>
  </cols>
  <sheetData>
    <row r="1" spans="1:45" ht="14.25">
      <c r="A1" s="230"/>
      <c r="B1" s="238" t="s">
        <v>140</v>
      </c>
      <c r="C1" s="230"/>
      <c r="D1" s="252"/>
      <c r="E1" s="252"/>
      <c r="F1" s="252"/>
      <c r="G1" s="252"/>
      <c r="H1" s="230"/>
      <c r="I1" s="230"/>
      <c r="J1" s="230"/>
      <c r="K1" s="277"/>
      <c r="L1" s="230"/>
      <c r="M1" s="230"/>
      <c r="N1" s="230"/>
      <c r="O1" s="230"/>
      <c r="P1" s="230"/>
      <c r="AA1" s="230"/>
      <c r="AB1" s="384"/>
      <c r="AC1" s="384"/>
      <c r="AD1" s="384"/>
      <c r="AE1" s="384"/>
      <c r="AF1" s="384"/>
      <c r="AG1" s="384"/>
      <c r="AH1" s="384"/>
      <c r="AI1" s="384"/>
      <c r="AJ1" s="384"/>
      <c r="AK1" s="384"/>
      <c r="AL1" s="384"/>
      <c r="AM1" s="384"/>
      <c r="AN1" s="384"/>
      <c r="AO1" s="384"/>
      <c r="AP1" s="384"/>
      <c r="AQ1" s="384"/>
      <c r="AR1" s="384"/>
      <c r="AS1" s="384"/>
    </row>
    <row r="2" spans="1:45" ht="17" customHeight="1">
      <c r="A2" s="230"/>
      <c r="B2" s="239" t="s">
        <v>195</v>
      </c>
      <c r="C2" s="239"/>
      <c r="D2" s="239"/>
      <c r="E2" s="239"/>
      <c r="F2" s="239"/>
      <c r="G2" s="239"/>
      <c r="H2" s="239"/>
      <c r="I2" s="239"/>
      <c r="J2" s="239"/>
      <c r="K2" s="239"/>
      <c r="L2" s="239"/>
      <c r="M2" s="239"/>
      <c r="N2" s="239"/>
      <c r="O2" s="230"/>
      <c r="P2" s="230"/>
      <c r="AA2" s="230"/>
      <c r="AB2" s="384"/>
      <c r="AC2" s="384"/>
      <c r="AD2" s="384"/>
      <c r="AE2" s="384"/>
      <c r="AF2" s="384"/>
      <c r="AG2" s="384"/>
      <c r="AH2" s="384"/>
      <c r="AI2" s="384"/>
      <c r="AJ2" s="384"/>
      <c r="AK2" s="384"/>
      <c r="AL2" s="384"/>
      <c r="AM2" s="384"/>
      <c r="AN2" s="384"/>
      <c r="AO2" s="384"/>
      <c r="AP2" s="384"/>
      <c r="AQ2" s="384"/>
      <c r="AR2" s="384"/>
      <c r="AS2" s="384"/>
    </row>
    <row r="3" spans="1:45" ht="17" customHeight="1">
      <c r="A3" s="230"/>
      <c r="B3" s="239"/>
      <c r="C3" s="239"/>
      <c r="D3" s="239"/>
      <c r="E3" s="239"/>
      <c r="F3" s="239"/>
      <c r="G3" s="239"/>
      <c r="H3" s="239"/>
      <c r="I3" s="239"/>
      <c r="J3" s="239"/>
      <c r="K3" s="239"/>
      <c r="L3" s="239"/>
      <c r="M3" s="239"/>
      <c r="N3" s="239"/>
      <c r="O3" s="230"/>
      <c r="P3" s="230"/>
      <c r="Q3" s="309" t="s">
        <v>141</v>
      </c>
      <c r="R3" s="329"/>
      <c r="S3" s="329"/>
      <c r="T3" s="329"/>
      <c r="U3" s="329"/>
      <c r="V3" s="329"/>
      <c r="W3" s="329"/>
      <c r="X3" s="329"/>
      <c r="Y3" s="329"/>
      <c r="Z3" s="356"/>
      <c r="AA3" s="230"/>
      <c r="AB3" s="384"/>
      <c r="AC3" s="384"/>
      <c r="AD3" s="384"/>
      <c r="AE3" s="384"/>
      <c r="AF3" s="384"/>
      <c r="AG3" s="384"/>
      <c r="AH3" s="384"/>
      <c r="AI3" s="384"/>
      <c r="AJ3" s="384"/>
      <c r="AK3" s="384"/>
      <c r="AL3" s="384"/>
      <c r="AM3" s="384"/>
      <c r="AN3" s="384"/>
      <c r="AO3" s="384"/>
      <c r="AP3" s="384"/>
      <c r="AQ3" s="384"/>
      <c r="AR3" s="384"/>
      <c r="AS3" s="384"/>
    </row>
    <row r="4" spans="1:45" ht="17" customHeight="1">
      <c r="A4" s="230"/>
      <c r="B4" s="240"/>
      <c r="C4" s="240"/>
      <c r="D4" s="240"/>
      <c r="E4" s="240"/>
      <c r="F4" s="240"/>
      <c r="G4" s="240"/>
      <c r="H4" s="240"/>
      <c r="I4" s="240"/>
      <c r="J4" s="239"/>
      <c r="K4" s="239"/>
      <c r="L4" s="239"/>
      <c r="M4" s="239"/>
      <c r="N4" s="239"/>
      <c r="O4" s="230"/>
      <c r="P4" s="230"/>
      <c r="Q4" s="402"/>
      <c r="R4" s="330"/>
      <c r="S4" s="330"/>
      <c r="T4" s="330"/>
      <c r="U4" s="330"/>
      <c r="V4" s="330"/>
      <c r="W4" s="330"/>
      <c r="X4" s="330"/>
      <c r="Y4" s="330"/>
      <c r="Z4" s="357"/>
      <c r="AA4" s="230"/>
      <c r="AB4" s="384"/>
      <c r="AC4" s="384"/>
      <c r="AD4" s="384"/>
      <c r="AE4" s="384"/>
      <c r="AF4" s="384"/>
      <c r="AG4" s="384"/>
      <c r="AH4" s="384"/>
      <c r="AI4" s="384"/>
      <c r="AJ4" s="384"/>
      <c r="AK4" s="384"/>
      <c r="AL4" s="384"/>
      <c r="AM4" s="384"/>
      <c r="AN4" s="384"/>
      <c r="AO4" s="384"/>
      <c r="AP4" s="384"/>
      <c r="AQ4" s="384"/>
      <c r="AR4" s="384"/>
      <c r="AS4" s="384"/>
    </row>
    <row r="5" spans="1:45">
      <c r="A5" s="231"/>
      <c r="B5" s="241" t="s">
        <v>142</v>
      </c>
      <c r="C5" s="241" t="s">
        <v>143</v>
      </c>
      <c r="D5" s="253" t="s">
        <v>144</v>
      </c>
      <c r="E5" s="257" t="s">
        <v>145</v>
      </c>
      <c r="F5" s="262"/>
      <c r="G5" s="265"/>
      <c r="H5" s="271" t="s">
        <v>113</v>
      </c>
      <c r="I5" s="274"/>
      <c r="J5" s="241" t="s">
        <v>146</v>
      </c>
      <c r="K5" s="278" t="s">
        <v>196</v>
      </c>
      <c r="L5" s="284"/>
      <c r="M5" s="293"/>
      <c r="N5" s="297" t="s">
        <v>147</v>
      </c>
      <c r="O5" s="299"/>
      <c r="P5" s="60"/>
      <c r="Q5" s="311"/>
      <c r="R5" s="311"/>
      <c r="S5" s="311"/>
      <c r="T5" s="311"/>
      <c r="U5" s="311"/>
      <c r="V5" s="311"/>
      <c r="W5" s="311"/>
      <c r="X5" s="311"/>
      <c r="Y5" s="311"/>
      <c r="Z5" s="311"/>
      <c r="AA5" s="364"/>
      <c r="AB5" s="385"/>
      <c r="AC5" s="385"/>
      <c r="AD5" s="385"/>
      <c r="AE5" s="385"/>
      <c r="AF5" s="391"/>
      <c r="AG5" s="391"/>
      <c r="AH5" s="391"/>
      <c r="AI5" s="391"/>
      <c r="AJ5" s="391"/>
      <c r="AK5" s="391"/>
      <c r="AL5" s="385"/>
      <c r="AM5" s="398" t="s">
        <v>148</v>
      </c>
      <c r="AN5" s="375" t="s">
        <v>149</v>
      </c>
      <c r="AO5" s="375" t="s">
        <v>150</v>
      </c>
      <c r="AP5" s="385"/>
      <c r="AQ5" s="401" t="s">
        <v>151</v>
      </c>
      <c r="AR5" s="401" t="s">
        <v>152</v>
      </c>
      <c r="AS5" s="385"/>
    </row>
    <row r="6" spans="1:45">
      <c r="A6" s="232" t="s">
        <v>153</v>
      </c>
      <c r="B6" s="242"/>
      <c r="C6" s="242" t="s">
        <v>143</v>
      </c>
      <c r="D6" s="254"/>
      <c r="E6" s="254" t="s">
        <v>74</v>
      </c>
      <c r="F6" s="263" t="s">
        <v>107</v>
      </c>
      <c r="G6" s="266" t="s">
        <v>154</v>
      </c>
      <c r="H6" s="272"/>
      <c r="I6" s="275" t="s">
        <v>39</v>
      </c>
      <c r="J6" s="242"/>
      <c r="K6" s="279" t="s">
        <v>68</v>
      </c>
      <c r="L6" s="285" t="s">
        <v>155</v>
      </c>
      <c r="M6" s="285" t="s">
        <v>156</v>
      </c>
      <c r="N6" s="297"/>
      <c r="O6" s="300" t="s">
        <v>3</v>
      </c>
      <c r="P6" s="256"/>
      <c r="Q6" s="311"/>
      <c r="R6" s="311"/>
      <c r="S6" s="311"/>
      <c r="T6" s="311"/>
      <c r="U6" s="311"/>
      <c r="V6" s="311"/>
      <c r="W6" s="311"/>
      <c r="X6" s="311"/>
      <c r="Y6" s="311"/>
      <c r="Z6" s="311"/>
      <c r="AA6" s="366"/>
      <c r="AB6" s="372" t="s">
        <v>99</v>
      </c>
      <c r="AC6" s="379"/>
      <c r="AD6" s="379"/>
      <c r="AE6" s="386"/>
      <c r="AF6" s="391"/>
      <c r="AG6" s="391"/>
      <c r="AH6" s="391"/>
      <c r="AI6" s="391"/>
      <c r="AJ6" s="391"/>
      <c r="AK6" s="391"/>
      <c r="AL6" s="385"/>
      <c r="AM6" s="399"/>
      <c r="AN6" s="375"/>
      <c r="AO6" s="375"/>
      <c r="AP6" s="385"/>
      <c r="AQ6" s="401"/>
      <c r="AR6" s="401"/>
      <c r="AS6" s="385"/>
    </row>
    <row r="7" spans="1:45">
      <c r="A7" s="233"/>
      <c r="B7" s="243"/>
      <c r="C7" s="243"/>
      <c r="D7" s="255" t="s">
        <v>157</v>
      </c>
      <c r="E7" s="258"/>
      <c r="F7" s="264" t="s">
        <v>76</v>
      </c>
      <c r="G7" s="267"/>
      <c r="H7" s="273"/>
      <c r="I7" s="258" t="s">
        <v>158</v>
      </c>
      <c r="J7" s="243"/>
      <c r="K7" s="280"/>
      <c r="L7" s="286"/>
      <c r="M7" s="286"/>
      <c r="N7" s="297"/>
      <c r="O7" s="301"/>
      <c r="P7" s="305"/>
      <c r="Q7" s="312" t="s">
        <v>159</v>
      </c>
      <c r="R7" s="311"/>
      <c r="S7" s="311"/>
      <c r="T7" s="311"/>
      <c r="U7" s="311"/>
      <c r="V7" s="311"/>
      <c r="W7" s="311"/>
      <c r="X7" s="311"/>
      <c r="Y7" s="311"/>
      <c r="Z7" s="328"/>
      <c r="AA7" s="365"/>
      <c r="AB7" s="372" t="s">
        <v>160</v>
      </c>
      <c r="AC7" s="379"/>
      <c r="AD7" s="386"/>
      <c r="AE7" s="387">
        <f>COUNTIFS(B8:B52,"施設長",J8:J52,"常勤")</f>
        <v>0</v>
      </c>
      <c r="AF7" s="391"/>
      <c r="AG7" s="391"/>
      <c r="AH7" s="391"/>
      <c r="AI7" s="391"/>
      <c r="AJ7" s="391"/>
      <c r="AK7" s="391"/>
      <c r="AL7" s="385"/>
      <c r="AM7" s="400"/>
      <c r="AN7" s="375"/>
      <c r="AO7" s="375"/>
      <c r="AP7" s="385"/>
      <c r="AQ7" s="401"/>
      <c r="AR7" s="401"/>
      <c r="AS7" s="385"/>
    </row>
    <row r="8" spans="1:45">
      <c r="A8" s="234">
        <v>46</v>
      </c>
      <c r="B8" s="244"/>
      <c r="C8" s="248"/>
      <c r="D8" s="248"/>
      <c r="E8" s="259"/>
      <c r="F8" s="248"/>
      <c r="G8" s="268"/>
      <c r="H8" s="248"/>
      <c r="I8" s="248"/>
      <c r="J8" s="276"/>
      <c r="K8" s="281"/>
      <c r="L8" s="287"/>
      <c r="M8" s="294"/>
      <c r="N8" s="298"/>
      <c r="O8" s="302">
        <f>IF(AND(J8="その他",OR(B8="保育士及び幼稚園教員",B8="保育士",B8="保育に従事する看護師・准看護師",B8="幼稚園教諭等",B8="知事が同等と認める者"),OR(L8&lt;6,M8&lt;20)),"短時間",)</f>
        <v>0</v>
      </c>
      <c r="P8" s="306"/>
      <c r="Q8" s="313" t="s">
        <v>160</v>
      </c>
      <c r="R8" s="331" t="s">
        <v>161</v>
      </c>
      <c r="S8" s="341"/>
      <c r="T8" s="341"/>
      <c r="U8" s="341"/>
      <c r="V8" s="341"/>
      <c r="W8" s="341"/>
      <c r="X8" s="341"/>
      <c r="Y8" s="348"/>
      <c r="Z8" s="358"/>
      <c r="AA8" s="353"/>
      <c r="AB8" s="372" t="s">
        <v>162</v>
      </c>
      <c r="AC8" s="379"/>
      <c r="AD8" s="386"/>
      <c r="AE8" s="387">
        <f>COUNTIFS(B8:B52,"主任保育士等",J8:J52,"常勤")</f>
        <v>0</v>
      </c>
      <c r="AF8" s="391"/>
      <c r="AG8" s="391"/>
      <c r="AH8" s="391"/>
      <c r="AI8" s="391"/>
      <c r="AJ8" s="391"/>
      <c r="AK8" s="391"/>
      <c r="AL8" s="385"/>
      <c r="AM8" s="375" t="str">
        <f>IF(AND(J8="その他",B8="保育士及び幼稚園教員",E8="○",F8&lt;&gt;""),L8*M8,"")</f>
        <v/>
      </c>
      <c r="AN8" s="375" t="str">
        <f>IF(AND(J8="その他",B8="保育士",E8="○"),L8*M8,"")</f>
        <v/>
      </c>
      <c r="AO8" s="375" t="str">
        <f>IF(AND(J8="その他",B8="幼稚園教諭等",F8&lt;&gt;""),L8*M8,"")</f>
        <v/>
      </c>
      <c r="AP8" s="385"/>
      <c r="AQ8" s="375" t="str">
        <f>IF(AND(B8="看護師・准看護師(保育に従事する)",J8="その他"),L8*M8,"")</f>
        <v/>
      </c>
      <c r="AR8" s="375" t="str">
        <f>IF(AND(B8="知事が同等と認める者",J8="その他"),L8*M8,"")</f>
        <v/>
      </c>
      <c r="AS8" s="385"/>
    </row>
    <row r="9" spans="1:45">
      <c r="A9" s="235"/>
      <c r="B9" s="245"/>
      <c r="C9" s="249"/>
      <c r="D9" s="249"/>
      <c r="E9" s="260"/>
      <c r="F9" s="249"/>
      <c r="G9" s="269"/>
      <c r="H9" s="249"/>
      <c r="I9" s="249"/>
      <c r="J9" s="269"/>
      <c r="K9" s="282" t="s">
        <v>163</v>
      </c>
      <c r="L9" s="288"/>
      <c r="M9" s="295"/>
      <c r="N9" s="298"/>
      <c r="O9" s="303"/>
      <c r="P9" s="306"/>
      <c r="Q9" s="314" t="s">
        <v>162</v>
      </c>
      <c r="R9" s="332" t="s">
        <v>50</v>
      </c>
      <c r="S9" s="342"/>
      <c r="T9" s="342"/>
      <c r="U9" s="342"/>
      <c r="V9" s="342"/>
      <c r="W9" s="342"/>
      <c r="X9" s="342"/>
      <c r="Y9" s="349"/>
      <c r="Z9" s="353"/>
      <c r="AA9" s="353"/>
      <c r="AB9" s="374" t="s">
        <v>114</v>
      </c>
      <c r="AC9" s="381"/>
      <c r="AD9" s="383"/>
      <c r="AE9" s="387">
        <f>COUNTIFS(B:B,"保育士及び幼稚園教員",J:J,"常勤",E:E,"○",F:F,"&lt;&gt;")</f>
        <v>0</v>
      </c>
      <c r="AF9" s="391"/>
      <c r="AG9" s="391"/>
      <c r="AH9" s="391"/>
      <c r="AI9" s="391"/>
      <c r="AJ9" s="391"/>
      <c r="AK9" s="391"/>
      <c r="AL9" s="385"/>
      <c r="AM9" s="375"/>
      <c r="AN9" s="375"/>
      <c r="AO9" s="375"/>
      <c r="AP9" s="385"/>
      <c r="AQ9" s="375"/>
      <c r="AR9" s="375"/>
      <c r="AS9" s="385"/>
    </row>
    <row r="10" spans="1:45">
      <c r="A10" s="236"/>
      <c r="B10" s="246"/>
      <c r="C10" s="250"/>
      <c r="D10" s="250"/>
      <c r="E10" s="261"/>
      <c r="F10" s="250"/>
      <c r="G10" s="270"/>
      <c r="H10" s="250"/>
      <c r="I10" s="250"/>
      <c r="J10" s="270"/>
      <c r="K10" s="283"/>
      <c r="L10" s="289"/>
      <c r="M10" s="296"/>
      <c r="N10" s="298"/>
      <c r="O10" s="304"/>
      <c r="P10" s="307"/>
      <c r="Q10" s="315"/>
      <c r="R10" s="333"/>
      <c r="S10" s="343"/>
      <c r="T10" s="343"/>
      <c r="U10" s="343"/>
      <c r="V10" s="343"/>
      <c r="W10" s="343"/>
      <c r="X10" s="343"/>
      <c r="Y10" s="350"/>
      <c r="Z10" s="353"/>
      <c r="AA10" s="353"/>
      <c r="AB10" s="372" t="s">
        <v>165</v>
      </c>
      <c r="AC10" s="379"/>
      <c r="AD10" s="386"/>
      <c r="AE10" s="387">
        <f>COUNTIFS(B8:B52,"保育士",J8:J52,"常勤",E8:E52,"○")</f>
        <v>0</v>
      </c>
      <c r="AF10" s="391"/>
      <c r="AG10" s="391"/>
      <c r="AH10" s="391"/>
      <c r="AI10" s="391"/>
      <c r="AJ10" s="391"/>
      <c r="AK10" s="391"/>
      <c r="AL10" s="385"/>
      <c r="AM10" s="375"/>
      <c r="AN10" s="375"/>
      <c r="AO10" s="375"/>
      <c r="AP10" s="385"/>
      <c r="AQ10" s="375"/>
      <c r="AR10" s="375"/>
      <c r="AS10" s="385"/>
    </row>
    <row r="11" spans="1:45">
      <c r="A11" s="234">
        <v>47</v>
      </c>
      <c r="B11" s="244"/>
      <c r="C11" s="248"/>
      <c r="D11" s="248"/>
      <c r="E11" s="259"/>
      <c r="F11" s="248"/>
      <c r="G11" s="268"/>
      <c r="H11" s="248"/>
      <c r="I11" s="248"/>
      <c r="J11" s="276"/>
      <c r="K11" s="281"/>
      <c r="L11" s="287"/>
      <c r="M11" s="294"/>
      <c r="N11" s="298"/>
      <c r="O11" s="302">
        <f>IF(AND(J11="その他",OR(B11="保育士及び幼稚園教員",B11="保育士",B11="保育に従事する看護師・准看護師",B11="幼稚園教諭等",B11="知事が同等と認める者"),OR(L11&lt;6,M11&lt;20)),"短時間",)</f>
        <v>0</v>
      </c>
      <c r="P11" s="307"/>
      <c r="Q11" s="314" t="s">
        <v>204</v>
      </c>
      <c r="R11" s="332" t="s">
        <v>205</v>
      </c>
      <c r="S11" s="342"/>
      <c r="T11" s="342"/>
      <c r="U11" s="342"/>
      <c r="V11" s="342"/>
      <c r="W11" s="342"/>
      <c r="X11" s="342"/>
      <c r="Y11" s="349"/>
      <c r="Z11" s="353"/>
      <c r="AA11" s="353"/>
      <c r="AB11" s="372" t="s">
        <v>166</v>
      </c>
      <c r="AC11" s="379"/>
      <c r="AD11" s="386"/>
      <c r="AE11" s="387">
        <f>COUNTIFS(B:B,"幼稚園教諭等",J:J,"常勤",F:F,"&lt;&gt;")</f>
        <v>0</v>
      </c>
      <c r="AF11" s="391"/>
      <c r="AG11" s="391"/>
      <c r="AH11" s="391"/>
      <c r="AI11" s="391"/>
      <c r="AJ11" s="391"/>
      <c r="AK11" s="391"/>
      <c r="AL11" s="385"/>
      <c r="AM11" s="375" t="str">
        <f>IF(AND(J11="その他",B11="保育士及び幼稚園教員",E11="○",F11&lt;&gt;""),L11*M11,"")</f>
        <v/>
      </c>
      <c r="AN11" s="375" t="str">
        <f>IF(AND(J11="その他",B11="保育士",E11="○"),L11*M11,"")</f>
        <v/>
      </c>
      <c r="AO11" s="375" t="str">
        <f>IF(AND(J11="その他",B11="幼稚園教諭等",F11&lt;&gt;""),L11*M11,"")</f>
        <v/>
      </c>
      <c r="AP11" s="385"/>
      <c r="AQ11" s="375" t="str">
        <f>IF(AND(B11="看護師・准看護師(保育に従事する)",J11="その他"),L11*M11,"")</f>
        <v/>
      </c>
      <c r="AR11" s="375" t="str">
        <f>IF(AND(B11="知事が同等と認める者",J11="その他"),L11*M11,"")</f>
        <v/>
      </c>
      <c r="AS11" s="385"/>
    </row>
    <row r="12" spans="1:45">
      <c r="A12" s="235"/>
      <c r="B12" s="245"/>
      <c r="C12" s="249"/>
      <c r="D12" s="249"/>
      <c r="E12" s="260"/>
      <c r="F12" s="249"/>
      <c r="G12" s="269"/>
      <c r="H12" s="249"/>
      <c r="I12" s="249"/>
      <c r="J12" s="269"/>
      <c r="K12" s="282" t="s">
        <v>163</v>
      </c>
      <c r="L12" s="288"/>
      <c r="M12" s="295"/>
      <c r="N12" s="298"/>
      <c r="O12" s="303"/>
      <c r="P12" s="306"/>
      <c r="Q12" s="316"/>
      <c r="R12" s="334"/>
      <c r="S12" s="344"/>
      <c r="T12" s="344"/>
      <c r="U12" s="344"/>
      <c r="V12" s="344"/>
      <c r="W12" s="344"/>
      <c r="X12" s="344"/>
      <c r="Y12" s="351"/>
      <c r="Z12" s="353"/>
      <c r="AA12" s="353"/>
      <c r="AB12" s="372" t="s">
        <v>22</v>
      </c>
      <c r="AC12" s="379"/>
      <c r="AD12" s="386"/>
      <c r="AE12" s="387">
        <f>COUNTIFS(B8:B52,"知事が同等と認める者",J8:J52,"常勤")</f>
        <v>0</v>
      </c>
      <c r="AF12" s="391"/>
      <c r="AG12" s="391"/>
      <c r="AH12" s="391"/>
      <c r="AI12" s="391"/>
      <c r="AJ12" s="391"/>
      <c r="AK12" s="391"/>
      <c r="AL12" s="385"/>
      <c r="AM12" s="375"/>
      <c r="AN12" s="375"/>
      <c r="AO12" s="375"/>
      <c r="AP12" s="385"/>
      <c r="AQ12" s="375"/>
      <c r="AR12" s="375"/>
      <c r="AS12" s="385"/>
    </row>
    <row r="13" spans="1:45">
      <c r="A13" s="236"/>
      <c r="B13" s="246"/>
      <c r="C13" s="250"/>
      <c r="D13" s="250"/>
      <c r="E13" s="261"/>
      <c r="F13" s="250"/>
      <c r="G13" s="270"/>
      <c r="H13" s="250"/>
      <c r="I13" s="250"/>
      <c r="J13" s="270"/>
      <c r="K13" s="283"/>
      <c r="L13" s="289"/>
      <c r="M13" s="296"/>
      <c r="N13" s="298"/>
      <c r="O13" s="304"/>
      <c r="P13" s="306"/>
      <c r="Q13" s="315"/>
      <c r="R13" s="333"/>
      <c r="S13" s="343"/>
      <c r="T13" s="343"/>
      <c r="U13" s="343"/>
      <c r="V13" s="343"/>
      <c r="W13" s="343"/>
      <c r="X13" s="343"/>
      <c r="Y13" s="350"/>
      <c r="Z13" s="353"/>
      <c r="AA13" s="353"/>
      <c r="AB13" s="414" t="s">
        <v>169</v>
      </c>
      <c r="AC13" s="378"/>
      <c r="AD13" s="414"/>
      <c r="AE13" s="387">
        <f>COUNTIFS(B8:B52,"看護師・准看護師(保育に従事する)",J8:J52,"常勤")</f>
        <v>0</v>
      </c>
      <c r="AF13" s="391"/>
      <c r="AG13" s="391"/>
      <c r="AH13" s="391"/>
      <c r="AI13" s="391"/>
      <c r="AJ13" s="391"/>
      <c r="AK13" s="391"/>
      <c r="AL13" s="385"/>
      <c r="AM13" s="375"/>
      <c r="AN13" s="375"/>
      <c r="AO13" s="375"/>
      <c r="AP13" s="385"/>
      <c r="AQ13" s="375"/>
      <c r="AR13" s="375"/>
      <c r="AS13" s="385"/>
    </row>
    <row r="14" spans="1:45">
      <c r="A14" s="234">
        <v>48</v>
      </c>
      <c r="B14" s="244"/>
      <c r="C14" s="248"/>
      <c r="D14" s="248"/>
      <c r="E14" s="259"/>
      <c r="F14" s="248"/>
      <c r="G14" s="268"/>
      <c r="H14" s="248"/>
      <c r="I14" s="248"/>
      <c r="J14" s="276"/>
      <c r="K14" s="281"/>
      <c r="L14" s="290"/>
      <c r="M14" s="294"/>
      <c r="N14" s="298"/>
      <c r="O14" s="302">
        <f>IF(AND(J14="その他",OR(B14="保育士及び幼稚園教員",B14="保育士",B14="保育に従事する看護師・准看護師",B14="幼稚園教諭等",B14="知事が同等と認める者"),OR(L14&lt;6,M14&lt;20)),"短時間",)</f>
        <v>0</v>
      </c>
      <c r="P14" s="306"/>
      <c r="Q14" s="314" t="s">
        <v>165</v>
      </c>
      <c r="R14" s="332" t="s">
        <v>207</v>
      </c>
      <c r="S14" s="342"/>
      <c r="T14" s="342"/>
      <c r="U14" s="342"/>
      <c r="V14" s="342"/>
      <c r="W14" s="342"/>
      <c r="X14" s="342"/>
      <c r="Y14" s="349"/>
      <c r="Z14" s="353"/>
      <c r="AA14" s="353"/>
      <c r="AB14" s="407" t="s">
        <v>171</v>
      </c>
      <c r="AC14" s="411"/>
      <c r="AD14" s="415"/>
      <c r="AE14" s="387">
        <f>COUNTIFS(B8:B52,"看護師・准看護師(保育に従事しない)",J8:J52,"常勤")</f>
        <v>0</v>
      </c>
      <c r="AF14" s="391"/>
      <c r="AG14" s="391"/>
      <c r="AH14" s="391"/>
      <c r="AI14" s="391"/>
      <c r="AJ14" s="391"/>
      <c r="AK14" s="391"/>
      <c r="AL14" s="385"/>
      <c r="AM14" s="375" t="str">
        <f>IF(AND(J14="その他",B14="保育士及び幼稚園教員",E14="○",F14&lt;&gt;""),L14*M14,"")</f>
        <v/>
      </c>
      <c r="AN14" s="375" t="str">
        <f>IF(AND(J14="その他",B14="保育士",E14="○"),L14*M14,"")</f>
        <v/>
      </c>
      <c r="AO14" s="375" t="str">
        <f>IF(AND(J14="その他",B14="幼稚園教諭等",F14&lt;&gt;""),L14*M14,"")</f>
        <v/>
      </c>
      <c r="AP14" s="385"/>
      <c r="AQ14" s="375" t="str">
        <f>IF(AND(B14="看護師・准看護師(保育に従事する)",J14="その他"),L14*M14,"")</f>
        <v/>
      </c>
      <c r="AR14" s="375" t="str">
        <f>IF(AND(B14="知事が同等と認める者",J14="その他"),L14*M14,"")</f>
        <v/>
      </c>
      <c r="AS14" s="385"/>
    </row>
    <row r="15" spans="1:45">
      <c r="A15" s="235"/>
      <c r="B15" s="245"/>
      <c r="C15" s="249"/>
      <c r="D15" s="249"/>
      <c r="E15" s="260"/>
      <c r="F15" s="249"/>
      <c r="G15" s="269"/>
      <c r="H15" s="249"/>
      <c r="I15" s="249"/>
      <c r="J15" s="269"/>
      <c r="K15" s="282" t="s">
        <v>163</v>
      </c>
      <c r="L15" s="291"/>
      <c r="M15" s="295"/>
      <c r="N15" s="298"/>
      <c r="O15" s="303"/>
      <c r="P15" s="306"/>
      <c r="Q15" s="316"/>
      <c r="R15" s="334"/>
      <c r="S15" s="344"/>
      <c r="T15" s="344"/>
      <c r="U15" s="344"/>
      <c r="V15" s="344"/>
      <c r="W15" s="344"/>
      <c r="X15" s="344"/>
      <c r="Y15" s="351"/>
      <c r="Z15" s="353"/>
      <c r="AA15" s="353"/>
      <c r="AB15" s="372" t="s">
        <v>109</v>
      </c>
      <c r="AC15" s="379"/>
      <c r="AD15" s="386"/>
      <c r="AE15" s="387">
        <f>COUNTIFS(B8:B52,"調理員",J8:J52,"常勤")</f>
        <v>0</v>
      </c>
      <c r="AF15" s="391"/>
      <c r="AG15" s="391"/>
      <c r="AH15" s="391"/>
      <c r="AI15" s="391"/>
      <c r="AJ15" s="391"/>
      <c r="AK15" s="391"/>
      <c r="AL15" s="385"/>
      <c r="AM15" s="375"/>
      <c r="AN15" s="375"/>
      <c r="AO15" s="375"/>
      <c r="AP15" s="385"/>
      <c r="AQ15" s="375"/>
      <c r="AR15" s="375"/>
      <c r="AS15" s="385"/>
    </row>
    <row r="16" spans="1:45">
      <c r="A16" s="236"/>
      <c r="B16" s="246"/>
      <c r="C16" s="250"/>
      <c r="D16" s="250"/>
      <c r="E16" s="261"/>
      <c r="F16" s="250"/>
      <c r="G16" s="270"/>
      <c r="H16" s="250"/>
      <c r="I16" s="250"/>
      <c r="J16" s="270"/>
      <c r="K16" s="283"/>
      <c r="L16" s="292"/>
      <c r="M16" s="296"/>
      <c r="N16" s="298"/>
      <c r="O16" s="304"/>
      <c r="P16" s="306"/>
      <c r="Q16" s="315"/>
      <c r="R16" s="333"/>
      <c r="S16" s="343"/>
      <c r="T16" s="343"/>
      <c r="U16" s="343"/>
      <c r="V16" s="343"/>
      <c r="W16" s="343"/>
      <c r="X16" s="343"/>
      <c r="Y16" s="350"/>
      <c r="Z16" s="353"/>
      <c r="AA16" s="353"/>
      <c r="AB16" s="372" t="s">
        <v>82</v>
      </c>
      <c r="AC16" s="379"/>
      <c r="AD16" s="386"/>
      <c r="AE16" s="387">
        <f>COUNTIFS(B8:B52,"栄養士",J8:J52,"常勤")</f>
        <v>0</v>
      </c>
      <c r="AF16" s="392"/>
      <c r="AG16" s="392"/>
      <c r="AH16" s="392"/>
      <c r="AI16" s="392"/>
      <c r="AJ16" s="392"/>
      <c r="AK16" s="392"/>
      <c r="AL16" s="385"/>
      <c r="AM16" s="375"/>
      <c r="AN16" s="375"/>
      <c r="AO16" s="375"/>
      <c r="AP16" s="385"/>
      <c r="AQ16" s="375"/>
      <c r="AR16" s="375"/>
      <c r="AS16" s="385"/>
    </row>
    <row r="17" spans="1:45">
      <c r="A17" s="234">
        <v>49</v>
      </c>
      <c r="B17" s="244"/>
      <c r="C17" s="248"/>
      <c r="D17" s="248"/>
      <c r="E17" s="259"/>
      <c r="F17" s="248"/>
      <c r="G17" s="268"/>
      <c r="H17" s="248"/>
      <c r="I17" s="248"/>
      <c r="J17" s="276"/>
      <c r="K17" s="281"/>
      <c r="L17" s="287"/>
      <c r="M17" s="294"/>
      <c r="N17" s="298"/>
      <c r="O17" s="302">
        <f>IF(AND(J17="その他",OR(B17="保育士及び幼稚園教員",B17="保育士",B17="保育に従事する看護師・准看護師",B17="幼稚園教諭等",B17="知事が同等と認める者"),OR(L17&lt;6,M17&lt;20)),"短時間",)</f>
        <v>0</v>
      </c>
      <c r="P17" s="306"/>
      <c r="Q17" s="314" t="s">
        <v>206</v>
      </c>
      <c r="R17" s="332" t="s">
        <v>201</v>
      </c>
      <c r="S17" s="342"/>
      <c r="T17" s="342"/>
      <c r="U17" s="342"/>
      <c r="V17" s="342"/>
      <c r="W17" s="342"/>
      <c r="X17" s="342"/>
      <c r="Y17" s="349"/>
      <c r="Z17" s="353"/>
      <c r="AA17" s="353"/>
      <c r="AB17" s="373" t="s">
        <v>81</v>
      </c>
      <c r="AC17" s="380"/>
      <c r="AD17" s="382"/>
      <c r="AE17" s="387">
        <f>COUNTIFS(B8:B52,"事務員",J8:J52,"常勤")</f>
        <v>0</v>
      </c>
      <c r="AF17" s="392"/>
      <c r="AG17" s="392"/>
      <c r="AH17" s="392"/>
      <c r="AI17" s="392"/>
      <c r="AJ17" s="392"/>
      <c r="AK17" s="392"/>
      <c r="AL17" s="385"/>
      <c r="AM17" s="375" t="str">
        <f>IF(AND(J17="その他",B17="保育士及び幼稚園教員",E17="○",F17&lt;&gt;""),L17*M17,"")</f>
        <v/>
      </c>
      <c r="AN17" s="375" t="str">
        <f>IF(AND(J17="その他",B17="保育士",E17="○"),L17*M17,"")</f>
        <v/>
      </c>
      <c r="AO17" s="375" t="str">
        <f>IF(AND(J17="その他",B17="幼稚園教諭等",F17&lt;&gt;""),L17*M17,"")</f>
        <v/>
      </c>
      <c r="AP17" s="385"/>
      <c r="AQ17" s="375" t="str">
        <f>IF(AND(B17="看護師・准看護師(保育に従事する)",J17="その他"),L17*M17,"")</f>
        <v/>
      </c>
      <c r="AR17" s="375" t="str">
        <f>IF(AND(B17="知事が同等と認める者",J17="その他"),L17*M17,"")</f>
        <v/>
      </c>
      <c r="AS17" s="385"/>
    </row>
    <row r="18" spans="1:45">
      <c r="A18" s="235"/>
      <c r="B18" s="245"/>
      <c r="C18" s="249"/>
      <c r="D18" s="249"/>
      <c r="E18" s="260"/>
      <c r="F18" s="249"/>
      <c r="G18" s="269"/>
      <c r="H18" s="249"/>
      <c r="I18" s="249"/>
      <c r="J18" s="269"/>
      <c r="K18" s="282" t="s">
        <v>163</v>
      </c>
      <c r="L18" s="288"/>
      <c r="M18" s="295"/>
      <c r="N18" s="298"/>
      <c r="O18" s="303"/>
      <c r="P18" s="306"/>
      <c r="Q18" s="315"/>
      <c r="R18" s="333"/>
      <c r="S18" s="343"/>
      <c r="T18" s="343"/>
      <c r="U18" s="343"/>
      <c r="V18" s="343"/>
      <c r="W18" s="343"/>
      <c r="X18" s="343"/>
      <c r="Y18" s="350"/>
      <c r="Z18" s="353"/>
      <c r="AA18" s="353"/>
      <c r="AB18" s="372" t="s">
        <v>173</v>
      </c>
      <c r="AC18" s="379"/>
      <c r="AD18" s="386"/>
      <c r="AE18" s="387">
        <f>COUNTIFS(B8:B52,"その他",J8:J52,"常勤")</f>
        <v>0</v>
      </c>
      <c r="AF18" s="392"/>
      <c r="AG18" s="392"/>
      <c r="AH18" s="392"/>
      <c r="AI18" s="392"/>
      <c r="AJ18" s="392"/>
      <c r="AK18" s="392"/>
      <c r="AL18" s="385"/>
      <c r="AM18" s="375"/>
      <c r="AN18" s="375"/>
      <c r="AO18" s="375"/>
      <c r="AP18" s="385"/>
      <c r="AQ18" s="375"/>
      <c r="AR18" s="375"/>
      <c r="AS18" s="385"/>
    </row>
    <row r="19" spans="1:45">
      <c r="A19" s="236"/>
      <c r="B19" s="246"/>
      <c r="C19" s="250"/>
      <c r="D19" s="250"/>
      <c r="E19" s="261"/>
      <c r="F19" s="250"/>
      <c r="G19" s="270"/>
      <c r="H19" s="250"/>
      <c r="I19" s="250"/>
      <c r="J19" s="270"/>
      <c r="K19" s="283"/>
      <c r="L19" s="289"/>
      <c r="M19" s="296"/>
      <c r="N19" s="298"/>
      <c r="O19" s="304"/>
      <c r="P19" s="306"/>
      <c r="Q19" s="314" t="s">
        <v>166</v>
      </c>
      <c r="R19" s="332" t="s">
        <v>37</v>
      </c>
      <c r="S19" s="342"/>
      <c r="T19" s="342"/>
      <c r="U19" s="342"/>
      <c r="V19" s="342"/>
      <c r="W19" s="342"/>
      <c r="X19" s="342"/>
      <c r="Y19" s="349"/>
      <c r="Z19" s="353"/>
      <c r="AA19" s="353"/>
      <c r="AB19" s="408" t="s">
        <v>41</v>
      </c>
      <c r="AC19" s="408"/>
      <c r="AD19" s="408"/>
      <c r="AE19" s="388">
        <f>SUM(AE7:AE18)</f>
        <v>0</v>
      </c>
      <c r="AF19" s="392"/>
      <c r="AG19" s="392"/>
      <c r="AH19" s="392"/>
      <c r="AI19" s="392"/>
      <c r="AJ19" s="392"/>
      <c r="AK19" s="392"/>
      <c r="AL19" s="385"/>
      <c r="AM19" s="375"/>
      <c r="AN19" s="375"/>
      <c r="AO19" s="375"/>
      <c r="AP19" s="385"/>
      <c r="AQ19" s="375"/>
      <c r="AR19" s="375"/>
      <c r="AS19" s="385"/>
    </row>
    <row r="20" spans="1:45">
      <c r="A20" s="234">
        <v>50</v>
      </c>
      <c r="B20" s="244"/>
      <c r="C20" s="248"/>
      <c r="D20" s="248"/>
      <c r="E20" s="259"/>
      <c r="F20" s="248"/>
      <c r="G20" s="268"/>
      <c r="H20" s="248"/>
      <c r="I20" s="248"/>
      <c r="J20" s="276"/>
      <c r="K20" s="281"/>
      <c r="L20" s="287"/>
      <c r="M20" s="294"/>
      <c r="N20" s="298"/>
      <c r="O20" s="302">
        <f>IF(AND(J20="その他",OR(B20="保育士及び幼稚園教員",B20="保育士",B20="保育に従事する看護師・准看護師",B20="幼稚園教諭等",B20="知事が同等と認める者"),OR(L20&lt;6,M20&lt;20)),"短時間",)</f>
        <v>0</v>
      </c>
      <c r="P20" s="306"/>
      <c r="Q20" s="315"/>
      <c r="R20" s="333"/>
      <c r="S20" s="343"/>
      <c r="T20" s="343"/>
      <c r="U20" s="343"/>
      <c r="V20" s="343"/>
      <c r="W20" s="343"/>
      <c r="X20" s="343"/>
      <c r="Y20" s="350"/>
      <c r="Z20" s="353"/>
      <c r="AA20" s="353"/>
      <c r="AB20" s="385"/>
      <c r="AC20" s="385"/>
      <c r="AD20" s="385"/>
      <c r="AE20" s="385"/>
      <c r="AF20" s="392"/>
      <c r="AG20" s="392"/>
      <c r="AH20" s="392"/>
      <c r="AI20" s="392"/>
      <c r="AJ20" s="392"/>
      <c r="AK20" s="392"/>
      <c r="AL20" s="385"/>
      <c r="AM20" s="375" t="str">
        <f>IF(AND(J20="その他",B20="保育士及び幼稚園教員",E20="○",F20&lt;&gt;""),L20*M20,"")</f>
        <v/>
      </c>
      <c r="AN20" s="375" t="str">
        <f>IF(AND(J20="その他",B20="保育士",E20="○"),L20*M20,"")</f>
        <v/>
      </c>
      <c r="AO20" s="375" t="str">
        <f>IF(AND(J20="その他",B20="幼稚園教諭等",F20&lt;&gt;""),L20*M20,"")</f>
        <v/>
      </c>
      <c r="AP20" s="385"/>
      <c r="AQ20" s="375" t="str">
        <f>IF(AND(B20="看護師・准看護師(保育に従事する)",J20="その他"),L20*M20,"")</f>
        <v/>
      </c>
      <c r="AR20" s="375" t="str">
        <f>IF(AND(B20="知事が同等と認める者",J20="その他"),L20*M20,"")</f>
        <v/>
      </c>
      <c r="AS20" s="385"/>
    </row>
    <row r="21" spans="1:45">
      <c r="A21" s="235"/>
      <c r="B21" s="245"/>
      <c r="C21" s="249"/>
      <c r="D21" s="249"/>
      <c r="E21" s="260"/>
      <c r="F21" s="249"/>
      <c r="G21" s="269"/>
      <c r="H21" s="249"/>
      <c r="I21" s="249"/>
      <c r="J21" s="269"/>
      <c r="K21" s="282" t="s">
        <v>163</v>
      </c>
      <c r="L21" s="288"/>
      <c r="M21" s="295"/>
      <c r="N21" s="298"/>
      <c r="O21" s="303"/>
      <c r="P21" s="306"/>
      <c r="Q21" s="314" t="s">
        <v>152</v>
      </c>
      <c r="R21" s="332" t="s">
        <v>200</v>
      </c>
      <c r="S21" s="342"/>
      <c r="T21" s="342"/>
      <c r="U21" s="342"/>
      <c r="V21" s="342"/>
      <c r="W21" s="342"/>
      <c r="X21" s="342"/>
      <c r="Y21" s="349"/>
      <c r="Z21" s="353"/>
      <c r="AA21" s="353"/>
      <c r="AB21" s="385"/>
      <c r="AC21" s="385"/>
      <c r="AD21" s="385"/>
      <c r="AE21" s="385"/>
      <c r="AF21" s="392"/>
      <c r="AG21" s="392"/>
      <c r="AH21" s="392"/>
      <c r="AI21" s="392"/>
      <c r="AJ21" s="392"/>
      <c r="AK21" s="392"/>
      <c r="AL21" s="385"/>
      <c r="AM21" s="375"/>
      <c r="AN21" s="375"/>
      <c r="AO21" s="375"/>
      <c r="AP21" s="385"/>
      <c r="AQ21" s="375"/>
      <c r="AR21" s="375"/>
      <c r="AS21" s="385"/>
    </row>
    <row r="22" spans="1:45">
      <c r="A22" s="236"/>
      <c r="B22" s="246"/>
      <c r="C22" s="250"/>
      <c r="D22" s="250"/>
      <c r="E22" s="261"/>
      <c r="F22" s="250"/>
      <c r="G22" s="270"/>
      <c r="H22" s="250"/>
      <c r="I22" s="250"/>
      <c r="J22" s="270"/>
      <c r="K22" s="283"/>
      <c r="L22" s="289"/>
      <c r="M22" s="296"/>
      <c r="N22" s="298"/>
      <c r="O22" s="304"/>
      <c r="P22" s="306"/>
      <c r="Q22" s="316"/>
      <c r="R22" s="334"/>
      <c r="S22" s="344"/>
      <c r="T22" s="344"/>
      <c r="U22" s="344"/>
      <c r="V22" s="344"/>
      <c r="W22" s="344"/>
      <c r="X22" s="344"/>
      <c r="Y22" s="351"/>
      <c r="Z22" s="353"/>
      <c r="AA22" s="353"/>
      <c r="AB22" s="385"/>
      <c r="AC22" s="385"/>
      <c r="AD22" s="385"/>
      <c r="AE22" s="385"/>
      <c r="AF22" s="392"/>
      <c r="AG22" s="392"/>
      <c r="AH22" s="392"/>
      <c r="AI22" s="392"/>
      <c r="AJ22" s="392"/>
      <c r="AK22" s="392"/>
      <c r="AL22" s="385"/>
      <c r="AM22" s="375"/>
      <c r="AN22" s="375"/>
      <c r="AO22" s="375"/>
      <c r="AP22" s="385"/>
      <c r="AQ22" s="375"/>
      <c r="AR22" s="375"/>
      <c r="AS22" s="385"/>
    </row>
    <row r="23" spans="1:45">
      <c r="A23" s="234">
        <v>51</v>
      </c>
      <c r="B23" s="244"/>
      <c r="C23" s="248"/>
      <c r="D23" s="248"/>
      <c r="E23" s="259"/>
      <c r="F23" s="248"/>
      <c r="G23" s="268"/>
      <c r="H23" s="248"/>
      <c r="I23" s="248"/>
      <c r="J23" s="276"/>
      <c r="K23" s="281"/>
      <c r="L23" s="287"/>
      <c r="M23" s="294"/>
      <c r="N23" s="298"/>
      <c r="O23" s="302">
        <f>IF(AND(J23="その他",OR(B23="保育士及び幼稚園教員",B23="保育士",B23="保育に従事する看護師・准看護師",B23="幼稚園教諭等",B23="知事が同等と認める者"),OR(L23&lt;6,M23&lt;20)),"短時間",)</f>
        <v>0</v>
      </c>
      <c r="P23" s="306"/>
      <c r="Q23" s="315"/>
      <c r="R23" s="333"/>
      <c r="S23" s="343"/>
      <c r="T23" s="343"/>
      <c r="U23" s="343"/>
      <c r="V23" s="343"/>
      <c r="W23" s="343"/>
      <c r="X23" s="343"/>
      <c r="Y23" s="350"/>
      <c r="Z23" s="353"/>
      <c r="AA23" s="353"/>
      <c r="AB23" s="384"/>
      <c r="AC23" s="416"/>
      <c r="AD23" s="384"/>
      <c r="AE23" s="384"/>
      <c r="AF23" s="384"/>
      <c r="AG23" s="384"/>
      <c r="AH23" s="384"/>
      <c r="AI23" s="384"/>
      <c r="AJ23" s="384"/>
      <c r="AK23" s="384"/>
      <c r="AL23" s="385"/>
      <c r="AM23" s="375" t="str">
        <f>IF(AND(J23="その他",B23="保育士及び幼稚園教員",E23="○",F23&lt;&gt;""),L23*M23,"")</f>
        <v/>
      </c>
      <c r="AN23" s="375" t="str">
        <f>IF(AND(J23="その他",B23="保育士",E23="○"),L23*M23,"")</f>
        <v/>
      </c>
      <c r="AO23" s="375" t="str">
        <f>IF(AND(J23="その他",B23="幼稚園教諭等",F23&lt;&gt;""),L23*M23,"")</f>
        <v/>
      </c>
      <c r="AP23" s="385"/>
      <c r="AQ23" s="375" t="str">
        <f>IF(AND(B23="看護師・准看護師(保育に従事する)",J23="その他"),L23*M23,"")</f>
        <v/>
      </c>
      <c r="AR23" s="375" t="str">
        <f>IF(AND(B23="知事が同等と認める者",J23="その他"),L23*M23,"")</f>
        <v/>
      </c>
      <c r="AS23" s="385"/>
    </row>
    <row r="24" spans="1:45">
      <c r="A24" s="235"/>
      <c r="B24" s="245"/>
      <c r="C24" s="249"/>
      <c r="D24" s="249"/>
      <c r="E24" s="260"/>
      <c r="F24" s="249"/>
      <c r="G24" s="269"/>
      <c r="H24" s="249"/>
      <c r="I24" s="249"/>
      <c r="J24" s="269"/>
      <c r="K24" s="282" t="s">
        <v>163</v>
      </c>
      <c r="L24" s="288"/>
      <c r="M24" s="295"/>
      <c r="N24" s="298"/>
      <c r="O24" s="303"/>
      <c r="P24" s="306"/>
      <c r="Q24" s="317" t="s">
        <v>208</v>
      </c>
      <c r="R24" s="335"/>
      <c r="S24" s="345"/>
      <c r="T24" s="345"/>
      <c r="U24" s="345"/>
      <c r="V24" s="345"/>
      <c r="W24" s="345"/>
      <c r="X24" s="345"/>
      <c r="Y24" s="352"/>
      <c r="Z24" s="353"/>
      <c r="AA24" s="353"/>
      <c r="AB24" s="385"/>
      <c r="AC24" s="385"/>
      <c r="AD24" s="385"/>
      <c r="AE24" s="385"/>
      <c r="AF24" s="391"/>
      <c r="AG24" s="391"/>
      <c r="AH24" s="391"/>
      <c r="AI24" s="391"/>
      <c r="AJ24" s="391"/>
      <c r="AK24" s="391"/>
      <c r="AL24" s="385"/>
      <c r="AM24" s="375"/>
      <c r="AN24" s="375"/>
      <c r="AO24" s="375"/>
      <c r="AP24" s="385"/>
      <c r="AQ24" s="375"/>
      <c r="AR24" s="375"/>
      <c r="AS24" s="385"/>
    </row>
    <row r="25" spans="1:45">
      <c r="A25" s="236"/>
      <c r="B25" s="246"/>
      <c r="C25" s="250"/>
      <c r="D25" s="250"/>
      <c r="E25" s="261"/>
      <c r="F25" s="250"/>
      <c r="G25" s="270"/>
      <c r="H25" s="250"/>
      <c r="I25" s="250"/>
      <c r="J25" s="270"/>
      <c r="K25" s="283"/>
      <c r="L25" s="289"/>
      <c r="M25" s="296"/>
      <c r="N25" s="298"/>
      <c r="O25" s="304"/>
      <c r="P25" s="306"/>
      <c r="Q25" s="314" t="s">
        <v>203</v>
      </c>
      <c r="R25" s="335"/>
      <c r="S25" s="345"/>
      <c r="T25" s="345"/>
      <c r="U25" s="345"/>
      <c r="V25" s="345"/>
      <c r="W25" s="345"/>
      <c r="X25" s="345"/>
      <c r="Y25" s="352"/>
      <c r="Z25" s="353"/>
      <c r="AA25" s="353"/>
      <c r="AB25" s="372" t="s">
        <v>176</v>
      </c>
      <c r="AC25" s="379"/>
      <c r="AD25" s="379"/>
      <c r="AE25" s="386"/>
      <c r="AF25" s="391"/>
      <c r="AG25" s="391"/>
      <c r="AH25" s="391"/>
      <c r="AI25" s="391"/>
      <c r="AJ25" s="391"/>
      <c r="AK25" s="391"/>
      <c r="AL25" s="385"/>
      <c r="AM25" s="375"/>
      <c r="AN25" s="375"/>
      <c r="AO25" s="375"/>
      <c r="AP25" s="385"/>
      <c r="AQ25" s="375"/>
      <c r="AR25" s="375"/>
      <c r="AS25" s="385"/>
    </row>
    <row r="26" spans="1:45">
      <c r="A26" s="234">
        <v>52</v>
      </c>
      <c r="B26" s="244"/>
      <c r="C26" s="248"/>
      <c r="D26" s="248"/>
      <c r="E26" s="259"/>
      <c r="F26" s="248"/>
      <c r="G26" s="268"/>
      <c r="H26" s="248"/>
      <c r="I26" s="248"/>
      <c r="J26" s="276"/>
      <c r="K26" s="281"/>
      <c r="L26" s="287"/>
      <c r="M26" s="294"/>
      <c r="N26" s="298"/>
      <c r="O26" s="302">
        <f>IF(AND(J26="その他",OR(B26="保育士及び幼稚園教員",B26="保育士",B26="保育に従事する看護師・准看護師",B26="幼稚園教諭等",B26="知事が同等と認める者"),OR(L26&lt;6,M26&lt;20)),"短時間",)</f>
        <v>0</v>
      </c>
      <c r="P26" s="306"/>
      <c r="Q26" s="313" t="s">
        <v>202</v>
      </c>
      <c r="R26" s="335"/>
      <c r="S26" s="345"/>
      <c r="T26" s="345"/>
      <c r="U26" s="345"/>
      <c r="V26" s="345"/>
      <c r="W26" s="345"/>
      <c r="X26" s="345"/>
      <c r="Y26" s="352"/>
      <c r="Z26" s="353"/>
      <c r="AA26" s="353"/>
      <c r="AB26" s="372" t="s">
        <v>160</v>
      </c>
      <c r="AC26" s="379"/>
      <c r="AD26" s="386"/>
      <c r="AE26" s="387">
        <f>COUNTIFS(B:B,"施設長",J:J,"その他")</f>
        <v>0</v>
      </c>
      <c r="AF26" s="391"/>
      <c r="AG26" s="391"/>
      <c r="AH26" s="391"/>
      <c r="AI26" s="391"/>
      <c r="AJ26" s="391"/>
      <c r="AK26" s="391"/>
      <c r="AL26" s="385"/>
      <c r="AM26" s="375" t="str">
        <f>IF(AND(J26="その他",B26="保育士及び幼稚園教員",E26="○",F26&lt;&gt;""),L26*M26,"")</f>
        <v/>
      </c>
      <c r="AN26" s="375" t="str">
        <f>IF(AND(J26="その他",B26="保育士",E26="○"),L26*M26,"")</f>
        <v/>
      </c>
      <c r="AO26" s="375" t="str">
        <f>IF(AND(J26="その他",B26="幼稚園教諭等",F26&lt;&gt;""),L26*M26,"")</f>
        <v/>
      </c>
      <c r="AP26" s="385"/>
      <c r="AQ26" s="375" t="str">
        <f>IF(AND(B26="看護師・准看護師(保育に従事する)",J26="その他"),L26*M26,"")</f>
        <v/>
      </c>
      <c r="AR26" s="375" t="str">
        <f>IF(AND(B26="知事が同等と認める者",J26="その他"),L26*M26,"")</f>
        <v/>
      </c>
      <c r="AS26" s="385"/>
    </row>
    <row r="27" spans="1:45">
      <c r="A27" s="235"/>
      <c r="B27" s="245"/>
      <c r="C27" s="249"/>
      <c r="D27" s="249"/>
      <c r="E27" s="260"/>
      <c r="F27" s="249"/>
      <c r="G27" s="269"/>
      <c r="H27" s="249"/>
      <c r="I27" s="249"/>
      <c r="J27" s="269"/>
      <c r="K27" s="282" t="s">
        <v>163</v>
      </c>
      <c r="L27" s="288"/>
      <c r="M27" s="295"/>
      <c r="N27" s="298"/>
      <c r="O27" s="303"/>
      <c r="P27" s="306"/>
      <c r="Q27" s="313" t="s">
        <v>84</v>
      </c>
      <c r="R27" s="335"/>
      <c r="S27" s="345"/>
      <c r="T27" s="345"/>
      <c r="U27" s="345"/>
      <c r="V27" s="345"/>
      <c r="W27" s="345"/>
      <c r="X27" s="345"/>
      <c r="Y27" s="352"/>
      <c r="Z27" s="353"/>
      <c r="AA27" s="353"/>
      <c r="AB27" s="372" t="s">
        <v>162</v>
      </c>
      <c r="AC27" s="379"/>
      <c r="AD27" s="386"/>
      <c r="AE27" s="387">
        <f>COUNTIFS(B:B,"主任保育士等",J:J,"その他")</f>
        <v>0</v>
      </c>
      <c r="AF27" s="391"/>
      <c r="AG27" s="391"/>
      <c r="AH27" s="391"/>
      <c r="AI27" s="391"/>
      <c r="AJ27" s="391"/>
      <c r="AK27" s="391"/>
      <c r="AL27" s="385"/>
      <c r="AM27" s="375"/>
      <c r="AN27" s="375"/>
      <c r="AO27" s="375"/>
      <c r="AP27" s="385"/>
      <c r="AQ27" s="375"/>
      <c r="AR27" s="375"/>
      <c r="AS27" s="385"/>
    </row>
    <row r="28" spans="1:45">
      <c r="A28" s="236"/>
      <c r="B28" s="246"/>
      <c r="C28" s="250"/>
      <c r="D28" s="250"/>
      <c r="E28" s="261"/>
      <c r="F28" s="250"/>
      <c r="G28" s="270"/>
      <c r="H28" s="250"/>
      <c r="I28" s="250"/>
      <c r="J28" s="270"/>
      <c r="K28" s="283"/>
      <c r="L28" s="289"/>
      <c r="M28" s="296"/>
      <c r="N28" s="298"/>
      <c r="O28" s="304"/>
      <c r="P28" s="306"/>
      <c r="Q28" s="314" t="s">
        <v>82</v>
      </c>
      <c r="R28" s="335"/>
      <c r="S28" s="345"/>
      <c r="T28" s="345"/>
      <c r="U28" s="345"/>
      <c r="V28" s="345"/>
      <c r="W28" s="345"/>
      <c r="X28" s="345"/>
      <c r="Y28" s="352"/>
      <c r="Z28" s="353"/>
      <c r="AA28" s="353"/>
      <c r="AB28" s="374" t="s">
        <v>114</v>
      </c>
      <c r="AC28" s="381"/>
      <c r="AD28" s="383"/>
      <c r="AE28" s="387">
        <f>COUNTIFS(B:B,"保育士及び幼稚園教員",J:J,"その他",E:E,"○",F:F,"&lt;&gt;")</f>
        <v>0</v>
      </c>
      <c r="AF28" s="391"/>
      <c r="AG28" s="391"/>
      <c r="AH28" s="391"/>
      <c r="AI28" s="391"/>
      <c r="AJ28" s="391"/>
      <c r="AK28" s="391"/>
      <c r="AL28" s="385"/>
      <c r="AM28" s="375"/>
      <c r="AN28" s="375"/>
      <c r="AO28" s="375"/>
      <c r="AP28" s="385"/>
      <c r="AQ28" s="375"/>
      <c r="AR28" s="375"/>
      <c r="AS28" s="385"/>
    </row>
    <row r="29" spans="1:45">
      <c r="A29" s="234">
        <v>53</v>
      </c>
      <c r="B29" s="244"/>
      <c r="C29" s="248"/>
      <c r="D29" s="248"/>
      <c r="E29" s="259"/>
      <c r="F29" s="248"/>
      <c r="G29" s="268"/>
      <c r="H29" s="248"/>
      <c r="I29" s="248"/>
      <c r="J29" s="276"/>
      <c r="K29" s="281"/>
      <c r="L29" s="287"/>
      <c r="M29" s="294"/>
      <c r="N29" s="298"/>
      <c r="O29" s="302">
        <f>IF(AND(J29="その他",OR(B29="保育士及び幼稚園教員",B29="保育士",B29="保育に従事する看護師・准看護師",B29="幼稚園教諭等",B29="知事が同等と認める者"),OR(L29&lt;6,M29&lt;20)),"短時間",)</f>
        <v>0</v>
      </c>
      <c r="P29" s="306"/>
      <c r="Q29" s="314" t="s">
        <v>81</v>
      </c>
      <c r="R29" s="335"/>
      <c r="S29" s="345"/>
      <c r="T29" s="345"/>
      <c r="U29" s="345"/>
      <c r="V29" s="345"/>
      <c r="W29" s="345"/>
      <c r="X29" s="345"/>
      <c r="Y29" s="352"/>
      <c r="Z29" s="353"/>
      <c r="AA29" s="353"/>
      <c r="AB29" s="372" t="s">
        <v>165</v>
      </c>
      <c r="AC29" s="379"/>
      <c r="AD29" s="386"/>
      <c r="AE29" s="387">
        <f>COUNTIFS(B:B,"保育士",J:J,"その他",E:E,"○")</f>
        <v>0</v>
      </c>
      <c r="AF29" s="391"/>
      <c r="AG29" s="391"/>
      <c r="AH29" s="391"/>
      <c r="AI29" s="391"/>
      <c r="AJ29" s="391"/>
      <c r="AK29" s="391"/>
      <c r="AL29" s="385"/>
      <c r="AM29" s="375" t="str">
        <f>IF(AND(J29="その他",B29="保育士及び幼稚園教員",E29="○",F29&lt;&gt;""),L29*M29,"")</f>
        <v/>
      </c>
      <c r="AN29" s="375" t="str">
        <f>IF(AND(J29="その他",B29="保育士",E29="○"),L29*M29,"")</f>
        <v/>
      </c>
      <c r="AO29" s="375" t="str">
        <f>IF(AND(J29="その他",B29="幼稚園教諭等",F29&lt;&gt;""),L29*M29,"")</f>
        <v/>
      </c>
      <c r="AP29" s="385"/>
      <c r="AQ29" s="375" t="str">
        <f>IF(AND(B29="看護師・准看護師(保育に従事する)",J29="その他"),L29*M29,"")</f>
        <v/>
      </c>
      <c r="AR29" s="375" t="str">
        <f>IF(AND(B29="知事が同等と認める者",J29="その他"),L29*M29,"")</f>
        <v/>
      </c>
      <c r="AS29" s="385"/>
    </row>
    <row r="30" spans="1:45">
      <c r="A30" s="235"/>
      <c r="B30" s="245"/>
      <c r="C30" s="249"/>
      <c r="D30" s="249"/>
      <c r="E30" s="260"/>
      <c r="F30" s="249"/>
      <c r="G30" s="269"/>
      <c r="H30" s="249"/>
      <c r="I30" s="249"/>
      <c r="J30" s="269"/>
      <c r="K30" s="282" t="s">
        <v>163</v>
      </c>
      <c r="L30" s="288"/>
      <c r="M30" s="295"/>
      <c r="N30" s="298"/>
      <c r="O30" s="303"/>
      <c r="P30" s="306"/>
      <c r="Q30" s="314" t="s">
        <v>173</v>
      </c>
      <c r="R30" s="331" t="s">
        <v>199</v>
      </c>
      <c r="S30" s="341"/>
      <c r="T30" s="341"/>
      <c r="U30" s="341"/>
      <c r="V30" s="341"/>
      <c r="W30" s="341"/>
      <c r="X30" s="341"/>
      <c r="Y30" s="348"/>
      <c r="Z30" s="353"/>
      <c r="AA30" s="353"/>
      <c r="AB30" s="372" t="s">
        <v>166</v>
      </c>
      <c r="AC30" s="379"/>
      <c r="AD30" s="386"/>
      <c r="AE30" s="387">
        <f>COUNTIFS(B:B,"幼稚園教諭等",J:J,"その他",F:F,"&lt;&gt;")</f>
        <v>0</v>
      </c>
      <c r="AF30" s="391"/>
      <c r="AG30" s="391"/>
      <c r="AH30" s="391"/>
      <c r="AI30" s="391"/>
      <c r="AJ30" s="391"/>
      <c r="AK30" s="391"/>
      <c r="AL30" s="385"/>
      <c r="AM30" s="375"/>
      <c r="AN30" s="375"/>
      <c r="AO30" s="375"/>
      <c r="AP30" s="385"/>
      <c r="AQ30" s="375"/>
      <c r="AR30" s="375"/>
      <c r="AS30" s="385"/>
    </row>
    <row r="31" spans="1:45">
      <c r="A31" s="236"/>
      <c r="B31" s="246"/>
      <c r="C31" s="250"/>
      <c r="D31" s="250"/>
      <c r="E31" s="261"/>
      <c r="F31" s="250"/>
      <c r="G31" s="270"/>
      <c r="H31" s="250"/>
      <c r="I31" s="250"/>
      <c r="J31" s="270"/>
      <c r="K31" s="283"/>
      <c r="L31" s="289"/>
      <c r="M31" s="296"/>
      <c r="N31" s="298"/>
      <c r="O31" s="304"/>
      <c r="P31" s="306"/>
      <c r="Q31" s="314"/>
      <c r="R31" s="331"/>
      <c r="S31" s="341"/>
      <c r="T31" s="341"/>
      <c r="U31" s="341"/>
      <c r="V31" s="341"/>
      <c r="W31" s="341"/>
      <c r="X31" s="341"/>
      <c r="Y31" s="348"/>
      <c r="Z31" s="353"/>
      <c r="AA31" s="353"/>
      <c r="AB31" s="372" t="s">
        <v>22</v>
      </c>
      <c r="AC31" s="379"/>
      <c r="AD31" s="386"/>
      <c r="AE31" s="387">
        <f>COUNTIFS(B:B,"知事が同等と認める者",J:J,"その他")</f>
        <v>0</v>
      </c>
      <c r="AF31" s="391"/>
      <c r="AG31" s="391"/>
      <c r="AH31" s="391"/>
      <c r="AI31" s="391"/>
      <c r="AJ31" s="391"/>
      <c r="AK31" s="391"/>
      <c r="AL31" s="385"/>
      <c r="AM31" s="375"/>
      <c r="AN31" s="375"/>
      <c r="AO31" s="375"/>
      <c r="AP31" s="385"/>
      <c r="AQ31" s="375"/>
      <c r="AR31" s="375"/>
      <c r="AS31" s="385"/>
    </row>
    <row r="32" spans="1:45">
      <c r="A32" s="234">
        <v>54</v>
      </c>
      <c r="B32" s="244"/>
      <c r="C32" s="248"/>
      <c r="D32" s="248"/>
      <c r="E32" s="259"/>
      <c r="F32" s="248"/>
      <c r="G32" s="268"/>
      <c r="H32" s="248"/>
      <c r="I32" s="248"/>
      <c r="J32" s="276"/>
      <c r="K32" s="281"/>
      <c r="L32" s="287"/>
      <c r="M32" s="294"/>
      <c r="N32" s="298"/>
      <c r="O32" s="302">
        <f>IF(AND(J32="その他",OR(B32="保育士及び幼稚園教員",B32="保育士",B32="保育に従事する看護師・准看護師",B32="幼稚園教諭等",B32="知事が同等と認める者"),OR(L32&lt;6,M32&lt;20)),"短時間",)</f>
        <v>0</v>
      </c>
      <c r="P32" s="306"/>
      <c r="Q32" s="313"/>
      <c r="R32" s="331"/>
      <c r="S32" s="341"/>
      <c r="T32" s="341"/>
      <c r="U32" s="341"/>
      <c r="V32" s="341"/>
      <c r="W32" s="341"/>
      <c r="X32" s="341"/>
      <c r="Y32" s="348"/>
      <c r="Z32" s="353"/>
      <c r="AA32" s="353"/>
      <c r="AB32" s="414" t="s">
        <v>169</v>
      </c>
      <c r="AC32" s="378"/>
      <c r="AD32" s="414"/>
      <c r="AE32" s="387">
        <f>COUNTIFS(B:B,"看護師・准看護師(保育に従事する)",J:J,"その他")</f>
        <v>0</v>
      </c>
      <c r="AF32" s="391"/>
      <c r="AG32" s="391"/>
      <c r="AH32" s="391"/>
      <c r="AI32" s="391"/>
      <c r="AJ32" s="391"/>
      <c r="AK32" s="391"/>
      <c r="AL32" s="385"/>
      <c r="AM32" s="375" t="str">
        <f>IF(AND(J32="その他",B32="保育士及び幼稚園教員",E32="○",F32&lt;&gt;""),L32*M32,"")</f>
        <v/>
      </c>
      <c r="AN32" s="375" t="str">
        <f>IF(AND(J32="その他",B32="保育士",E32="○"),L32*M32,"")</f>
        <v/>
      </c>
      <c r="AO32" s="375" t="str">
        <f>IF(AND(J32="その他",B32="幼稚園教諭等",F32&lt;&gt;""),L32*M32,"")</f>
        <v/>
      </c>
      <c r="AP32" s="385"/>
      <c r="AQ32" s="375" t="str">
        <f>IF(AND(B32="看護師・准看護師(保育に従事する)",J32="その他"),L32*M32,"")</f>
        <v/>
      </c>
      <c r="AR32" s="375" t="str">
        <f>IF(AND(B32="知事が同等と認める者",J32="その他"),L32*M32,"")</f>
        <v/>
      </c>
      <c r="AS32" s="385"/>
    </row>
    <row r="33" spans="1:45">
      <c r="A33" s="235"/>
      <c r="B33" s="245"/>
      <c r="C33" s="249"/>
      <c r="D33" s="249"/>
      <c r="E33" s="260"/>
      <c r="F33" s="249"/>
      <c r="G33" s="269"/>
      <c r="H33" s="249"/>
      <c r="I33" s="249"/>
      <c r="J33" s="269"/>
      <c r="K33" s="282" t="s">
        <v>163</v>
      </c>
      <c r="L33" s="288"/>
      <c r="M33" s="295"/>
      <c r="N33" s="298"/>
      <c r="O33" s="303"/>
      <c r="P33" s="306"/>
      <c r="Q33" s="313"/>
      <c r="R33" s="331"/>
      <c r="S33" s="341"/>
      <c r="T33" s="341"/>
      <c r="U33" s="341"/>
      <c r="V33" s="341"/>
      <c r="W33" s="341"/>
      <c r="X33" s="341"/>
      <c r="Y33" s="348"/>
      <c r="Z33" s="353"/>
      <c r="AA33" s="353"/>
      <c r="AB33" s="407" t="s">
        <v>171</v>
      </c>
      <c r="AC33" s="411"/>
      <c r="AD33" s="415"/>
      <c r="AE33" s="387">
        <f>COUNTIFS(B:B,"看護師・准看護師(保育に従事しない)",J:J,"その他")</f>
        <v>0</v>
      </c>
      <c r="AF33" s="391"/>
      <c r="AG33" s="391"/>
      <c r="AH33" s="391"/>
      <c r="AI33" s="391"/>
      <c r="AJ33" s="391"/>
      <c r="AK33" s="391"/>
      <c r="AL33" s="385"/>
      <c r="AM33" s="375"/>
      <c r="AN33" s="375"/>
      <c r="AO33" s="375"/>
      <c r="AP33" s="385"/>
      <c r="AQ33" s="375"/>
      <c r="AR33" s="375"/>
      <c r="AS33" s="385"/>
    </row>
    <row r="34" spans="1:45">
      <c r="A34" s="236"/>
      <c r="B34" s="246"/>
      <c r="C34" s="250"/>
      <c r="D34" s="250"/>
      <c r="E34" s="261"/>
      <c r="F34" s="250"/>
      <c r="G34" s="270"/>
      <c r="H34" s="250"/>
      <c r="I34" s="250"/>
      <c r="J34" s="270"/>
      <c r="K34" s="283"/>
      <c r="L34" s="289"/>
      <c r="M34" s="296"/>
      <c r="N34" s="298"/>
      <c r="O34" s="304"/>
      <c r="P34" s="306"/>
      <c r="Q34" s="314"/>
      <c r="R34" s="331"/>
      <c r="S34" s="341"/>
      <c r="T34" s="341"/>
      <c r="U34" s="341"/>
      <c r="V34" s="341"/>
      <c r="W34" s="341"/>
      <c r="X34" s="341"/>
      <c r="Y34" s="348"/>
      <c r="Z34" s="353"/>
      <c r="AA34" s="353"/>
      <c r="AB34" s="372" t="s">
        <v>109</v>
      </c>
      <c r="AC34" s="379"/>
      <c r="AD34" s="386"/>
      <c r="AE34" s="387">
        <f>COUNTIFS(B:B,"調理員",J:J,"その他")</f>
        <v>0</v>
      </c>
      <c r="AF34" s="391"/>
      <c r="AG34" s="391"/>
      <c r="AH34" s="391"/>
      <c r="AI34" s="391"/>
      <c r="AJ34" s="391"/>
      <c r="AK34" s="391"/>
      <c r="AL34" s="385"/>
      <c r="AM34" s="375"/>
      <c r="AN34" s="375"/>
      <c r="AO34" s="375"/>
      <c r="AP34" s="385"/>
      <c r="AQ34" s="375"/>
      <c r="AR34" s="375"/>
      <c r="AS34" s="385"/>
    </row>
    <row r="35" spans="1:45">
      <c r="A35" s="234">
        <v>55</v>
      </c>
      <c r="B35" s="244"/>
      <c r="C35" s="248"/>
      <c r="D35" s="248"/>
      <c r="E35" s="259"/>
      <c r="F35" s="248"/>
      <c r="G35" s="268"/>
      <c r="H35" s="248"/>
      <c r="I35" s="248"/>
      <c r="J35" s="276"/>
      <c r="K35" s="281"/>
      <c r="L35" s="287"/>
      <c r="M35" s="294"/>
      <c r="N35" s="298"/>
      <c r="O35" s="302">
        <f>IF(AND(J35="その他",OR(B35="保育士及び幼稚園教員",B35="保育士",B35="保育に従事する看護師・准看護師",B35="幼稚園教諭等",B35="知事が同等と認める者"),OR(L35&lt;6,M35&lt;20)),"短時間",)</f>
        <v>0</v>
      </c>
      <c r="P35" s="306"/>
      <c r="Q35" s="314"/>
      <c r="R35" s="331"/>
      <c r="S35" s="341"/>
      <c r="T35" s="341"/>
      <c r="U35" s="341"/>
      <c r="V35" s="341"/>
      <c r="W35" s="341"/>
      <c r="X35" s="341"/>
      <c r="Y35" s="348"/>
      <c r="Z35" s="353"/>
      <c r="AA35" s="353"/>
      <c r="AB35" s="372" t="s">
        <v>82</v>
      </c>
      <c r="AC35" s="379"/>
      <c r="AD35" s="386"/>
      <c r="AE35" s="387">
        <f>COUNTIFS(B:B,"栄養士",J:J,"その他")</f>
        <v>0</v>
      </c>
      <c r="AF35" s="392"/>
      <c r="AG35" s="392"/>
      <c r="AH35" s="392"/>
      <c r="AI35" s="392"/>
      <c r="AJ35" s="392"/>
      <c r="AK35" s="392"/>
      <c r="AL35" s="385"/>
      <c r="AM35" s="375" t="str">
        <f>IF(AND(J35="その他",B35="保育士及び幼稚園教員",E35="○",F35&lt;&gt;""),L35*M35,"")</f>
        <v/>
      </c>
      <c r="AN35" s="375" t="str">
        <f>IF(AND(J35="その他",B35="保育士",E35="○"),L35*M35,"")</f>
        <v/>
      </c>
      <c r="AO35" s="375" t="str">
        <f>IF(AND(J35="その他",B35="幼稚園教諭等",F35&lt;&gt;""),L35*M35,"")</f>
        <v/>
      </c>
      <c r="AP35" s="385"/>
      <c r="AQ35" s="375" t="str">
        <f>IF(AND(B35="看護師・准看護師(保育に従事する)",J35="その他"),L35*M35,"")</f>
        <v/>
      </c>
      <c r="AR35" s="375" t="str">
        <f>IF(AND(B35="知事が同等と認める者",J35="その他"),L35*M35,"")</f>
        <v/>
      </c>
      <c r="AS35" s="385"/>
    </row>
    <row r="36" spans="1:45">
      <c r="A36" s="235"/>
      <c r="B36" s="245"/>
      <c r="C36" s="249"/>
      <c r="D36" s="249"/>
      <c r="E36" s="260"/>
      <c r="F36" s="249"/>
      <c r="G36" s="269"/>
      <c r="H36" s="249"/>
      <c r="I36" s="249"/>
      <c r="J36" s="269"/>
      <c r="K36" s="282" t="s">
        <v>163</v>
      </c>
      <c r="L36" s="288"/>
      <c r="M36" s="295"/>
      <c r="N36" s="298"/>
      <c r="O36" s="303"/>
      <c r="P36" s="308"/>
      <c r="Q36" s="313"/>
      <c r="R36" s="331"/>
      <c r="S36" s="341"/>
      <c r="T36" s="341"/>
      <c r="U36" s="341"/>
      <c r="V36" s="341"/>
      <c r="W36" s="341"/>
      <c r="X36" s="341"/>
      <c r="Y36" s="348"/>
      <c r="Z36" s="353"/>
      <c r="AA36" s="353"/>
      <c r="AB36" s="373" t="s">
        <v>81</v>
      </c>
      <c r="AC36" s="380"/>
      <c r="AD36" s="382"/>
      <c r="AE36" s="387">
        <f>COUNTIFS(B:B,"事務員",J:J,"その他")</f>
        <v>0</v>
      </c>
      <c r="AF36" s="392"/>
      <c r="AG36" s="392"/>
      <c r="AH36" s="392"/>
      <c r="AI36" s="392"/>
      <c r="AJ36" s="392"/>
      <c r="AK36" s="392"/>
      <c r="AL36" s="385"/>
      <c r="AM36" s="375"/>
      <c r="AN36" s="375"/>
      <c r="AO36" s="375"/>
      <c r="AP36" s="385"/>
      <c r="AQ36" s="375"/>
      <c r="AR36" s="375"/>
      <c r="AS36" s="385"/>
    </row>
    <row r="37" spans="1:45">
      <c r="A37" s="236"/>
      <c r="B37" s="246"/>
      <c r="C37" s="250"/>
      <c r="D37" s="250"/>
      <c r="E37" s="261"/>
      <c r="F37" s="250"/>
      <c r="G37" s="270"/>
      <c r="H37" s="250"/>
      <c r="I37" s="250"/>
      <c r="J37" s="270"/>
      <c r="K37" s="283"/>
      <c r="L37" s="289"/>
      <c r="M37" s="296"/>
      <c r="N37" s="298"/>
      <c r="O37" s="304"/>
      <c r="P37" s="308"/>
      <c r="Q37" s="318"/>
      <c r="R37" s="318"/>
      <c r="S37" s="318"/>
      <c r="T37" s="318"/>
      <c r="U37" s="318"/>
      <c r="V37" s="318"/>
      <c r="W37" s="318"/>
      <c r="X37" s="318"/>
      <c r="Y37" s="353"/>
      <c r="Z37" s="353"/>
      <c r="AA37" s="353"/>
      <c r="AB37" s="372" t="s">
        <v>173</v>
      </c>
      <c r="AC37" s="379"/>
      <c r="AD37" s="386"/>
      <c r="AE37" s="387">
        <f>COUNTIFS(B:B,"その他",J:J,"その他")</f>
        <v>0</v>
      </c>
      <c r="AF37" s="392"/>
      <c r="AG37" s="392"/>
      <c r="AH37" s="392"/>
      <c r="AI37" s="392"/>
      <c r="AJ37" s="392"/>
      <c r="AK37" s="392"/>
      <c r="AL37" s="385"/>
      <c r="AM37" s="375"/>
      <c r="AN37" s="375"/>
      <c r="AO37" s="375"/>
      <c r="AP37" s="385"/>
      <c r="AQ37" s="375"/>
      <c r="AR37" s="375"/>
      <c r="AS37" s="385"/>
    </row>
    <row r="38" spans="1:45">
      <c r="A38" s="234">
        <v>56</v>
      </c>
      <c r="B38" s="244"/>
      <c r="C38" s="248"/>
      <c r="D38" s="248"/>
      <c r="E38" s="259"/>
      <c r="F38" s="248"/>
      <c r="G38" s="268"/>
      <c r="H38" s="248"/>
      <c r="I38" s="248"/>
      <c r="J38" s="276"/>
      <c r="K38" s="281"/>
      <c r="L38" s="287"/>
      <c r="M38" s="294"/>
      <c r="N38" s="298"/>
      <c r="O38" s="302">
        <f>IF(AND(J38="その他",OR(B38="保育士及び幼稚園教員",B38="保育士",B38="保育に従事する看護師・准看護師",B38="幼稚園教諭等",B38="知事が同等と認める者"),OR(L38&lt;6,M38&lt;20)),"短時間",)</f>
        <v>0</v>
      </c>
      <c r="P38" s="307"/>
      <c r="Q38" s="311"/>
      <c r="R38" s="311"/>
      <c r="S38" s="311"/>
      <c r="T38" s="311"/>
      <c r="U38" s="311"/>
      <c r="V38" s="311"/>
      <c r="W38" s="311"/>
      <c r="X38" s="328"/>
      <c r="Y38" s="353"/>
      <c r="Z38" s="353"/>
      <c r="AA38" s="353"/>
      <c r="AB38" s="385"/>
      <c r="AC38" s="388" t="s">
        <v>41</v>
      </c>
      <c r="AD38" s="385"/>
      <c r="AE38" s="388">
        <f>SUM(AE26:AE37)</f>
        <v>0</v>
      </c>
      <c r="AF38" s="392"/>
      <c r="AG38" s="392"/>
      <c r="AH38" s="392"/>
      <c r="AI38" s="392"/>
      <c r="AJ38" s="392"/>
      <c r="AK38" s="392"/>
      <c r="AL38" s="385"/>
      <c r="AM38" s="375" t="str">
        <f>IF(AND(J38="その他",B38="保育士及び幼稚園教員",E38="○",F38&lt;&gt;""),L38*M38,"")</f>
        <v/>
      </c>
      <c r="AN38" s="375" t="str">
        <f>IF(AND(J38="その他",B38="保育士",E38="○"),L38*M38,"")</f>
        <v/>
      </c>
      <c r="AO38" s="375" t="str">
        <f>IF(AND(J38="その他",B38="幼稚園教諭等",F38&lt;&gt;""),L38*M38,"")</f>
        <v/>
      </c>
      <c r="AP38" s="385"/>
      <c r="AQ38" s="375" t="str">
        <f>IF(AND(B38="看護師・准看護師(保育に従事する)",J38="その他"),L38*M38,"")</f>
        <v/>
      </c>
      <c r="AR38" s="375" t="str">
        <f>IF(AND(B38="知事が同等と認める者",J38="その他"),L38*M38,"")</f>
        <v/>
      </c>
      <c r="AS38" s="385"/>
    </row>
    <row r="39" spans="1:45">
      <c r="A39" s="235"/>
      <c r="B39" s="245"/>
      <c r="C39" s="249"/>
      <c r="D39" s="249"/>
      <c r="E39" s="260"/>
      <c r="F39" s="249"/>
      <c r="G39" s="269"/>
      <c r="H39" s="249"/>
      <c r="I39" s="249"/>
      <c r="J39" s="269"/>
      <c r="K39" s="282" t="s">
        <v>163</v>
      </c>
      <c r="L39" s="288"/>
      <c r="M39" s="295"/>
      <c r="N39" s="298"/>
      <c r="O39" s="303"/>
      <c r="P39" s="307"/>
      <c r="Q39" s="319" t="s">
        <v>22</v>
      </c>
      <c r="R39" s="319"/>
      <c r="S39" s="336"/>
      <c r="T39" s="336"/>
      <c r="U39" s="336"/>
      <c r="V39" s="336"/>
      <c r="W39" s="336"/>
      <c r="X39" s="336"/>
      <c r="Y39" s="353"/>
      <c r="Z39" s="353"/>
      <c r="AA39" s="353"/>
      <c r="AB39" s="385"/>
      <c r="AC39" s="385"/>
      <c r="AD39" s="385"/>
      <c r="AE39" s="385"/>
      <c r="AF39" s="385"/>
      <c r="AG39" s="385"/>
      <c r="AH39" s="385"/>
      <c r="AI39" s="385"/>
      <c r="AJ39" s="385"/>
      <c r="AK39" s="385"/>
      <c r="AL39" s="385"/>
      <c r="AM39" s="375"/>
      <c r="AN39" s="375"/>
      <c r="AO39" s="375"/>
      <c r="AP39" s="385"/>
      <c r="AQ39" s="375"/>
      <c r="AR39" s="375"/>
      <c r="AS39" s="385"/>
    </row>
    <row r="40" spans="1:45">
      <c r="A40" s="236"/>
      <c r="B40" s="246"/>
      <c r="C40" s="250"/>
      <c r="D40" s="250"/>
      <c r="E40" s="261"/>
      <c r="F40" s="250"/>
      <c r="G40" s="270"/>
      <c r="H40" s="250"/>
      <c r="I40" s="250"/>
      <c r="J40" s="270"/>
      <c r="K40" s="283"/>
      <c r="L40" s="289"/>
      <c r="M40" s="296"/>
      <c r="N40" s="298"/>
      <c r="O40" s="304"/>
      <c r="P40" s="306"/>
      <c r="Q40" s="320" t="s">
        <v>183</v>
      </c>
      <c r="R40" s="323"/>
      <c r="S40" s="323"/>
      <c r="T40" s="323"/>
      <c r="U40" s="323"/>
      <c r="V40" s="323"/>
      <c r="W40" s="323"/>
      <c r="X40" s="323"/>
      <c r="Y40" s="354"/>
      <c r="Z40" s="359"/>
      <c r="AA40" s="353"/>
      <c r="AB40" s="385"/>
      <c r="AC40" s="385"/>
      <c r="AD40" s="385"/>
      <c r="AE40" s="385"/>
      <c r="AF40" s="385"/>
      <c r="AG40" s="385"/>
      <c r="AH40" s="385"/>
      <c r="AI40" s="385"/>
      <c r="AJ40" s="385"/>
      <c r="AK40" s="385"/>
      <c r="AL40" s="385"/>
      <c r="AM40" s="375"/>
      <c r="AN40" s="375"/>
      <c r="AO40" s="375"/>
      <c r="AP40" s="385"/>
      <c r="AQ40" s="375"/>
      <c r="AR40" s="375"/>
      <c r="AS40" s="385"/>
    </row>
    <row r="41" spans="1:45">
      <c r="A41" s="234">
        <v>57</v>
      </c>
      <c r="B41" s="244"/>
      <c r="C41" s="248"/>
      <c r="D41" s="248"/>
      <c r="E41" s="259"/>
      <c r="F41" s="248"/>
      <c r="G41" s="268"/>
      <c r="H41" s="248"/>
      <c r="I41" s="248"/>
      <c r="J41" s="276"/>
      <c r="K41" s="281"/>
      <c r="L41" s="287"/>
      <c r="M41" s="294"/>
      <c r="N41" s="298"/>
      <c r="O41" s="302">
        <f>IF(AND(J41="その他",OR(B41="保育士及び幼稚園教員",B41="保育士",B41="保育に従事する看護師・准看護師",B41="幼稚園教諭等",B41="知事が同等と認める者"),OR(L41&lt;6,M41&lt;20)),"短時間",)</f>
        <v>0</v>
      </c>
      <c r="P41" s="306"/>
      <c r="Q41" s="321" t="s">
        <v>90</v>
      </c>
      <c r="R41" s="311"/>
      <c r="S41" s="311"/>
      <c r="T41" s="311"/>
      <c r="U41" s="311"/>
      <c r="V41" s="311"/>
      <c r="W41" s="311"/>
      <c r="X41" s="311"/>
      <c r="Y41" s="353"/>
      <c r="Z41" s="360"/>
      <c r="AA41" s="353"/>
      <c r="AB41" s="385"/>
      <c r="AC41" s="385"/>
      <c r="AD41" s="385"/>
      <c r="AE41" s="385"/>
      <c r="AF41" s="385"/>
      <c r="AG41" s="385"/>
      <c r="AH41" s="385"/>
      <c r="AI41" s="385"/>
      <c r="AJ41" s="385"/>
      <c r="AK41" s="385"/>
      <c r="AL41" s="385"/>
      <c r="AM41" s="375" t="str">
        <f>IF(AND(J41="その他",B41="保育士及び幼稚園教員",E41="○",F41&lt;&gt;""),L41*M41,"")</f>
        <v/>
      </c>
      <c r="AN41" s="375" t="str">
        <f>IF(AND(J41="その他",B41="保育士",E41="○"),L41*M41,"")</f>
        <v/>
      </c>
      <c r="AO41" s="375" t="str">
        <f>IF(AND(J41="その他",B41="幼稚園教諭等",F41&lt;&gt;""),L41*M41,"")</f>
        <v/>
      </c>
      <c r="AP41" s="385"/>
      <c r="AQ41" s="375" t="str">
        <f>IF(AND(B41="看護師・准看護師(保育に従事する)",J41="その他"),L41*M41,"")</f>
        <v/>
      </c>
      <c r="AR41" s="375" t="str">
        <f>IF(AND(B41="知事が同等と認める者",J41="その他"),L41*M41,"")</f>
        <v/>
      </c>
      <c r="AS41" s="385"/>
    </row>
    <row r="42" spans="1:45">
      <c r="A42" s="235"/>
      <c r="B42" s="245"/>
      <c r="C42" s="249"/>
      <c r="D42" s="249"/>
      <c r="E42" s="260"/>
      <c r="F42" s="249"/>
      <c r="G42" s="269"/>
      <c r="H42" s="249"/>
      <c r="I42" s="249"/>
      <c r="J42" s="269"/>
      <c r="K42" s="282" t="s">
        <v>163</v>
      </c>
      <c r="L42" s="288"/>
      <c r="M42" s="295"/>
      <c r="N42" s="298"/>
      <c r="O42" s="303"/>
      <c r="P42" s="306"/>
      <c r="Q42" s="322" t="s">
        <v>190</v>
      </c>
      <c r="R42" s="336"/>
      <c r="S42" s="336"/>
      <c r="T42" s="336"/>
      <c r="U42" s="336"/>
      <c r="V42" s="336"/>
      <c r="W42" s="336"/>
      <c r="X42" s="336"/>
      <c r="Y42" s="355"/>
      <c r="Z42" s="361"/>
      <c r="AA42" s="353"/>
      <c r="AB42" s="385"/>
      <c r="AC42" s="385"/>
      <c r="AD42" s="385"/>
      <c r="AE42" s="385"/>
      <c r="AF42" s="385"/>
      <c r="AG42" s="385"/>
      <c r="AH42" s="385"/>
      <c r="AI42" s="385"/>
      <c r="AJ42" s="385"/>
      <c r="AK42" s="385"/>
      <c r="AL42" s="385"/>
      <c r="AM42" s="375"/>
      <c r="AN42" s="375"/>
      <c r="AO42" s="375"/>
      <c r="AP42" s="385"/>
      <c r="AQ42" s="375"/>
      <c r="AR42" s="375"/>
      <c r="AS42" s="385"/>
    </row>
    <row r="43" spans="1:45">
      <c r="A43" s="236"/>
      <c r="B43" s="246"/>
      <c r="C43" s="250"/>
      <c r="D43" s="250"/>
      <c r="E43" s="261"/>
      <c r="F43" s="250"/>
      <c r="G43" s="270"/>
      <c r="H43" s="250"/>
      <c r="I43" s="250"/>
      <c r="J43" s="270"/>
      <c r="K43" s="283"/>
      <c r="L43" s="289"/>
      <c r="M43" s="296"/>
      <c r="N43" s="298"/>
      <c r="O43" s="304"/>
      <c r="P43" s="307"/>
      <c r="Q43" s="323"/>
      <c r="R43" s="323"/>
      <c r="S43" s="311"/>
      <c r="T43" s="311"/>
      <c r="U43" s="311"/>
      <c r="V43" s="311"/>
      <c r="W43" s="311"/>
      <c r="X43" s="311"/>
      <c r="Y43" s="353"/>
      <c r="Z43" s="353"/>
      <c r="AA43" s="353"/>
      <c r="AB43" s="384"/>
      <c r="AC43" s="384"/>
      <c r="AD43" s="384"/>
      <c r="AE43" s="389" t="s">
        <v>91</v>
      </c>
      <c r="AF43" s="389"/>
      <c r="AG43" s="389" t="s">
        <v>71</v>
      </c>
      <c r="AH43" s="389"/>
      <c r="AI43" s="389" t="s">
        <v>182</v>
      </c>
      <c r="AJ43" s="389"/>
      <c r="AK43" s="384"/>
      <c r="AL43" s="385"/>
      <c r="AM43" s="375"/>
      <c r="AN43" s="375"/>
      <c r="AO43" s="375"/>
      <c r="AP43" s="385"/>
      <c r="AQ43" s="375"/>
      <c r="AR43" s="375"/>
      <c r="AS43" s="385"/>
    </row>
    <row r="44" spans="1:45">
      <c r="A44" s="234">
        <v>58</v>
      </c>
      <c r="B44" s="244"/>
      <c r="C44" s="248"/>
      <c r="D44" s="248"/>
      <c r="E44" s="259"/>
      <c r="F44" s="248"/>
      <c r="G44" s="268"/>
      <c r="H44" s="248"/>
      <c r="I44" s="248"/>
      <c r="J44" s="276"/>
      <c r="K44" s="281"/>
      <c r="L44" s="287"/>
      <c r="M44" s="294"/>
      <c r="N44" s="298"/>
      <c r="O44" s="302">
        <f>IF(AND(J44="その他",OR(B44="保育士及び幼稚園教員",B44="保育士",B44="保育に従事する看護師・准看護師",B44="幼稚園教諭等",B44="知事が同等と認める者"),OR(L44&lt;6,M44&lt;20)),"短時間",)</f>
        <v>0</v>
      </c>
      <c r="P44" s="307"/>
      <c r="Q44" s="324" t="s">
        <v>177</v>
      </c>
      <c r="R44" s="324"/>
      <c r="S44" s="311"/>
      <c r="T44" s="311"/>
      <c r="U44" s="311"/>
      <c r="V44" s="311"/>
      <c r="W44" s="311"/>
      <c r="X44" s="311"/>
      <c r="Y44" s="353"/>
      <c r="Z44" s="353"/>
      <c r="AA44" s="353"/>
      <c r="AB44" s="384"/>
      <c r="AC44" s="384"/>
      <c r="AD44" s="384"/>
      <c r="AE44" s="384"/>
      <c r="AF44" s="384"/>
      <c r="AG44" s="384"/>
      <c r="AH44" s="384"/>
      <c r="AI44" s="384"/>
      <c r="AJ44" s="384"/>
      <c r="AK44" s="384"/>
      <c r="AL44" s="385"/>
      <c r="AM44" s="375" t="str">
        <f>IF(AND(J44="その他",B44="保育士及び幼稚園教員",E44="○",F44&lt;&gt;""),L44*M44,"")</f>
        <v/>
      </c>
      <c r="AN44" s="375" t="str">
        <f>IF(AND(J44="その他",B44="保育士",E44="○"),L44*M44,"")</f>
        <v/>
      </c>
      <c r="AO44" s="375" t="str">
        <f>IF(AND(J44="その他",B44="幼稚園教諭等",F44&lt;&gt;""),L44*M44,"")</f>
        <v/>
      </c>
      <c r="AP44" s="385"/>
      <c r="AQ44" s="375" t="str">
        <f>IF(AND(B44="看護師・准看護師(保育に従事する)",J44="その他"),L44*M44,"")</f>
        <v/>
      </c>
      <c r="AR44" s="375" t="str">
        <f>IF(AND(B44="知事が同等と認める者",J44="その他"),L44*M44,"")</f>
        <v/>
      </c>
      <c r="AS44" s="385"/>
    </row>
    <row r="45" spans="1:45">
      <c r="A45" s="235"/>
      <c r="B45" s="245"/>
      <c r="C45" s="249"/>
      <c r="D45" s="249"/>
      <c r="E45" s="260"/>
      <c r="F45" s="249"/>
      <c r="G45" s="269"/>
      <c r="H45" s="249"/>
      <c r="I45" s="249"/>
      <c r="J45" s="269"/>
      <c r="K45" s="282" t="s">
        <v>163</v>
      </c>
      <c r="L45" s="288"/>
      <c r="M45" s="295"/>
      <c r="N45" s="298"/>
      <c r="O45" s="303"/>
      <c r="P45" s="306"/>
      <c r="Q45" s="325" t="s">
        <v>178</v>
      </c>
      <c r="R45" s="337" t="s">
        <v>170</v>
      </c>
      <c r="S45" s="346"/>
      <c r="T45" s="346"/>
      <c r="U45" s="346"/>
      <c r="V45" s="346"/>
      <c r="W45" s="346"/>
      <c r="X45" s="347"/>
      <c r="Y45" s="353"/>
      <c r="Z45" s="353"/>
      <c r="AA45" s="353"/>
      <c r="AB45" s="373" t="s">
        <v>184</v>
      </c>
      <c r="AC45" s="380"/>
      <c r="AD45" s="382"/>
      <c r="AE45" s="378">
        <f>AE7</f>
        <v>0</v>
      </c>
      <c r="AF45" s="378"/>
      <c r="AG45" s="378">
        <f>AE26</f>
        <v>0</v>
      </c>
      <c r="AH45" s="378"/>
      <c r="AI45" s="393"/>
      <c r="AJ45" s="393"/>
      <c r="AK45" s="384"/>
      <c r="AL45" s="385"/>
      <c r="AM45" s="375"/>
      <c r="AN45" s="375"/>
      <c r="AO45" s="375"/>
      <c r="AP45" s="385"/>
      <c r="AQ45" s="375"/>
      <c r="AR45" s="375"/>
      <c r="AS45" s="385"/>
    </row>
    <row r="46" spans="1:45">
      <c r="A46" s="236"/>
      <c r="B46" s="246"/>
      <c r="C46" s="250"/>
      <c r="D46" s="250"/>
      <c r="E46" s="261"/>
      <c r="F46" s="250"/>
      <c r="G46" s="270"/>
      <c r="H46" s="250"/>
      <c r="I46" s="250"/>
      <c r="J46" s="270"/>
      <c r="K46" s="283"/>
      <c r="L46" s="289"/>
      <c r="M46" s="296"/>
      <c r="N46" s="298"/>
      <c r="O46" s="304"/>
      <c r="P46" s="306"/>
      <c r="Q46" s="325" t="s">
        <v>173</v>
      </c>
      <c r="R46" s="338" t="s">
        <v>198</v>
      </c>
      <c r="S46" s="338"/>
      <c r="T46" s="338"/>
      <c r="U46" s="338"/>
      <c r="V46" s="338"/>
      <c r="W46" s="337"/>
      <c r="X46" s="347"/>
      <c r="Y46" s="353"/>
      <c r="Z46" s="353"/>
      <c r="AA46" s="353"/>
      <c r="AB46" s="374" t="s">
        <v>114</v>
      </c>
      <c r="AC46" s="381"/>
      <c r="AD46" s="383"/>
      <c r="AE46" s="378">
        <f t="shared" ref="AE46:AE54" si="0">AE9</f>
        <v>0</v>
      </c>
      <c r="AF46" s="378"/>
      <c r="AG46" s="378">
        <f t="shared" ref="AG46:AG54" si="1">AE28</f>
        <v>0</v>
      </c>
      <c r="AH46" s="378"/>
      <c r="AI46" s="378">
        <f>AM54</f>
        <v>0</v>
      </c>
      <c r="AJ46" s="378"/>
      <c r="AK46" s="384"/>
      <c r="AL46" s="385"/>
      <c r="AM46" s="375"/>
      <c r="AN46" s="375"/>
      <c r="AO46" s="375"/>
      <c r="AP46" s="385"/>
      <c r="AQ46" s="375"/>
      <c r="AR46" s="375"/>
      <c r="AS46" s="385"/>
    </row>
    <row r="47" spans="1:45">
      <c r="A47" s="234">
        <v>59</v>
      </c>
      <c r="B47" s="244"/>
      <c r="C47" s="248"/>
      <c r="D47" s="248"/>
      <c r="E47" s="259"/>
      <c r="F47" s="248"/>
      <c r="G47" s="268"/>
      <c r="H47" s="248"/>
      <c r="I47" s="248"/>
      <c r="J47" s="276"/>
      <c r="K47" s="281"/>
      <c r="L47" s="287"/>
      <c r="M47" s="294"/>
      <c r="N47" s="298"/>
      <c r="O47" s="302">
        <f>IF(AND(J47="その他",OR(B47="保育士及び幼稚園教員",B47="保育士",B47="保育に従事する看護師・准看護師",B47="幼稚園教諭等",B47="知事が同等と認める者"),OR(L47&lt;6,M47&lt;20)),"短時間",)</f>
        <v>0</v>
      </c>
      <c r="P47" s="306"/>
      <c r="Q47" s="325" t="s">
        <v>180</v>
      </c>
      <c r="R47" s="331" t="s">
        <v>197</v>
      </c>
      <c r="S47" s="341"/>
      <c r="T47" s="341"/>
      <c r="U47" s="341"/>
      <c r="V47" s="341"/>
      <c r="W47" s="341"/>
      <c r="X47" s="348"/>
      <c r="Y47" s="353"/>
      <c r="Z47" s="353"/>
      <c r="AA47" s="353"/>
      <c r="AB47" s="377" t="s">
        <v>165</v>
      </c>
      <c r="AC47" s="377"/>
      <c r="AD47" s="377"/>
      <c r="AE47" s="378">
        <f t="shared" si="0"/>
        <v>0</v>
      </c>
      <c r="AF47" s="378"/>
      <c r="AG47" s="378">
        <f t="shared" si="1"/>
        <v>0</v>
      </c>
      <c r="AH47" s="378"/>
      <c r="AI47" s="378">
        <f>AN54</f>
        <v>0</v>
      </c>
      <c r="AJ47" s="378"/>
      <c r="AK47" s="384"/>
      <c r="AL47" s="385"/>
      <c r="AM47" s="375" t="str">
        <f>IF(AND(J47="その他",B47="保育士及び幼稚園教員",E47="○",F47&lt;&gt;""),L47*M47,"")</f>
        <v/>
      </c>
      <c r="AN47" s="375" t="str">
        <f>IF(AND(J47="その他",B47="保育士",E47="○"),L47*M47,"")</f>
        <v/>
      </c>
      <c r="AO47" s="375" t="str">
        <f>IF(AND(J47="その他",B47="幼稚園教諭等",F47&lt;&gt;""),L47*M47,"")</f>
        <v/>
      </c>
      <c r="AP47" s="385"/>
      <c r="AQ47" s="375" t="str">
        <f>IF(AND(B47="看護師・准看護師(保育に従事する)",J47="その他"),L47*M47,"")</f>
        <v/>
      </c>
      <c r="AR47" s="375" t="str">
        <f>IF(AND(B47="知事が同等と認める者",J47="その他"),L47*M47,"")</f>
        <v/>
      </c>
      <c r="AS47" s="385"/>
    </row>
    <row r="48" spans="1:45">
      <c r="A48" s="235"/>
      <c r="B48" s="245"/>
      <c r="C48" s="249"/>
      <c r="D48" s="249"/>
      <c r="E48" s="260"/>
      <c r="F48" s="249"/>
      <c r="G48" s="269"/>
      <c r="H48" s="249"/>
      <c r="I48" s="249"/>
      <c r="J48" s="269"/>
      <c r="K48" s="282" t="s">
        <v>163</v>
      </c>
      <c r="L48" s="288"/>
      <c r="M48" s="295"/>
      <c r="N48" s="298"/>
      <c r="O48" s="303"/>
      <c r="P48" s="308"/>
      <c r="Q48" s="325" t="s">
        <v>64</v>
      </c>
      <c r="R48" s="331" t="s">
        <v>179</v>
      </c>
      <c r="S48" s="341"/>
      <c r="T48" s="341"/>
      <c r="U48" s="341"/>
      <c r="V48" s="341"/>
      <c r="W48" s="341"/>
      <c r="X48" s="348"/>
      <c r="Y48" s="353"/>
      <c r="Z48" s="353"/>
      <c r="AA48" s="353"/>
      <c r="AB48" s="377" t="s">
        <v>166</v>
      </c>
      <c r="AC48" s="377"/>
      <c r="AD48" s="377"/>
      <c r="AE48" s="378">
        <f t="shared" si="0"/>
        <v>0</v>
      </c>
      <c r="AF48" s="378"/>
      <c r="AG48" s="378">
        <f t="shared" si="1"/>
        <v>0</v>
      </c>
      <c r="AH48" s="378"/>
      <c r="AI48" s="378">
        <f>AO54</f>
        <v>0</v>
      </c>
      <c r="AJ48" s="378"/>
      <c r="AK48" s="384"/>
      <c r="AL48" s="385"/>
      <c r="AM48" s="375"/>
      <c r="AN48" s="375"/>
      <c r="AO48" s="375"/>
      <c r="AP48" s="385"/>
      <c r="AQ48" s="375"/>
      <c r="AR48" s="375"/>
      <c r="AS48" s="385"/>
    </row>
    <row r="49" spans="1:45">
      <c r="A49" s="236"/>
      <c r="B49" s="246"/>
      <c r="C49" s="250"/>
      <c r="D49" s="250"/>
      <c r="E49" s="261"/>
      <c r="F49" s="250"/>
      <c r="G49" s="270"/>
      <c r="H49" s="250"/>
      <c r="I49" s="250"/>
      <c r="J49" s="270"/>
      <c r="K49" s="283"/>
      <c r="L49" s="289"/>
      <c r="M49" s="296"/>
      <c r="N49" s="298"/>
      <c r="O49" s="304"/>
      <c r="P49" s="307"/>
      <c r="Q49" s="323"/>
      <c r="R49" s="323"/>
      <c r="S49" s="323"/>
      <c r="T49" s="323"/>
      <c r="U49" s="323"/>
      <c r="V49" s="323"/>
      <c r="W49" s="323"/>
      <c r="X49" s="323"/>
      <c r="Y49" s="353"/>
      <c r="Z49" s="353"/>
      <c r="AA49" s="353"/>
      <c r="AB49" s="378" t="s">
        <v>152</v>
      </c>
      <c r="AC49" s="378"/>
      <c r="AD49" s="378"/>
      <c r="AE49" s="378">
        <f t="shared" si="0"/>
        <v>0</v>
      </c>
      <c r="AF49" s="378"/>
      <c r="AG49" s="378">
        <f t="shared" si="1"/>
        <v>0</v>
      </c>
      <c r="AH49" s="378"/>
      <c r="AI49" s="378">
        <f>AR54</f>
        <v>0</v>
      </c>
      <c r="AJ49" s="378"/>
      <c r="AK49" s="384"/>
      <c r="AL49" s="385"/>
      <c r="AM49" s="375"/>
      <c r="AN49" s="375"/>
      <c r="AO49" s="375"/>
      <c r="AP49" s="385"/>
      <c r="AQ49" s="375"/>
      <c r="AR49" s="375"/>
      <c r="AS49" s="385"/>
    </row>
    <row r="50" spans="1:45">
      <c r="A50" s="234">
        <v>60</v>
      </c>
      <c r="B50" s="244"/>
      <c r="C50" s="248"/>
      <c r="D50" s="248"/>
      <c r="E50" s="259"/>
      <c r="F50" s="248"/>
      <c r="G50" s="268"/>
      <c r="H50" s="248"/>
      <c r="I50" s="248"/>
      <c r="J50" s="276"/>
      <c r="K50" s="281"/>
      <c r="L50" s="287"/>
      <c r="M50" s="294"/>
      <c r="N50" s="298"/>
      <c r="O50" s="302">
        <f>IF(AND(J50="その他",OR(B50="保育士及び幼稚園教員",B50="保育士",B50="保育に従事する看護師・准看護師",B50="幼稚園教諭等",B50="知事が同等と認める者"),OR(L50&lt;6,M50&lt;20)),"短時間",)</f>
        <v>0</v>
      </c>
      <c r="P50" s="307"/>
      <c r="Q50" s="319" t="s">
        <v>185</v>
      </c>
      <c r="R50" s="319"/>
      <c r="S50" s="319"/>
      <c r="T50" s="319"/>
      <c r="U50" s="319"/>
      <c r="V50" s="319"/>
      <c r="W50" s="319"/>
      <c r="X50" s="319"/>
      <c r="Y50" s="319"/>
      <c r="Z50" s="353"/>
      <c r="AA50" s="353"/>
      <c r="AB50" s="409" t="s">
        <v>188</v>
      </c>
      <c r="AC50" s="409"/>
      <c r="AD50" s="409"/>
      <c r="AE50" s="378">
        <f t="shared" si="0"/>
        <v>0</v>
      </c>
      <c r="AF50" s="378"/>
      <c r="AG50" s="378">
        <f t="shared" si="1"/>
        <v>0</v>
      </c>
      <c r="AH50" s="378"/>
      <c r="AI50" s="378">
        <f>AQ54</f>
        <v>0</v>
      </c>
      <c r="AJ50" s="378"/>
      <c r="AK50" s="384"/>
      <c r="AL50" s="385"/>
      <c r="AM50" s="375" t="str">
        <f>IF(AND(J50="その他",B50="保育士及び幼稚園教員",E50="○",F50&lt;&gt;""),L50*M50,"")</f>
        <v/>
      </c>
      <c r="AN50" s="375" t="str">
        <f>IF(AND(J50="その他",B50="保育士",E50="○"),L50*M50,"")</f>
        <v/>
      </c>
      <c r="AO50" s="375" t="str">
        <f>IF(AND(J50="その他",B50="幼稚園教諭等",F50&lt;&gt;""),L50*M50,"")</f>
        <v/>
      </c>
      <c r="AP50" s="385"/>
      <c r="AQ50" s="375" t="str">
        <f>IF(AND(B50="看護師・准看護師(保育に従事する)",J50="その他"),L50*M50,"")</f>
        <v/>
      </c>
      <c r="AR50" s="375" t="str">
        <f>IF(AND(B50="知事が同等と認める者",J50="その他"),L50*M50,"")</f>
        <v/>
      </c>
      <c r="AS50" s="385"/>
    </row>
    <row r="51" spans="1:45">
      <c r="A51" s="235"/>
      <c r="B51" s="245"/>
      <c r="C51" s="249"/>
      <c r="D51" s="249"/>
      <c r="E51" s="260"/>
      <c r="F51" s="249"/>
      <c r="G51" s="269"/>
      <c r="H51" s="249"/>
      <c r="I51" s="249"/>
      <c r="J51" s="269"/>
      <c r="K51" s="282" t="s">
        <v>163</v>
      </c>
      <c r="L51" s="288"/>
      <c r="M51" s="295"/>
      <c r="N51" s="298"/>
      <c r="O51" s="303"/>
      <c r="P51" s="307"/>
      <c r="Q51" s="326" t="s">
        <v>186</v>
      </c>
      <c r="R51" s="339"/>
      <c r="S51" s="339"/>
      <c r="T51" s="339"/>
      <c r="U51" s="339"/>
      <c r="V51" s="339"/>
      <c r="W51" s="339"/>
      <c r="X51" s="339"/>
      <c r="Y51" s="339"/>
      <c r="Z51" s="362"/>
      <c r="AA51" s="353"/>
      <c r="AB51" s="409" t="s">
        <v>189</v>
      </c>
      <c r="AC51" s="409"/>
      <c r="AD51" s="409"/>
      <c r="AE51" s="378">
        <f t="shared" si="0"/>
        <v>0</v>
      </c>
      <c r="AF51" s="378"/>
      <c r="AG51" s="378">
        <f t="shared" si="1"/>
        <v>0</v>
      </c>
      <c r="AH51" s="378"/>
      <c r="AI51" s="393"/>
      <c r="AJ51" s="393"/>
      <c r="AK51" s="384"/>
      <c r="AL51" s="385"/>
      <c r="AM51" s="375"/>
      <c r="AN51" s="375"/>
      <c r="AO51" s="375"/>
      <c r="AP51" s="385"/>
      <c r="AQ51" s="375"/>
      <c r="AR51" s="375"/>
      <c r="AS51" s="385"/>
    </row>
    <row r="52" spans="1:45">
      <c r="A52" s="236"/>
      <c r="B52" s="246"/>
      <c r="C52" s="250"/>
      <c r="D52" s="250"/>
      <c r="E52" s="261"/>
      <c r="F52" s="250"/>
      <c r="G52" s="270"/>
      <c r="H52" s="250"/>
      <c r="I52" s="250"/>
      <c r="J52" s="270"/>
      <c r="K52" s="283"/>
      <c r="L52" s="289"/>
      <c r="M52" s="296"/>
      <c r="N52" s="298"/>
      <c r="O52" s="304"/>
      <c r="P52" s="308"/>
      <c r="Q52" s="403"/>
      <c r="R52" s="340"/>
      <c r="S52" s="340"/>
      <c r="T52" s="340"/>
      <c r="U52" s="340"/>
      <c r="V52" s="340"/>
      <c r="W52" s="340"/>
      <c r="X52" s="340"/>
      <c r="Y52" s="340"/>
      <c r="Z52" s="363"/>
      <c r="AA52" s="353"/>
      <c r="AB52" s="372" t="s">
        <v>84</v>
      </c>
      <c r="AC52" s="379"/>
      <c r="AD52" s="386"/>
      <c r="AE52" s="378">
        <f t="shared" si="0"/>
        <v>0</v>
      </c>
      <c r="AF52" s="378"/>
      <c r="AG52" s="378">
        <f t="shared" si="1"/>
        <v>0</v>
      </c>
      <c r="AH52" s="378"/>
      <c r="AI52" s="393"/>
      <c r="AJ52" s="393"/>
      <c r="AK52" s="384"/>
      <c r="AL52" s="385"/>
      <c r="AM52" s="375"/>
      <c r="AN52" s="375"/>
      <c r="AO52" s="375"/>
      <c r="AP52" s="385"/>
      <c r="AQ52" s="375"/>
      <c r="AR52" s="375"/>
      <c r="AS52" s="385"/>
    </row>
    <row r="53" spans="1:45">
      <c r="D53" s="256"/>
      <c r="Q53" s="328"/>
      <c r="R53" s="417"/>
      <c r="S53" s="417"/>
      <c r="T53" s="417"/>
      <c r="U53" s="417"/>
      <c r="V53" s="417"/>
      <c r="W53" s="417"/>
      <c r="X53" s="417"/>
      <c r="Y53" s="353"/>
      <c r="Z53" s="353"/>
      <c r="AA53" s="353"/>
      <c r="AB53" s="372" t="s">
        <v>82</v>
      </c>
      <c r="AC53" s="379"/>
      <c r="AD53" s="386"/>
      <c r="AE53" s="378">
        <f t="shared" si="0"/>
        <v>0</v>
      </c>
      <c r="AF53" s="378"/>
      <c r="AG53" s="378">
        <f t="shared" si="1"/>
        <v>0</v>
      </c>
      <c r="AH53" s="378"/>
      <c r="AI53" s="393"/>
      <c r="AJ53" s="393"/>
      <c r="AK53" s="384"/>
      <c r="AL53" s="384"/>
      <c r="AM53" s="384"/>
      <c r="AN53" s="384"/>
      <c r="AO53" s="384"/>
      <c r="AP53" s="384"/>
      <c r="AQ53" s="384"/>
      <c r="AR53" s="384"/>
      <c r="AS53" s="384"/>
    </row>
    <row r="54" spans="1:45">
      <c r="B54" s="247" t="s">
        <v>160</v>
      </c>
      <c r="Q54" s="328"/>
      <c r="R54" s="305"/>
      <c r="S54" s="305"/>
      <c r="T54" s="305"/>
      <c r="U54" s="305"/>
      <c r="V54" s="305"/>
      <c r="W54" s="305"/>
      <c r="X54" s="305"/>
      <c r="Y54" s="305"/>
      <c r="Z54" s="305"/>
      <c r="AB54" s="372" t="s">
        <v>81</v>
      </c>
      <c r="AC54" s="379"/>
      <c r="AD54" s="386"/>
      <c r="AE54" s="378">
        <f t="shared" si="0"/>
        <v>0</v>
      </c>
      <c r="AF54" s="378"/>
      <c r="AG54" s="378">
        <f t="shared" si="1"/>
        <v>0</v>
      </c>
      <c r="AH54" s="378"/>
      <c r="AI54" s="393"/>
      <c r="AJ54" s="393"/>
      <c r="AK54" s="384"/>
      <c r="AL54" s="384"/>
      <c r="AM54" s="377">
        <f>SUM(AM8:AM52)</f>
        <v>0</v>
      </c>
      <c r="AN54" s="377">
        <f>SUM(AN8:AN52)</f>
        <v>0</v>
      </c>
      <c r="AO54" s="377">
        <f>SUM(AO8:AO52)</f>
        <v>0</v>
      </c>
      <c r="AP54" s="384"/>
      <c r="AQ54" s="377">
        <f>SUM(AQ8:AQ52)</f>
        <v>0</v>
      </c>
      <c r="AR54" s="377">
        <f>SUM(AR8:AR52)</f>
        <v>0</v>
      </c>
      <c r="AS54" s="384"/>
    </row>
    <row r="55" spans="1:45">
      <c r="B55" s="247" t="s">
        <v>164</v>
      </c>
      <c r="Q55" s="328"/>
      <c r="R55" s="305"/>
      <c r="S55" s="305"/>
      <c r="T55" s="305"/>
      <c r="U55" s="305"/>
      <c r="V55" s="305"/>
      <c r="W55" s="305"/>
      <c r="X55" s="305"/>
      <c r="Y55" s="305"/>
      <c r="Z55" s="305"/>
      <c r="AB55" s="372" t="s">
        <v>173</v>
      </c>
      <c r="AC55" s="379"/>
      <c r="AD55" s="386"/>
      <c r="AE55" s="378">
        <f>AE8+AE18</f>
        <v>0</v>
      </c>
      <c r="AF55" s="378"/>
      <c r="AG55" s="378">
        <f>AE26+AE27+AE37</f>
        <v>0</v>
      </c>
      <c r="AH55" s="378"/>
      <c r="AI55" s="393"/>
      <c r="AJ55" s="393"/>
      <c r="AK55" s="384"/>
      <c r="AL55" s="384"/>
      <c r="AM55" s="377"/>
      <c r="AN55" s="377"/>
      <c r="AO55" s="377"/>
      <c r="AP55" s="384"/>
      <c r="AQ55" s="377"/>
      <c r="AR55" s="377"/>
      <c r="AS55" s="384"/>
    </row>
    <row r="56" spans="1:45">
      <c r="B56" s="247" t="s">
        <v>168</v>
      </c>
      <c r="Q56" s="328"/>
      <c r="R56" s="305"/>
      <c r="S56" s="305"/>
      <c r="T56" s="305"/>
      <c r="U56" s="305"/>
      <c r="V56" s="305"/>
      <c r="W56" s="305"/>
      <c r="X56" s="305"/>
      <c r="Y56" s="305"/>
      <c r="Z56" s="305"/>
      <c r="AB56" s="384"/>
      <c r="AC56" s="384"/>
      <c r="AD56" s="384"/>
      <c r="AE56" s="384"/>
      <c r="AF56" s="384"/>
      <c r="AG56" s="384"/>
      <c r="AH56" s="384"/>
      <c r="AI56" s="384"/>
      <c r="AJ56" s="384"/>
      <c r="AK56" s="384"/>
      <c r="AL56" s="384"/>
      <c r="AM56" s="377"/>
      <c r="AN56" s="377"/>
      <c r="AO56" s="377"/>
      <c r="AP56" s="384"/>
      <c r="AQ56" s="377"/>
      <c r="AR56" s="377"/>
      <c r="AS56" s="384"/>
    </row>
    <row r="57" spans="1:45">
      <c r="B57" s="247" t="s">
        <v>165</v>
      </c>
      <c r="Q57" s="328"/>
      <c r="R57" s="305"/>
      <c r="S57" s="305"/>
      <c r="T57" s="305"/>
      <c r="U57" s="305"/>
      <c r="V57" s="305"/>
      <c r="W57" s="305"/>
      <c r="X57" s="305"/>
      <c r="Y57" s="305"/>
      <c r="Z57" s="305"/>
      <c r="AB57" s="384"/>
      <c r="AC57" s="384"/>
      <c r="AD57" s="384"/>
      <c r="AE57" s="384"/>
      <c r="AF57" s="384"/>
      <c r="AG57" s="384"/>
      <c r="AH57" s="384"/>
      <c r="AL57" s="384"/>
      <c r="AM57" s="384"/>
      <c r="AN57" s="384"/>
      <c r="AO57" s="384"/>
      <c r="AP57" s="384"/>
      <c r="AQ57" s="384"/>
      <c r="AR57" s="384"/>
      <c r="AS57" s="384"/>
    </row>
    <row r="58" spans="1:45">
      <c r="B58" s="237" t="s">
        <v>174</v>
      </c>
      <c r="Q58" s="328"/>
      <c r="R58" s="311"/>
      <c r="AB58" s="384"/>
      <c r="AC58" s="384"/>
      <c r="AD58" s="384"/>
      <c r="AE58" s="384"/>
      <c r="AF58" s="384"/>
      <c r="AG58" s="384"/>
      <c r="AH58" s="384"/>
      <c r="AL58" s="384"/>
      <c r="AM58" s="384"/>
      <c r="AN58" s="384"/>
      <c r="AO58" s="384"/>
      <c r="AP58" s="384"/>
      <c r="AQ58" s="384"/>
      <c r="AR58" s="384"/>
      <c r="AS58" s="384"/>
    </row>
    <row r="59" spans="1:45">
      <c r="B59" s="247" t="s">
        <v>172</v>
      </c>
      <c r="R59" s="311"/>
      <c r="AB59" s="384"/>
      <c r="AC59" s="384"/>
      <c r="AD59" s="384"/>
      <c r="AE59" s="384"/>
      <c r="AF59" s="384"/>
      <c r="AG59" s="384"/>
      <c r="AH59" s="384"/>
    </row>
    <row r="60" spans="1:45">
      <c r="A60" s="237"/>
      <c r="B60" s="247" t="s">
        <v>152</v>
      </c>
      <c r="C60" s="229"/>
      <c r="R60" s="311"/>
      <c r="AB60" s="384"/>
      <c r="AC60" s="384"/>
      <c r="AD60" s="384"/>
      <c r="AE60" s="384"/>
      <c r="AF60" s="384"/>
      <c r="AG60" s="384"/>
      <c r="AH60" s="384"/>
    </row>
    <row r="61" spans="1:45">
      <c r="B61" s="247" t="s">
        <v>208</v>
      </c>
      <c r="C61" s="251"/>
      <c r="R61" s="311"/>
      <c r="AB61" s="384"/>
      <c r="AC61" s="384"/>
      <c r="AD61" s="384"/>
      <c r="AE61" s="384"/>
      <c r="AF61" s="384"/>
      <c r="AG61" s="384"/>
      <c r="AH61" s="384"/>
    </row>
    <row r="62" spans="1:45">
      <c r="B62" s="247" t="s">
        <v>203</v>
      </c>
      <c r="R62" s="311"/>
      <c r="AB62" s="384"/>
      <c r="AC62" s="384"/>
      <c r="AD62" s="384"/>
      <c r="AE62" s="384"/>
      <c r="AF62" s="384"/>
      <c r="AG62" s="384"/>
      <c r="AH62" s="384"/>
    </row>
    <row r="63" spans="1:45">
      <c r="B63" s="247" t="s">
        <v>175</v>
      </c>
      <c r="R63" s="311"/>
      <c r="AB63" s="384"/>
      <c r="AC63" s="384"/>
      <c r="AD63" s="384"/>
      <c r="AE63" s="384"/>
      <c r="AF63" s="384"/>
      <c r="AG63" s="384"/>
      <c r="AH63" s="384"/>
    </row>
    <row r="64" spans="1:45">
      <c r="B64" s="247" t="s">
        <v>84</v>
      </c>
      <c r="R64" s="311"/>
      <c r="AB64" s="384"/>
      <c r="AC64" s="384"/>
      <c r="AD64" s="384"/>
      <c r="AE64" s="384"/>
      <c r="AF64" s="384"/>
      <c r="AG64" s="384"/>
      <c r="AH64" s="384"/>
    </row>
    <row r="65" spans="2:45">
      <c r="B65" s="247" t="s">
        <v>82</v>
      </c>
      <c r="R65" s="311"/>
      <c r="AB65" s="384"/>
      <c r="AC65" s="384"/>
      <c r="AD65" s="384"/>
      <c r="AE65" s="384"/>
      <c r="AF65" s="384"/>
      <c r="AG65" s="384"/>
      <c r="AH65" s="384"/>
    </row>
    <row r="66" spans="2:45">
      <c r="B66" s="247" t="s">
        <v>81</v>
      </c>
      <c r="AB66" s="384"/>
      <c r="AC66" s="384"/>
      <c r="AD66" s="384"/>
      <c r="AE66" s="384"/>
      <c r="AF66" s="384"/>
      <c r="AG66" s="384"/>
      <c r="AH66" s="384"/>
    </row>
    <row r="67" spans="2:45">
      <c r="B67" s="247" t="s">
        <v>173</v>
      </c>
      <c r="AB67" s="384"/>
      <c r="AC67" s="384"/>
      <c r="AD67" s="384"/>
      <c r="AE67" s="384"/>
      <c r="AF67" s="384"/>
      <c r="AG67" s="384"/>
      <c r="AH67" s="384"/>
    </row>
    <row r="68" spans="2:45">
      <c r="AB68" s="384"/>
      <c r="AC68" s="384"/>
      <c r="AD68" s="384"/>
      <c r="AE68" s="384"/>
      <c r="AF68" s="384"/>
      <c r="AG68" s="384"/>
      <c r="AH68" s="384"/>
    </row>
    <row r="69" spans="2:45">
      <c r="AB69" s="384"/>
      <c r="AC69" s="384"/>
      <c r="AD69" s="384"/>
      <c r="AE69" s="384"/>
      <c r="AF69" s="384"/>
      <c r="AG69" s="384"/>
      <c r="AH69" s="384"/>
    </row>
    <row r="70" spans="2:45">
      <c r="AB70" s="384"/>
      <c r="AC70" s="384"/>
      <c r="AD70" s="384"/>
      <c r="AE70" s="384"/>
      <c r="AF70" s="384"/>
      <c r="AG70" s="384"/>
      <c r="AH70" s="384"/>
    </row>
    <row r="73" spans="2:45">
      <c r="AL73" s="384"/>
      <c r="AM73" s="384"/>
      <c r="AN73" s="384"/>
      <c r="AO73" s="384"/>
      <c r="AP73" s="384"/>
      <c r="AQ73" s="384"/>
      <c r="AR73" s="384"/>
      <c r="AS73" s="384"/>
    </row>
    <row r="74" spans="2:45">
      <c r="AL74" s="384"/>
      <c r="AM74" s="384"/>
      <c r="AN74" s="384"/>
      <c r="AO74" s="384"/>
      <c r="AP74" s="384"/>
      <c r="AQ74" s="384"/>
      <c r="AR74" s="384"/>
      <c r="AS74" s="384"/>
    </row>
    <row r="75" spans="2:45">
      <c r="AL75" s="384"/>
      <c r="AM75" s="384"/>
      <c r="AN75" s="384"/>
      <c r="AO75" s="384"/>
      <c r="AP75" s="384"/>
      <c r="AQ75" s="384"/>
      <c r="AR75" s="384"/>
      <c r="AS75" s="384"/>
    </row>
    <row r="76" spans="2:45">
      <c r="AL76" s="384"/>
      <c r="AM76" s="384"/>
      <c r="AN76" s="384"/>
      <c r="AO76" s="384"/>
      <c r="AP76" s="384"/>
      <c r="AQ76" s="384"/>
      <c r="AR76" s="384"/>
      <c r="AS76" s="384"/>
    </row>
    <row r="77" spans="2:45">
      <c r="AL77" s="384"/>
      <c r="AM77" s="384"/>
      <c r="AN77" s="384"/>
      <c r="AO77" s="384"/>
      <c r="AP77" s="384"/>
      <c r="AQ77" s="384"/>
      <c r="AR77" s="384"/>
      <c r="AS77" s="384"/>
    </row>
    <row r="78" spans="2:45">
      <c r="AL78" s="384"/>
      <c r="AM78" s="384"/>
      <c r="AN78" s="384"/>
      <c r="AO78" s="384"/>
      <c r="AP78" s="384"/>
      <c r="AQ78" s="384"/>
      <c r="AR78" s="384"/>
      <c r="AS78" s="384"/>
    </row>
    <row r="79" spans="2:45">
      <c r="AL79" s="384"/>
      <c r="AM79" s="384"/>
      <c r="AN79" s="384"/>
      <c r="AO79" s="384"/>
      <c r="AP79" s="384"/>
      <c r="AQ79" s="384"/>
      <c r="AR79" s="384"/>
      <c r="AS79" s="384"/>
    </row>
  </sheetData>
  <mergeCells count="490">
    <mergeCell ref="E5:G5"/>
    <mergeCell ref="K5:M5"/>
    <mergeCell ref="AF5:AK5"/>
    <mergeCell ref="AB6:AE6"/>
    <mergeCell ref="AF6:AG6"/>
    <mergeCell ref="AH6:AI6"/>
    <mergeCell ref="AJ6:AK6"/>
    <mergeCell ref="AB7:AD7"/>
    <mergeCell ref="AF7:AG7"/>
    <mergeCell ref="AH7:AI7"/>
    <mergeCell ref="AJ7:AK7"/>
    <mergeCell ref="R8:Y8"/>
    <mergeCell ref="AB8:AD8"/>
    <mergeCell ref="AF8:AG8"/>
    <mergeCell ref="AH8:AI8"/>
    <mergeCell ref="AJ8:AK8"/>
    <mergeCell ref="AB9:AD9"/>
    <mergeCell ref="AF9:AG9"/>
    <mergeCell ref="AH9:AI9"/>
    <mergeCell ref="AJ9:AK9"/>
    <mergeCell ref="AB10:AD10"/>
    <mergeCell ref="AF10:AG10"/>
    <mergeCell ref="AH10:AI10"/>
    <mergeCell ref="AJ10:AK10"/>
    <mergeCell ref="AB11:AD11"/>
    <mergeCell ref="AF11:AG11"/>
    <mergeCell ref="AH11:AI11"/>
    <mergeCell ref="AJ11:AK11"/>
    <mergeCell ref="AB12:AD12"/>
    <mergeCell ref="AF12:AG12"/>
    <mergeCell ref="AH12:AI12"/>
    <mergeCell ref="AJ12:AK12"/>
    <mergeCell ref="AF13:AG13"/>
    <mergeCell ref="AH13:AI13"/>
    <mergeCell ref="AJ13:AK13"/>
    <mergeCell ref="AB14:AD14"/>
    <mergeCell ref="AF14:AG14"/>
    <mergeCell ref="AH14:AI14"/>
    <mergeCell ref="AJ14:AK14"/>
    <mergeCell ref="AB15:AD15"/>
    <mergeCell ref="AF15:AG15"/>
    <mergeCell ref="AH15:AI15"/>
    <mergeCell ref="AJ15:AK15"/>
    <mergeCell ref="AB16:AD16"/>
    <mergeCell ref="AF16:AG16"/>
    <mergeCell ref="AH16:AI16"/>
    <mergeCell ref="AJ16:AK16"/>
    <mergeCell ref="AB17:AD17"/>
    <mergeCell ref="AF17:AG17"/>
    <mergeCell ref="AH17:AI17"/>
    <mergeCell ref="AJ17:AK17"/>
    <mergeCell ref="AB18:AD18"/>
    <mergeCell ref="AF18:AG18"/>
    <mergeCell ref="AH18:AI18"/>
    <mergeCell ref="AJ18:AK18"/>
    <mergeCell ref="AB19:AD19"/>
    <mergeCell ref="R24:Y24"/>
    <mergeCell ref="AF24:AK24"/>
    <mergeCell ref="R25:Y25"/>
    <mergeCell ref="AB25:AE25"/>
    <mergeCell ref="AF25:AG25"/>
    <mergeCell ref="AH25:AI25"/>
    <mergeCell ref="AJ25:AK25"/>
    <mergeCell ref="R26:Y26"/>
    <mergeCell ref="AB26:AD26"/>
    <mergeCell ref="AF26:AG26"/>
    <mergeCell ref="AH26:AI26"/>
    <mergeCell ref="AJ26:AK26"/>
    <mergeCell ref="R27:Y27"/>
    <mergeCell ref="AB27:AD27"/>
    <mergeCell ref="AF27:AG27"/>
    <mergeCell ref="AH27:AI27"/>
    <mergeCell ref="AJ27:AK27"/>
    <mergeCell ref="R28:Y28"/>
    <mergeCell ref="AB28:AD28"/>
    <mergeCell ref="AF28:AG28"/>
    <mergeCell ref="AH28:AI28"/>
    <mergeCell ref="AJ28:AK28"/>
    <mergeCell ref="R29:Y29"/>
    <mergeCell ref="AB29:AD29"/>
    <mergeCell ref="AF29:AG29"/>
    <mergeCell ref="AH29:AI29"/>
    <mergeCell ref="AJ29:AK29"/>
    <mergeCell ref="R30:Y30"/>
    <mergeCell ref="AB30:AD30"/>
    <mergeCell ref="AF30:AG30"/>
    <mergeCell ref="AH30:AI30"/>
    <mergeCell ref="AJ30:AK30"/>
    <mergeCell ref="R31:Y31"/>
    <mergeCell ref="AB31:AD31"/>
    <mergeCell ref="AF31:AG31"/>
    <mergeCell ref="AH31:AI31"/>
    <mergeCell ref="AJ31:AK31"/>
    <mergeCell ref="R32:Y32"/>
    <mergeCell ref="AF32:AG32"/>
    <mergeCell ref="AH32:AI32"/>
    <mergeCell ref="AJ32:AK32"/>
    <mergeCell ref="R33:Y33"/>
    <mergeCell ref="AB33:AD33"/>
    <mergeCell ref="AF33:AG33"/>
    <mergeCell ref="AH33:AI33"/>
    <mergeCell ref="AJ33:AK33"/>
    <mergeCell ref="R34:Y34"/>
    <mergeCell ref="AB34:AD34"/>
    <mergeCell ref="AF34:AG34"/>
    <mergeCell ref="AH34:AI34"/>
    <mergeCell ref="AJ34:AK34"/>
    <mergeCell ref="R35:Y35"/>
    <mergeCell ref="AB35:AD35"/>
    <mergeCell ref="AF35:AG35"/>
    <mergeCell ref="AH35:AI35"/>
    <mergeCell ref="AJ35:AK35"/>
    <mergeCell ref="R36:Y36"/>
    <mergeCell ref="AB36:AD36"/>
    <mergeCell ref="AF36:AG36"/>
    <mergeCell ref="AH36:AI36"/>
    <mergeCell ref="AJ36:AK36"/>
    <mergeCell ref="AB37:AD37"/>
    <mergeCell ref="AF37:AG37"/>
    <mergeCell ref="AH37:AI37"/>
    <mergeCell ref="AJ37:AK37"/>
    <mergeCell ref="Q39:R39"/>
    <mergeCell ref="AE43:AF43"/>
    <mergeCell ref="AG43:AH43"/>
    <mergeCell ref="AI43:AJ43"/>
    <mergeCell ref="Q44:R44"/>
    <mergeCell ref="R45:X45"/>
    <mergeCell ref="AB45:AD45"/>
    <mergeCell ref="AE45:AF45"/>
    <mergeCell ref="AG45:AH45"/>
    <mergeCell ref="AI45:AJ45"/>
    <mergeCell ref="AB46:AD46"/>
    <mergeCell ref="AE46:AF46"/>
    <mergeCell ref="AG46:AH46"/>
    <mergeCell ref="AI46:AJ46"/>
    <mergeCell ref="R47:X47"/>
    <mergeCell ref="AB47:AD47"/>
    <mergeCell ref="AE47:AF47"/>
    <mergeCell ref="AG47:AH47"/>
    <mergeCell ref="AI47:AJ47"/>
    <mergeCell ref="R48:X48"/>
    <mergeCell ref="AB48:AD48"/>
    <mergeCell ref="AE48:AF48"/>
    <mergeCell ref="AG48:AH48"/>
    <mergeCell ref="AI48:AJ48"/>
    <mergeCell ref="AB49:AD49"/>
    <mergeCell ref="AE49:AF49"/>
    <mergeCell ref="AG49:AH49"/>
    <mergeCell ref="AI49:AJ49"/>
    <mergeCell ref="Q50:Y50"/>
    <mergeCell ref="AB50:AD50"/>
    <mergeCell ref="AE50:AF50"/>
    <mergeCell ref="AG50:AH50"/>
    <mergeCell ref="AI50:AJ50"/>
    <mergeCell ref="AB51:AD51"/>
    <mergeCell ref="AE51:AF51"/>
    <mergeCell ref="AG51:AH51"/>
    <mergeCell ref="AI51:AJ51"/>
    <mergeCell ref="AB52:AD52"/>
    <mergeCell ref="AE52:AF52"/>
    <mergeCell ref="AG52:AH52"/>
    <mergeCell ref="AI52:AJ52"/>
    <mergeCell ref="AB53:AD53"/>
    <mergeCell ref="AE53:AF53"/>
    <mergeCell ref="AG53:AH53"/>
    <mergeCell ref="AI53:AJ53"/>
    <mergeCell ref="AB54:AD54"/>
    <mergeCell ref="AE54:AF54"/>
    <mergeCell ref="AG54:AH54"/>
    <mergeCell ref="AI54:AJ54"/>
    <mergeCell ref="AB55:AD55"/>
    <mergeCell ref="AE55:AF55"/>
    <mergeCell ref="AG55:AH55"/>
    <mergeCell ref="AI55:AJ55"/>
    <mergeCell ref="AE56:AF56"/>
    <mergeCell ref="B2:N4"/>
    <mergeCell ref="Q3:Z4"/>
    <mergeCell ref="B5:B7"/>
    <mergeCell ref="C5:C7"/>
    <mergeCell ref="D5:D6"/>
    <mergeCell ref="H5:H7"/>
    <mergeCell ref="J5:J7"/>
    <mergeCell ref="N5:N7"/>
    <mergeCell ref="AM5:AM7"/>
    <mergeCell ref="AN5:AN7"/>
    <mergeCell ref="AO5:AO7"/>
    <mergeCell ref="AQ5:AQ7"/>
    <mergeCell ref="AR5:AR7"/>
    <mergeCell ref="E6:E7"/>
    <mergeCell ref="G6:G7"/>
    <mergeCell ref="K6:K7"/>
    <mergeCell ref="L6:L7"/>
    <mergeCell ref="M6:M7"/>
    <mergeCell ref="A8:A10"/>
    <mergeCell ref="B8:B10"/>
    <mergeCell ref="C8:C10"/>
    <mergeCell ref="D8:D10"/>
    <mergeCell ref="E8:E10"/>
    <mergeCell ref="F8:F10"/>
    <mergeCell ref="G8:G10"/>
    <mergeCell ref="H8:H10"/>
    <mergeCell ref="I8:I10"/>
    <mergeCell ref="J8:J10"/>
    <mergeCell ref="L8:L10"/>
    <mergeCell ref="M8:M10"/>
    <mergeCell ref="N8:N10"/>
    <mergeCell ref="O8:O10"/>
    <mergeCell ref="AM8:AM10"/>
    <mergeCell ref="AN8:AN10"/>
    <mergeCell ref="AO8:AO10"/>
    <mergeCell ref="AQ8:AQ10"/>
    <mergeCell ref="AR8:AR10"/>
    <mergeCell ref="R9:Y10"/>
    <mergeCell ref="A11:A13"/>
    <mergeCell ref="B11:B13"/>
    <mergeCell ref="C11:C13"/>
    <mergeCell ref="D11:D13"/>
    <mergeCell ref="E11:E13"/>
    <mergeCell ref="F11:F13"/>
    <mergeCell ref="G11:G13"/>
    <mergeCell ref="H11:H13"/>
    <mergeCell ref="I11:I13"/>
    <mergeCell ref="J11:J13"/>
    <mergeCell ref="L11:L13"/>
    <mergeCell ref="M11:M13"/>
    <mergeCell ref="N11:N13"/>
    <mergeCell ref="O11:O13"/>
    <mergeCell ref="R11:Y13"/>
    <mergeCell ref="AM11:AM13"/>
    <mergeCell ref="AN11:AN13"/>
    <mergeCell ref="AO11:AO13"/>
    <mergeCell ref="AQ11:AQ13"/>
    <mergeCell ref="AR11:AR13"/>
    <mergeCell ref="A14:A16"/>
    <mergeCell ref="B14:B16"/>
    <mergeCell ref="C14:C16"/>
    <mergeCell ref="D14:D16"/>
    <mergeCell ref="E14:E16"/>
    <mergeCell ref="F14:F16"/>
    <mergeCell ref="G14:G16"/>
    <mergeCell ref="H14:H16"/>
    <mergeCell ref="I14:I16"/>
    <mergeCell ref="J14:J16"/>
    <mergeCell ref="L14:L16"/>
    <mergeCell ref="M14:M16"/>
    <mergeCell ref="N14:N16"/>
    <mergeCell ref="O14:O16"/>
    <mergeCell ref="R14:Y16"/>
    <mergeCell ref="AM14:AM16"/>
    <mergeCell ref="AN14:AN16"/>
    <mergeCell ref="AO14:AO16"/>
    <mergeCell ref="AQ14:AQ16"/>
    <mergeCell ref="AR14:AR16"/>
    <mergeCell ref="A17:A19"/>
    <mergeCell ref="B17:B19"/>
    <mergeCell ref="C17:C19"/>
    <mergeCell ref="D17:D19"/>
    <mergeCell ref="E17:E19"/>
    <mergeCell ref="F17:F19"/>
    <mergeCell ref="G17:G19"/>
    <mergeCell ref="H17:H19"/>
    <mergeCell ref="I17:I19"/>
    <mergeCell ref="J17:J19"/>
    <mergeCell ref="L17:L19"/>
    <mergeCell ref="M17:M19"/>
    <mergeCell ref="N17:N19"/>
    <mergeCell ref="O17:O19"/>
    <mergeCell ref="R17:Y18"/>
    <mergeCell ref="AM17:AM19"/>
    <mergeCell ref="AN17:AN19"/>
    <mergeCell ref="AO17:AO19"/>
    <mergeCell ref="AQ17:AQ19"/>
    <mergeCell ref="AR17:AR19"/>
    <mergeCell ref="R19:Y20"/>
    <mergeCell ref="A20:A22"/>
    <mergeCell ref="B20:B22"/>
    <mergeCell ref="C20:C22"/>
    <mergeCell ref="D20:D22"/>
    <mergeCell ref="E20:E22"/>
    <mergeCell ref="F20:F22"/>
    <mergeCell ref="G20:G22"/>
    <mergeCell ref="H20:H22"/>
    <mergeCell ref="I20:I22"/>
    <mergeCell ref="J20:J22"/>
    <mergeCell ref="L20:L22"/>
    <mergeCell ref="M20:M22"/>
    <mergeCell ref="N20:N22"/>
    <mergeCell ref="O20:O22"/>
    <mergeCell ref="AM20:AM22"/>
    <mergeCell ref="AN20:AN22"/>
    <mergeCell ref="AO20:AO22"/>
    <mergeCell ref="AQ20:AQ22"/>
    <mergeCell ref="AR20:AR22"/>
    <mergeCell ref="R21:Y23"/>
    <mergeCell ref="A23:A25"/>
    <mergeCell ref="B23:B25"/>
    <mergeCell ref="C23:C25"/>
    <mergeCell ref="D23:D25"/>
    <mergeCell ref="E23:E25"/>
    <mergeCell ref="F23:F25"/>
    <mergeCell ref="G23:G25"/>
    <mergeCell ref="H23:H25"/>
    <mergeCell ref="I23:I25"/>
    <mergeCell ref="J23:J25"/>
    <mergeCell ref="L23:L25"/>
    <mergeCell ref="M23:M25"/>
    <mergeCell ref="N23:N25"/>
    <mergeCell ref="O23:O25"/>
    <mergeCell ref="AM23:AM25"/>
    <mergeCell ref="AN23:AN25"/>
    <mergeCell ref="AO23:AO25"/>
    <mergeCell ref="AQ23:AQ25"/>
    <mergeCell ref="AR23:AR25"/>
    <mergeCell ref="A26:A28"/>
    <mergeCell ref="B26:B28"/>
    <mergeCell ref="C26:C28"/>
    <mergeCell ref="D26:D28"/>
    <mergeCell ref="E26:E28"/>
    <mergeCell ref="F26:F28"/>
    <mergeCell ref="G26:G28"/>
    <mergeCell ref="H26:H28"/>
    <mergeCell ref="I26:I28"/>
    <mergeCell ref="J26:J28"/>
    <mergeCell ref="L26:L28"/>
    <mergeCell ref="M26:M28"/>
    <mergeCell ref="N26:N28"/>
    <mergeCell ref="O26:O28"/>
    <mergeCell ref="AM26:AM28"/>
    <mergeCell ref="AN26:AN28"/>
    <mergeCell ref="AO26:AO28"/>
    <mergeCell ref="AQ26:AQ28"/>
    <mergeCell ref="AR26:AR28"/>
    <mergeCell ref="A29:A31"/>
    <mergeCell ref="B29:B31"/>
    <mergeCell ref="C29:C31"/>
    <mergeCell ref="D29:D31"/>
    <mergeCell ref="E29:E31"/>
    <mergeCell ref="F29:F31"/>
    <mergeCell ref="G29:G31"/>
    <mergeCell ref="H29:H31"/>
    <mergeCell ref="I29:I31"/>
    <mergeCell ref="J29:J31"/>
    <mergeCell ref="L29:L31"/>
    <mergeCell ref="M29:M31"/>
    <mergeCell ref="N29:N31"/>
    <mergeCell ref="O29:O31"/>
    <mergeCell ref="AM29:AM31"/>
    <mergeCell ref="AN29:AN31"/>
    <mergeCell ref="AO29:AO31"/>
    <mergeCell ref="AQ29:AQ31"/>
    <mergeCell ref="AR29:AR31"/>
    <mergeCell ref="A32:A34"/>
    <mergeCell ref="B32:B34"/>
    <mergeCell ref="C32:C34"/>
    <mergeCell ref="D32:D34"/>
    <mergeCell ref="E32:E34"/>
    <mergeCell ref="F32:F34"/>
    <mergeCell ref="G32:G34"/>
    <mergeCell ref="H32:H34"/>
    <mergeCell ref="I32:I34"/>
    <mergeCell ref="J32:J34"/>
    <mergeCell ref="L32:L34"/>
    <mergeCell ref="M32:M34"/>
    <mergeCell ref="N32:N34"/>
    <mergeCell ref="O32:O34"/>
    <mergeCell ref="AM32:AM34"/>
    <mergeCell ref="AN32:AN34"/>
    <mergeCell ref="AO32:AO34"/>
    <mergeCell ref="AQ32:AQ34"/>
    <mergeCell ref="AR32:AR34"/>
    <mergeCell ref="A35:A37"/>
    <mergeCell ref="B35:B37"/>
    <mergeCell ref="C35:C37"/>
    <mergeCell ref="D35:D37"/>
    <mergeCell ref="E35:E37"/>
    <mergeCell ref="F35:F37"/>
    <mergeCell ref="G35:G37"/>
    <mergeCell ref="H35:H37"/>
    <mergeCell ref="I35:I37"/>
    <mergeCell ref="J35:J37"/>
    <mergeCell ref="L35:L37"/>
    <mergeCell ref="M35:M37"/>
    <mergeCell ref="N35:N37"/>
    <mergeCell ref="O35:O37"/>
    <mergeCell ref="AM35:AM37"/>
    <mergeCell ref="AN35:AN37"/>
    <mergeCell ref="AO35:AO37"/>
    <mergeCell ref="AQ35:AQ37"/>
    <mergeCell ref="AR35:AR37"/>
    <mergeCell ref="A38:A40"/>
    <mergeCell ref="B38:B40"/>
    <mergeCell ref="C38:C40"/>
    <mergeCell ref="D38:D40"/>
    <mergeCell ref="E38:E40"/>
    <mergeCell ref="F38:F40"/>
    <mergeCell ref="G38:G40"/>
    <mergeCell ref="H38:H40"/>
    <mergeCell ref="I38:I40"/>
    <mergeCell ref="J38:J40"/>
    <mergeCell ref="L38:L40"/>
    <mergeCell ref="M38:M40"/>
    <mergeCell ref="N38:N40"/>
    <mergeCell ref="O38:O40"/>
    <mergeCell ref="AM38:AM40"/>
    <mergeCell ref="AN38:AN40"/>
    <mergeCell ref="AO38:AO40"/>
    <mergeCell ref="AQ38:AQ40"/>
    <mergeCell ref="AR38:AR40"/>
    <mergeCell ref="A41:A43"/>
    <mergeCell ref="B41:B43"/>
    <mergeCell ref="C41:C43"/>
    <mergeCell ref="D41:D43"/>
    <mergeCell ref="E41:E43"/>
    <mergeCell ref="F41:F43"/>
    <mergeCell ref="G41:G43"/>
    <mergeCell ref="H41:H43"/>
    <mergeCell ref="I41:I43"/>
    <mergeCell ref="J41:J43"/>
    <mergeCell ref="L41:L43"/>
    <mergeCell ref="M41:M43"/>
    <mergeCell ref="N41:N43"/>
    <mergeCell ref="O41:O43"/>
    <mergeCell ref="AM41:AM43"/>
    <mergeCell ref="AN41:AN43"/>
    <mergeCell ref="AO41:AO43"/>
    <mergeCell ref="AQ41:AQ43"/>
    <mergeCell ref="AR41:AR43"/>
    <mergeCell ref="A44:A46"/>
    <mergeCell ref="B44:B46"/>
    <mergeCell ref="C44:C46"/>
    <mergeCell ref="D44:D46"/>
    <mergeCell ref="E44:E46"/>
    <mergeCell ref="F44:F46"/>
    <mergeCell ref="G44:G46"/>
    <mergeCell ref="H44:H46"/>
    <mergeCell ref="I44:I46"/>
    <mergeCell ref="J44:J46"/>
    <mergeCell ref="L44:L46"/>
    <mergeCell ref="M44:M46"/>
    <mergeCell ref="N44:N46"/>
    <mergeCell ref="O44:O46"/>
    <mergeCell ref="AM44:AM46"/>
    <mergeCell ref="AN44:AN46"/>
    <mergeCell ref="AO44:AO46"/>
    <mergeCell ref="AQ44:AQ46"/>
    <mergeCell ref="AR44:AR46"/>
    <mergeCell ref="A47:A49"/>
    <mergeCell ref="B47:B49"/>
    <mergeCell ref="C47:C49"/>
    <mergeCell ref="D47:D49"/>
    <mergeCell ref="E47:E49"/>
    <mergeCell ref="F47:F49"/>
    <mergeCell ref="G47:G49"/>
    <mergeCell ref="H47:H49"/>
    <mergeCell ref="I47:I49"/>
    <mergeCell ref="J47:J49"/>
    <mergeCell ref="L47:L49"/>
    <mergeCell ref="M47:M49"/>
    <mergeCell ref="N47:N49"/>
    <mergeCell ref="O47:O49"/>
    <mergeCell ref="AM47:AM49"/>
    <mergeCell ref="AN47:AN49"/>
    <mergeCell ref="AO47:AO49"/>
    <mergeCell ref="AQ47:AQ49"/>
    <mergeCell ref="AR47:AR49"/>
    <mergeCell ref="A50:A52"/>
    <mergeCell ref="B50:B52"/>
    <mergeCell ref="C50:C52"/>
    <mergeCell ref="D50:D52"/>
    <mergeCell ref="E50:E52"/>
    <mergeCell ref="F50:F52"/>
    <mergeCell ref="G50:G52"/>
    <mergeCell ref="H50:H52"/>
    <mergeCell ref="I50:I52"/>
    <mergeCell ref="J50:J52"/>
    <mergeCell ref="L50:L52"/>
    <mergeCell ref="M50:M52"/>
    <mergeCell ref="N50:N52"/>
    <mergeCell ref="O50:O52"/>
    <mergeCell ref="AM50:AM52"/>
    <mergeCell ref="AN50:AN52"/>
    <mergeCell ref="AO50:AO52"/>
    <mergeCell ref="AQ50:AQ52"/>
    <mergeCell ref="AR50:AR52"/>
    <mergeCell ref="Q51:Z52"/>
    <mergeCell ref="AM54:AM56"/>
    <mergeCell ref="AN54:AN56"/>
    <mergeCell ref="AO54:AO56"/>
    <mergeCell ref="AQ54:AQ56"/>
    <mergeCell ref="AR54:AR56"/>
  </mergeCells>
  <phoneticPr fontId="12" type="Hiragana"/>
  <conditionalFormatting sqref="L8:M10">
    <cfRule type="expression" dxfId="14" priority="15">
      <formula>OR($J$8="育休中",$J$8="退職済")</formula>
    </cfRule>
  </conditionalFormatting>
  <conditionalFormatting sqref="L14:M16">
    <cfRule type="expression" dxfId="13" priority="14">
      <formula>OR($J$14="育休中",$J$14="退職済")</formula>
    </cfRule>
  </conditionalFormatting>
  <conditionalFormatting sqref="L17:M19">
    <cfRule type="expression" dxfId="12" priority="13">
      <formula>OR($J$17="育休中",$J$17="退職済")</formula>
    </cfRule>
  </conditionalFormatting>
  <conditionalFormatting sqref="L20:M22">
    <cfRule type="expression" dxfId="11" priority="12">
      <formula>OR($J$20="育休中",$J$20="退職済")</formula>
    </cfRule>
  </conditionalFormatting>
  <conditionalFormatting sqref="L23:M25">
    <cfRule type="expression" dxfId="10" priority="11">
      <formula>OR($J$23="育休中",$J$23="退職済")</formula>
    </cfRule>
  </conditionalFormatting>
  <conditionalFormatting sqref="L26:M28">
    <cfRule type="expression" dxfId="9" priority="10">
      <formula>OR($J$26="育休中",$J$26="退職済")</formula>
    </cfRule>
  </conditionalFormatting>
  <conditionalFormatting sqref="L29:M31">
    <cfRule type="expression" dxfId="8" priority="9">
      <formula>OR($J$29="育休中",$J$29="退職済")</formula>
    </cfRule>
  </conditionalFormatting>
  <conditionalFormatting sqref="L32:M34">
    <cfRule type="expression" dxfId="7" priority="8">
      <formula>OR($J$32="育休中",$J$32="退職済")</formula>
    </cfRule>
  </conditionalFormatting>
  <conditionalFormatting sqref="L35:M37">
    <cfRule type="expression" dxfId="6" priority="7">
      <formula>OR($J$35="育休中",$J$35="退職済")</formula>
    </cfRule>
  </conditionalFormatting>
  <conditionalFormatting sqref="L38:M40">
    <cfRule type="expression" dxfId="5" priority="6">
      <formula>OR($J$38="育休中",$J$38="退職済")</formula>
    </cfRule>
  </conditionalFormatting>
  <conditionalFormatting sqref="L41:M43">
    <cfRule type="expression" dxfId="4" priority="5">
      <formula>OR($J$41="育休中",$J$41="退職済")</formula>
    </cfRule>
  </conditionalFormatting>
  <conditionalFormatting sqref="L44:M46">
    <cfRule type="expression" dxfId="3" priority="4">
      <formula>OR($J$44="育休中",$J$44="退職済")</formula>
    </cfRule>
  </conditionalFormatting>
  <conditionalFormatting sqref="L47:M49">
    <cfRule type="expression" dxfId="2" priority="3">
      <formula>OR($J$47="育休中",$J$47="退職済")</formula>
    </cfRule>
  </conditionalFormatting>
  <conditionalFormatting sqref="L50:M52">
    <cfRule type="expression" dxfId="1" priority="2">
      <formula>OR($J$50="育休中",$J$50="退職済")</formula>
    </cfRule>
  </conditionalFormatting>
  <conditionalFormatting sqref="L11:M13">
    <cfRule type="expression" dxfId="0" priority="1">
      <formula>OR($J$11="育休中",$J$11="退職済")</formula>
    </cfRule>
  </conditionalFormatting>
  <dataValidations count="6">
    <dataValidation type="list" allowBlank="1" showDropDown="0" showInputMessage="1" showErrorMessage="1" sqref="F50 F47 F44 F41 F38 F35 F32 F29 F26 F23 F20 F17 F11 F8 F14">
      <formula1>"幼稚園一種,幼稚園二種,養護教諭,小学校教諭"</formula1>
    </dataValidation>
    <dataValidation type="list" allowBlank="1" showDropDown="0" showInputMessage="1" showErrorMessage="1" sqref="E8:E52">
      <formula1>"○"</formula1>
    </dataValidation>
    <dataValidation type="list" allowBlank="1" showDropDown="0" showInputMessage="1" showErrorMessage="1" sqref="J8:J52">
      <formula1>"常勤,その他,育休中,退職済"</formula1>
    </dataValidation>
    <dataValidation type="list" allowBlank="1" showDropDown="0" showInputMessage="1" showErrorMessage="1" sqref="L8:L52">
      <formula1>"3,3.25,3.5,3.75,4,4.25,4.5,4.75,5,5.25,5.5,5.75,6,6.25,6.5,6.75,7,7.25,7.5,7.75,8,8.25,8.5,8.75,9"</formula1>
    </dataValidation>
    <dataValidation type="list" allowBlank="1" showDropDown="0" showInputMessage="1" showErrorMessage="1" sqref="M8:M52">
      <formula1>"1,2,3,4,5,6,7,8,9,10,11,12,13,14,15,16,17,18,19,20,21,22,23,24,25,26,27,28,29,30,31"</formula1>
    </dataValidation>
    <dataValidation type="list" allowBlank="1" showDropDown="0" showInputMessage="1" showErrorMessage="1" sqref="B8:B52">
      <formula1>$B$54:$B$67</formula1>
    </dataValidation>
  </dataValidations>
  <pageMargins left="0.40999999999999992" right="0.17" top="0.5" bottom="0.2" header="0.23" footer="0.19685039370078738"/>
  <pageSetup paperSize="9" scale="82" firstPageNumber="7" fitToWidth="1" fitToHeight="1" orientation="landscape" usePrinterDefaults="1" useFirstPageNumber="1" r:id="rId1"/>
  <headerFooter alignWithMargins="0">
    <oddHeader xml:space="preserve">&amp;C
</oddHeader>
    <oddFooter>&amp;C- &amp;P -</oddFooter>
  </headerFooter>
  <rowBreaks count="1" manualBreakCount="1">
    <brk id="52" max="255" man="1"/>
  </rowBreaks>
  <colBreaks count="1" manualBreakCount="1">
    <brk id="15" max="50"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P1~２こども園職員配置</vt:lpstr>
      <vt:lpstr>P3こども園面積</vt:lpstr>
      <vt:lpstr>P4こども園職員調書</vt:lpstr>
      <vt:lpstr>P5こども園職員調書 (2)</vt:lpstr>
      <vt:lpstr>P6こども園職員調書 (3)</vt:lpstr>
      <vt:lpstr>P7こども園職員調書 (4)</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酒井　直行</cp:lastModifiedBy>
  <cp:lastPrinted>2021-06-10T00:52:31Z</cp:lastPrinted>
  <dcterms:created xsi:type="dcterms:W3CDTF">2000-04-17T08:14:24Z</dcterms:created>
  <dcterms:modified xsi:type="dcterms:W3CDTF">2024-12-20T04:55:04Z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2024-12-20T04:55:04Z</vt:filetime>
  </property>
</Properties>
</file>