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275" windowHeight="7965"/>
  </bookViews>
  <sheets>
    <sheet name="P1~２こども園職員配置" sheetId="4" r:id="rId1"/>
    <sheet name="P3こども園面積" sheetId="1" r:id="rId2"/>
    <sheet name="P4こども園職員調書" sheetId="2" r:id="rId3"/>
    <sheet name="P5こども園職員調書 (2)" sheetId="3" r:id="rId4"/>
    <sheet name="P6こども園職員調書 (3)" sheetId="5" r:id="rId5"/>
    <sheet name="P7こども園職員調書 (4)" sheetId="6" r:id="rId6"/>
  </sheets>
  <definedNames>
    <definedName name="_xlnm._FilterDatabase" localSheetId="1" hidden="1">P3こども園面積!$P$14:$P$15</definedName>
    <definedName name="_xlnm.Print_Area" localSheetId="1">P3こども園面積!$A$1:$Q$47</definedName>
    <definedName name="_xlnm.Print_Area" localSheetId="2">P4こども園職員調書!$A$1:$O$52</definedName>
    <definedName name="_xlnm.Print_Area" localSheetId="3">'P5こども園職員調書 (2)'!$A$1:$O$52</definedName>
    <definedName name="_xlnm.Print_Area" localSheetId="0">'P1~２こども園職員配置'!$A$1:$J$53</definedName>
    <definedName name="_xlnm.Print_Area" localSheetId="4">'P6こども園職員調書 (3)'!$A$1:$O$52</definedName>
    <definedName name="_xlnm.Print_Area" localSheetId="5">'P7こども園職員調書 (4)'!$A$1:$O$52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<sst xmlns="http://schemas.openxmlformats.org/spreadsheetml/2006/main" xmlns:r="http://schemas.openxmlformats.org/officeDocument/2006/relationships" count="209" uniqueCount="209">
  <si>
    <t>保育所型認定こども園の場合</t>
    <rPh sb="0" eb="2">
      <t>ホイク</t>
    </rPh>
    <rPh sb="2" eb="3">
      <t>ショ</t>
    </rPh>
    <rPh sb="3" eb="4">
      <t>カタ</t>
    </rPh>
    <rPh sb="4" eb="6">
      <t>ニンテイ</t>
    </rPh>
    <rPh sb="9" eb="10">
      <t>エン</t>
    </rPh>
    <rPh sb="11" eb="13">
      <t>バアイ</t>
    </rPh>
    <phoneticPr fontId="2"/>
  </si>
  <si>
    <t>（　　　　年　　月　　日現在）</t>
    <rPh sb="5" eb="6">
      <t>ネン</t>
    </rPh>
    <rPh sb="8" eb="9">
      <t>ガツ</t>
    </rPh>
    <rPh sb="11" eb="12">
      <t>ニチ</t>
    </rPh>
    <rPh sb="12" eb="14">
      <t>ゲンザイ</t>
    </rPh>
    <phoneticPr fontId="2"/>
  </si>
  <si>
    <t>4歳児</t>
    <rPh sb="1" eb="3">
      <t>サイジ</t>
    </rPh>
    <phoneticPr fontId="15"/>
  </si>
  <si>
    <t>自動</t>
    <rPh sb="0" eb="2">
      <t>ジドウ</t>
    </rPh>
    <phoneticPr fontId="2"/>
  </si>
  <si>
    <t>教育時間相当
利用児</t>
    <rPh sb="0" eb="2">
      <t>キョウイク</t>
    </rPh>
    <rPh sb="2" eb="4">
      <t>ジカン</t>
    </rPh>
    <rPh sb="4" eb="6">
      <t>ソウトウ</t>
    </rPh>
    <rPh sb="7" eb="9">
      <t>リヨウ</t>
    </rPh>
    <rPh sb="9" eb="10">
      <t>ジ</t>
    </rPh>
    <phoneticPr fontId="2"/>
  </si>
  <si>
    <t>2歳児</t>
    <rPh sb="1" eb="3">
      <t>サイジ</t>
    </rPh>
    <phoneticPr fontId="15"/>
  </si>
  <si>
    <t>必要職員数</t>
  </si>
  <si>
    <t>3歳児</t>
    <rPh sb="1" eb="2">
      <t>サイ</t>
    </rPh>
    <rPh sb="2" eb="3">
      <t>ジ</t>
    </rPh>
    <phoneticPr fontId="15"/>
  </si>
  <si>
    <t>非常勤（人）</t>
  </si>
  <si>
    <t>○児童の現員（人）</t>
    <rPh sb="1" eb="3">
      <t>ジドウ</t>
    </rPh>
    <rPh sb="4" eb="6">
      <t>ゲンイン</t>
    </rPh>
    <rPh sb="7" eb="8">
      <t>ニン</t>
    </rPh>
    <phoneticPr fontId="15"/>
  </si>
  <si>
    <t>常勤 a（人）</t>
    <rPh sb="0" eb="2">
      <t>ジョウキン</t>
    </rPh>
    <phoneticPr fontId="2"/>
  </si>
  <si>
    <t>0歳児</t>
    <rPh sb="1" eb="3">
      <t>サイジ</t>
    </rPh>
    <phoneticPr fontId="15"/>
  </si>
  <si>
    <t>320+100×(学級数-2)</t>
    <rPh sb="9" eb="11">
      <t>ガッキュウ</t>
    </rPh>
    <rPh sb="11" eb="12">
      <t>スウ</t>
    </rPh>
    <phoneticPr fontId="2"/>
  </si>
  <si>
    <t>時間</t>
    <rPh sb="0" eb="2">
      <t>ジカン</t>
    </rPh>
    <phoneticPr fontId="2"/>
  </si>
  <si>
    <t>1歳児</t>
    <rPh sb="1" eb="3">
      <t>サイジ</t>
    </rPh>
    <phoneticPr fontId="15"/>
  </si>
  <si>
    <t>5歳児</t>
    <rPh sb="1" eb="3">
      <t>サイジ</t>
    </rPh>
    <phoneticPr fontId="15"/>
  </si>
  <si>
    <t>知事が同等と認める者
※４</t>
  </si>
  <si>
    <r>
      <t>・</t>
    </r>
    <r>
      <rPr>
        <sz val="10.5"/>
        <color auto="1"/>
        <rFont val="ＭＳ Ｐゴシック"/>
      </rPr>
      <t>黄色のセルの部分に入力すること。</t>
    </r>
    <rPh sb="1" eb="2">
      <t>キ</t>
    </rPh>
    <rPh sb="2" eb="3">
      <t>イロ</t>
    </rPh>
    <rPh sb="7" eb="9">
      <t>ブブン</t>
    </rPh>
    <rPh sb="10" eb="12">
      <t>ニュウリョク</t>
    </rPh>
    <phoneticPr fontId="2"/>
  </si>
  <si>
    <t>クラス数</t>
  </si>
  <si>
    <t>計</t>
    <rPh sb="0" eb="1">
      <t>ケイ</t>
    </rPh>
    <phoneticPr fontId="15"/>
  </si>
  <si>
    <t>1日あたり</t>
    <rPh sb="1" eb="2">
      <t>ニチ</t>
    </rPh>
    <phoneticPr fontId="2"/>
  </si>
  <si>
    <t>教育及び保育時間相当利用児</t>
    <rPh sb="0" eb="2">
      <t>キョウイク</t>
    </rPh>
    <rPh sb="2" eb="3">
      <t>オヨ</t>
    </rPh>
    <rPh sb="4" eb="6">
      <t>ホイク</t>
    </rPh>
    <rPh sb="6" eb="8">
      <t>ジカン</t>
    </rPh>
    <rPh sb="8" eb="10">
      <t>ソウトウ</t>
    </rPh>
    <rPh sb="10" eb="12">
      <t>リヨウ</t>
    </rPh>
    <rPh sb="12" eb="13">
      <t>ジ</t>
    </rPh>
    <phoneticPr fontId="2"/>
  </si>
  <si>
    <t>知事が同等と認める者</t>
  </si>
  <si>
    <t>ほふく室(c)　</t>
    <rPh sb="3" eb="4">
      <t>シツ</t>
    </rPh>
    <phoneticPr fontId="2"/>
  </si>
  <si>
    <t>0歳児</t>
    <rPh sb="1" eb="3">
      <t>サイジ</t>
    </rPh>
    <phoneticPr fontId="2"/>
  </si>
  <si>
    <t>屋外遊戯場の面積</t>
    <rPh sb="0" eb="2">
      <t>オクガイ</t>
    </rPh>
    <rPh sb="2" eb="4">
      <t>ユウギ</t>
    </rPh>
    <rPh sb="4" eb="5">
      <t>バ</t>
    </rPh>
    <rPh sb="6" eb="8">
      <t>メンセキ</t>
    </rPh>
    <phoneticPr fontId="2"/>
  </si>
  <si>
    <t>4歳児</t>
    <rPh sb="1" eb="3">
      <t>サイジ</t>
    </rPh>
    <phoneticPr fontId="2"/>
  </si>
  <si>
    <t>※歳児別に定員数を配置基準で除して小数点第1位まで求め(小数点第2位以下切捨て)、合計した後に小数点以下を四捨五入（ただし、既存施設については経過措置あり）</t>
    <rPh sb="62" eb="64">
      <t>キソン</t>
    </rPh>
    <rPh sb="64" eb="66">
      <t>シセツ</t>
    </rPh>
    <rPh sb="71" eb="73">
      <t>ケイカ</t>
    </rPh>
    <rPh sb="73" eb="75">
      <t>ソチ</t>
    </rPh>
    <phoneticPr fontId="2"/>
  </si>
  <si>
    <t>○認定こども園用職員配置チェック表</t>
    <rPh sb="1" eb="3">
      <t>ニンテイ</t>
    </rPh>
    <rPh sb="6" eb="7">
      <t>エン</t>
    </rPh>
    <rPh sb="7" eb="8">
      <t>ヨウ</t>
    </rPh>
    <rPh sb="8" eb="10">
      <t>ショクイン</t>
    </rPh>
    <rPh sb="10" eb="12">
      <t>ハイチ</t>
    </rPh>
    <phoneticPr fontId="2"/>
  </si>
  <si>
    <t>「2」が「○」であること(規則第10条第１項のただし書き以降に適合)</t>
  </si>
  <si>
    <t>1　歳児別定員数</t>
    <rPh sb="2" eb="4">
      <t>サイジ</t>
    </rPh>
    <rPh sb="4" eb="5">
      <t>ベツ</t>
    </rPh>
    <rPh sb="5" eb="7">
      <t>テイイン</t>
    </rPh>
    <rPh sb="7" eb="8">
      <t>スウ</t>
    </rPh>
    <phoneticPr fontId="2"/>
  </si>
  <si>
    <t>・園舎、乳児室及びほふく室の面積は、建築基準法施行令第2条第3号の規定に基づき算出すること。</t>
  </si>
  <si>
    <t xml:space="preserve">実人数（人） </t>
  </si>
  <si>
    <t>選択してください→</t>
    <rPh sb="0" eb="2">
      <t>センタク</t>
    </rPh>
    <phoneticPr fontId="2"/>
  </si>
  <si>
    <t>内訳</t>
  </si>
  <si>
    <t>区分</t>
  </si>
  <si>
    <t>定員</t>
    <rPh sb="0" eb="2">
      <t>テイイン</t>
    </rPh>
    <phoneticPr fontId="2"/>
  </si>
  <si>
    <t>幼稚園教諭若しくは小学校教諭又は養護教諭の普通免許状（教育職員免許法（昭和24年法律第147号）第４条第２項に規定する普通免許状をいう。）を有する者をいう。</t>
  </si>
  <si>
    <t>5歳児</t>
    <rPh sb="1" eb="3">
      <t>サイジ</t>
    </rPh>
    <phoneticPr fontId="2"/>
  </si>
  <si>
    <t>うち</t>
  </si>
  <si>
    <t>配置基準</t>
    <rPh sb="0" eb="2">
      <t>ハイチ</t>
    </rPh>
    <rPh sb="2" eb="4">
      <t>キジュン</t>
    </rPh>
    <phoneticPr fontId="2"/>
  </si>
  <si>
    <t>計</t>
    <rPh sb="0" eb="1">
      <t>ケイ</t>
    </rPh>
    <phoneticPr fontId="2"/>
  </si>
  <si>
    <t>おおむね３人につき１人</t>
    <rPh sb="5" eb="6">
      <t>ニン</t>
    </rPh>
    <rPh sb="10" eb="11">
      <t>ニン</t>
    </rPh>
    <phoneticPr fontId="2"/>
  </si>
  <si>
    <t>1歳児</t>
    <rPh sb="1" eb="3">
      <t>サイジ</t>
    </rPh>
    <phoneticPr fontId="2"/>
  </si>
  <si>
    <t>←（F）</t>
  </si>
  <si>
    <t>←（G）</t>
  </si>
  <si>
    <t>【保育室の面積】</t>
    <rPh sb="5" eb="7">
      <t>メンセキ</t>
    </rPh>
    <phoneticPr fontId="2"/>
  </si>
  <si>
    <t>おおむね６人につき１人</t>
    <rPh sb="5" eb="6">
      <t>ニン</t>
    </rPh>
    <rPh sb="10" eb="11">
      <t>ニン</t>
    </rPh>
    <phoneticPr fontId="2"/>
  </si>
  <si>
    <t>職位</t>
    <rPh sb="0" eb="2">
      <t>ショクイ</t>
    </rPh>
    <phoneticPr fontId="2"/>
  </si>
  <si>
    <t>2歳児</t>
    <rPh sb="1" eb="3">
      <t>サイジ</t>
    </rPh>
    <phoneticPr fontId="2"/>
  </si>
  <si>
    <t>事務分掌上は保育に参加しない主任保育士や副園長等、事務長等の保育には参加しないが施設の運営管理人事に携わる者をいう。主任手当を支給されている主任保育士はこちらを選択。</t>
  </si>
  <si>
    <t>3歳児</t>
    <rPh sb="1" eb="3">
      <t>サイジ</t>
    </rPh>
    <phoneticPr fontId="2"/>
  </si>
  <si>
    <t>３学級数以上</t>
    <rPh sb="1" eb="3">
      <t>ガッキュウ</t>
    </rPh>
    <rPh sb="3" eb="4">
      <t>スウ</t>
    </rPh>
    <rPh sb="4" eb="6">
      <t>イジョウ</t>
    </rPh>
    <phoneticPr fontId="2"/>
  </si>
  <si>
    <t>※５　地域子ども・子育て支援事業のための専任職員、主任保育士等をいう。</t>
    <rPh sb="29" eb="30">
      <t>シ</t>
    </rPh>
    <phoneticPr fontId="2"/>
  </si>
  <si>
    <t>おおむね20人につき１人</t>
    <rPh sb="6" eb="7">
      <t>ニン</t>
    </rPh>
    <rPh sb="11" eb="12">
      <t>ニン</t>
    </rPh>
    <phoneticPr fontId="2"/>
  </si>
  <si>
    <t>おおむね30人につき１人</t>
    <rPh sb="6" eb="7">
      <t>ニン</t>
    </rPh>
    <rPh sb="11" eb="12">
      <t>ニン</t>
    </rPh>
    <phoneticPr fontId="2"/>
  </si>
  <si>
    <t>小計</t>
    <rPh sb="0" eb="2">
      <t>ショウケイ</t>
    </rPh>
    <phoneticPr fontId="2"/>
  </si>
  <si>
    <t>合計（必要職員数）</t>
    <rPh sb="0" eb="2">
      <t>ゴウケイ</t>
    </rPh>
    <rPh sb="3" eb="5">
      <t>ヒツヨウ</t>
    </rPh>
    <rPh sb="5" eb="8">
      <t>ショクインスウ</t>
    </rPh>
    <phoneticPr fontId="2"/>
  </si>
  <si>
    <t>※１　児童福祉法第18条の18第１項の登録を受けた者をいう。</t>
  </si>
  <si>
    <t>⇒常勤１人あたりの１ヶ月あたりの勤務時間</t>
  </si>
  <si>
    <r>
      <t>勤</t>
    </r>
    <r>
      <rPr>
        <sz val="7"/>
        <color auto="1"/>
        <rFont val="ＭＳ Ｐゴシック"/>
      </rPr>
      <t>務時間数の計/月（時間）</t>
    </r>
  </si>
  <si>
    <t>1か月あたり</t>
    <rPh sb="2" eb="3">
      <t>ツキ</t>
    </rPh>
    <phoneticPr fontId="2"/>
  </si>
  <si>
    <t>２　職種別職員数</t>
    <rPh sb="2" eb="5">
      <t>ショクシュベツ</t>
    </rPh>
    <rPh sb="5" eb="7">
      <t>ショクイン</t>
    </rPh>
    <rPh sb="7" eb="8">
      <t>スウ</t>
    </rPh>
    <phoneticPr fontId="2"/>
  </si>
  <si>
    <t>・監査資料P24「施設、設備等の状況」において、保育室面積の判定欄がすべて○になっているか。</t>
    <rPh sb="1" eb="3">
      <t>カンサ</t>
    </rPh>
    <rPh sb="3" eb="5">
      <t>シリョウ</t>
    </rPh>
    <rPh sb="9" eb="11">
      <t>シセツ</t>
    </rPh>
    <rPh sb="12" eb="14">
      <t>セツビ</t>
    </rPh>
    <rPh sb="14" eb="15">
      <t>トウ</t>
    </rPh>
    <rPh sb="16" eb="18">
      <t>ジョウキョウ</t>
    </rPh>
    <rPh sb="24" eb="27">
      <t>ホイクシツ</t>
    </rPh>
    <rPh sb="27" eb="29">
      <t>メンセキ</t>
    </rPh>
    <rPh sb="30" eb="32">
      <t>ハンテイ</t>
    </rPh>
    <rPh sb="32" eb="33">
      <t>ラン</t>
    </rPh>
    <phoneticPr fontId="2"/>
  </si>
  <si>
    <t>退職済</t>
    <rPh sb="0" eb="2">
      <t>タイショク</t>
    </rPh>
    <rPh sb="2" eb="3">
      <t>ズ</t>
    </rPh>
    <phoneticPr fontId="2"/>
  </si>
  <si>
    <t>★　別シート職員調書（P4以降）を作成すると自動的に作成されます。</t>
    <rPh sb="2" eb="3">
      <t>ベツ</t>
    </rPh>
    <rPh sb="6" eb="8">
      <t>ショクイン</t>
    </rPh>
    <rPh sb="8" eb="10">
      <t>チョウショ</t>
    </rPh>
    <rPh sb="13" eb="15">
      <t>イコウ</t>
    </rPh>
    <rPh sb="17" eb="19">
      <t>サクセイ</t>
    </rPh>
    <rPh sb="22" eb="24">
      <t>ジドウ</t>
    </rPh>
    <rPh sb="24" eb="25">
      <t>テキ</t>
    </rPh>
    <rPh sb="26" eb="28">
      <t>サクセイ</t>
    </rPh>
    <phoneticPr fontId="2"/>
  </si>
  <si>
    <t>○　常勤職員の勤務時間を記載。</t>
    <rPh sb="2" eb="4">
      <t>ジョウキン</t>
    </rPh>
    <rPh sb="4" eb="6">
      <t>ショクイン</t>
    </rPh>
    <rPh sb="7" eb="9">
      <t>キンム</t>
    </rPh>
    <rPh sb="9" eb="11">
      <t>ジカン</t>
    </rPh>
    <rPh sb="12" eb="14">
      <t>キサイ</t>
    </rPh>
    <phoneticPr fontId="2"/>
  </si>
  <si>
    <t>日</t>
    <rPh sb="0" eb="1">
      <t>ヒ</t>
    </rPh>
    <phoneticPr fontId="2"/>
  </si>
  <si>
    <t>雇用契約期間</t>
    <rPh sb="0" eb="2">
      <t>コヨウ</t>
    </rPh>
    <rPh sb="2" eb="4">
      <t>ケイヤク</t>
    </rPh>
    <rPh sb="4" eb="6">
      <t>キカン</t>
    </rPh>
    <phoneticPr fontId="2"/>
  </si>
  <si>
    <t>計　a+b</t>
    <rPh sb="0" eb="1">
      <t>ケイ</t>
    </rPh>
    <phoneticPr fontId="2"/>
  </si>
  <si>
    <t>備考</t>
    <rPh sb="0" eb="2">
      <t>ビコウ</t>
    </rPh>
    <phoneticPr fontId="2"/>
  </si>
  <si>
    <t>非常勤(人数)</t>
    <rPh sb="0" eb="3">
      <t>ヒジョウキン</t>
    </rPh>
    <rPh sb="4" eb="6">
      <t>ニンズウ</t>
    </rPh>
    <phoneticPr fontId="2"/>
  </si>
  <si>
    <t>←（C）</t>
  </si>
  <si>
    <t>保育士、幼稚園教員
両資格併有者</t>
    <rPh sb="0" eb="2">
      <t>ホイク</t>
    </rPh>
    <rPh sb="2" eb="3">
      <t>シ</t>
    </rPh>
    <rPh sb="4" eb="7">
      <t>ヨウチエン</t>
    </rPh>
    <rPh sb="7" eb="9">
      <t>キョウイン</t>
    </rPh>
    <rPh sb="10" eb="11">
      <t>リョウ</t>
    </rPh>
    <rPh sb="11" eb="13">
      <t>シカク</t>
    </rPh>
    <rPh sb="13" eb="15">
      <t>ヘイユウ</t>
    </rPh>
    <rPh sb="15" eb="16">
      <t>シャ</t>
    </rPh>
    <phoneticPr fontId="2"/>
  </si>
  <si>
    <t>保育士
資格</t>
    <rPh sb="0" eb="3">
      <t>ホイクシ</t>
    </rPh>
    <rPh sb="4" eb="6">
      <t>シカク</t>
    </rPh>
    <phoneticPr fontId="2"/>
  </si>
  <si>
    <t>←（D）</t>
  </si>
  <si>
    <t>(みなしを含む)</t>
    <rPh sb="5" eb="6">
      <t>フク</t>
    </rPh>
    <phoneticPr fontId="2"/>
  </si>
  <si>
    <t>２歳以上児×3.3㎡</t>
  </si>
  <si>
    <t>←（E）</t>
  </si>
  <si>
    <t>保育に従事する
看護師・准看護師※３</t>
  </si>
  <si>
    <t>＜園舎の面積＞</t>
  </si>
  <si>
    <t>事務員</t>
    <rPh sb="0" eb="3">
      <t>ジムイン</t>
    </rPh>
    <phoneticPr fontId="2"/>
  </si>
  <si>
    <t>栄養士</t>
    <rPh sb="0" eb="3">
      <t>エイヨウシ</t>
    </rPh>
    <phoneticPr fontId="2"/>
  </si>
  <si>
    <t>保育に従事しない
看護師・准看護師</t>
  </si>
  <si>
    <t>調理員</t>
    <rPh sb="0" eb="3">
      <t>チョウリイン</t>
    </rPh>
    <phoneticPr fontId="2"/>
  </si>
  <si>
    <t>主任保育士等を含む</t>
    <rPh sb="0" eb="2">
      <t>シュニン</t>
    </rPh>
    <rPh sb="2" eb="5">
      <t>ホイクシ</t>
    </rPh>
    <rPh sb="5" eb="6">
      <t>トウ</t>
    </rPh>
    <rPh sb="7" eb="8">
      <t>フク</t>
    </rPh>
    <phoneticPr fontId="2"/>
  </si>
  <si>
    <t>２学級以上</t>
    <rPh sb="1" eb="3">
      <t>ガッキュウ</t>
    </rPh>
    <rPh sb="3" eb="5">
      <t>イジョウ</t>
    </rPh>
    <phoneticPr fontId="2"/>
  </si>
  <si>
    <t>認定こども園の長</t>
    <rPh sb="0" eb="2">
      <t>ニンテイ</t>
    </rPh>
    <rPh sb="5" eb="6">
      <t>エン</t>
    </rPh>
    <rPh sb="7" eb="8">
      <t>チョウ</t>
    </rPh>
    <phoneticPr fontId="2"/>
  </si>
  <si>
    <t>＜歳児別学級数＞</t>
  </si>
  <si>
    <t>＜屋外遊戯場の判定結果＞</t>
    <rPh sb="1" eb="3">
      <t>オクガイ</t>
    </rPh>
    <rPh sb="3" eb="5">
      <t>ユウギ</t>
    </rPh>
    <rPh sb="5" eb="6">
      <t>バ</t>
    </rPh>
    <phoneticPr fontId="2"/>
  </si>
  <si>
    <t>(2) 児童福祉法施行規則第１条の32に定める家庭的保育者</t>
  </si>
  <si>
    <t>常勤(人数)</t>
    <rPh sb="0" eb="2">
      <t>ジョウキン</t>
    </rPh>
    <rPh sb="3" eb="5">
      <t>ニンズウ</t>
    </rPh>
    <phoneticPr fontId="2"/>
  </si>
  <si>
    <t>≪非常勤の常勤換算の換算式≫</t>
  </si>
  <si>
    <t>非常勤職員の1週間の勤務時間数の合計</t>
  </si>
  <si>
    <t>＝　常勤換算数(小数点以下第1位を四捨五入)</t>
  </si>
  <si>
    <t>常勤職員の1週間の勤務時間数</t>
  </si>
  <si>
    <t>※４　知事が保育士と同等の知識及び経験を有すると認める者をいう。</t>
  </si>
  <si>
    <t>保育所型認定こども園における保育室等及び屋外遊戯場の面積チェック表</t>
    <rPh sb="0" eb="2">
      <t>ホイク</t>
    </rPh>
    <rPh sb="2" eb="3">
      <t>ショ</t>
    </rPh>
    <rPh sb="3" eb="4">
      <t>カタ</t>
    </rPh>
    <rPh sb="4" eb="6">
      <t>ニンテイ</t>
    </rPh>
    <phoneticPr fontId="2"/>
  </si>
  <si>
    <t>１　園舎、保育室等</t>
    <rPh sb="2" eb="4">
      <t>エンシャ</t>
    </rPh>
    <rPh sb="5" eb="8">
      <t>ホイクシツ</t>
    </rPh>
    <rPh sb="8" eb="9">
      <t>トウ</t>
    </rPh>
    <phoneticPr fontId="2"/>
  </si>
  <si>
    <t>常勤</t>
    <rPh sb="0" eb="2">
      <t>じょうきん</t>
    </rPh>
    <phoneticPr fontId="12" type="Hiragana"/>
  </si>
  <si>
    <t>【園舎の面積】</t>
  </si>
  <si>
    <t>【学級数】</t>
  </si>
  <si>
    <t>【認定に必要な最低基準】</t>
  </si>
  <si>
    <t>【適否】</t>
    <rPh sb="1" eb="3">
      <t>テキヒ</t>
    </rPh>
    <phoneticPr fontId="2"/>
  </si>
  <si>
    <t>園舎の面積(a)　</t>
    <rPh sb="0" eb="2">
      <t>エンシャ</t>
    </rPh>
    <rPh sb="3" eb="5">
      <t>メンセキ</t>
    </rPh>
    <phoneticPr fontId="2"/>
  </si>
  <si>
    <t>子育て支援センター専従職員</t>
    <rPh sb="0" eb="2">
      <t>コソダ</t>
    </rPh>
    <rPh sb="3" eb="5">
      <t>シエン</t>
    </rPh>
    <rPh sb="9" eb="11">
      <t>センジュウ</t>
    </rPh>
    <rPh sb="11" eb="13">
      <t>ショクイン</t>
    </rPh>
    <phoneticPr fontId="2"/>
  </si>
  <si>
    <t>３歳児</t>
    <rPh sb="1" eb="2">
      <t>サイ</t>
    </rPh>
    <rPh sb="2" eb="3">
      <t>ジ</t>
    </rPh>
    <phoneticPr fontId="2"/>
  </si>
  <si>
    <t>幼稚園教諭免許</t>
    <rPh sb="0" eb="3">
      <t>ヨウチエン</t>
    </rPh>
    <rPh sb="3" eb="5">
      <t>キョウユ</t>
    </rPh>
    <rPh sb="5" eb="7">
      <t>メンキョ</t>
    </rPh>
    <phoneticPr fontId="2"/>
  </si>
  <si>
    <t>１学級</t>
    <rPh sb="1" eb="3">
      <t>ガッキュウ</t>
    </rPh>
    <phoneticPr fontId="2"/>
  </si>
  <si>
    <t>調理員</t>
  </si>
  <si>
    <t>既存施設の場合</t>
  </si>
  <si>
    <t>乳児室(b)</t>
    <rPh sb="0" eb="2">
      <t>ニュウジ</t>
    </rPh>
    <rPh sb="2" eb="3">
      <t>シツ</t>
    </rPh>
    <phoneticPr fontId="2"/>
  </si>
  <si>
    <t>４歳児</t>
    <rPh sb="1" eb="2">
      <t>サイ</t>
    </rPh>
    <rPh sb="2" eb="3">
      <t>ジ</t>
    </rPh>
    <phoneticPr fontId="2"/>
  </si>
  <si>
    <t>経験
年数</t>
    <rPh sb="0" eb="2">
      <t>ケイケン</t>
    </rPh>
    <rPh sb="3" eb="5">
      <t>ネンスウ</t>
    </rPh>
    <phoneticPr fontId="2"/>
  </si>
  <si>
    <t>保育士、幼稚園教員※両資格併有者</t>
  </si>
  <si>
    <t>1学級数×180㎡</t>
    <rPh sb="1" eb="3">
      <t>ガッキュウ</t>
    </rPh>
    <rPh sb="3" eb="4">
      <t>スウ</t>
    </rPh>
    <phoneticPr fontId="2"/>
  </si>
  <si>
    <t>５歳児</t>
    <rPh sb="1" eb="2">
      <t>サイ</t>
    </rPh>
    <rPh sb="2" eb="3">
      <t>ジ</t>
    </rPh>
    <phoneticPr fontId="2"/>
  </si>
  <si>
    <t>２歳児保育室(d)</t>
    <rPh sb="1" eb="3">
      <t>サイジ</t>
    </rPh>
    <rPh sb="3" eb="6">
      <t>ホイクシツ</t>
    </rPh>
    <phoneticPr fontId="2"/>
  </si>
  <si>
    <t>合計</t>
    <rPh sb="0" eb="1">
      <t>ゴウ</t>
    </rPh>
    <rPh sb="1" eb="2">
      <t>ケイ</t>
    </rPh>
    <phoneticPr fontId="2"/>
  </si>
  <si>
    <t>(a-(b+c+d))</t>
  </si>
  <si>
    <t>＜園舎・保育室等の判定結果＞</t>
    <rPh sb="1" eb="3">
      <t>エンシャ</t>
    </rPh>
    <rPh sb="4" eb="7">
      <t>ホイクシツ</t>
    </rPh>
    <rPh sb="7" eb="8">
      <t>トウ</t>
    </rPh>
    <phoneticPr fontId="2"/>
  </si>
  <si>
    <t>新設施設の場合</t>
  </si>
  <si>
    <t>「1」～「3」のすべてが「○」又は「－」であること(規則第9条各項に適合)</t>
    <rPh sb="15" eb="16">
      <t>マタ</t>
    </rPh>
    <rPh sb="26" eb="28">
      <t>キソク</t>
    </rPh>
    <rPh sb="28" eb="29">
      <t>ダイ</t>
    </rPh>
    <rPh sb="30" eb="31">
      <t>ジョウ</t>
    </rPh>
    <rPh sb="31" eb="33">
      <t>カクコウ</t>
    </rPh>
    <rPh sb="34" eb="36">
      <t>テキゴウ</t>
    </rPh>
    <phoneticPr fontId="2"/>
  </si>
  <si>
    <t>「3」が「○」であること(規則第9条各項（第1項はただし書き以降）に適合)</t>
    <rPh sb="19" eb="20">
      <t>コウ</t>
    </rPh>
    <rPh sb="23" eb="24">
      <t>コウ</t>
    </rPh>
    <phoneticPr fontId="2"/>
  </si>
  <si>
    <r>
      <t>そ</t>
    </r>
    <r>
      <rPr>
        <sz val="10.5"/>
        <color auto="1"/>
        <rFont val="ＭＳ Ｐゴシック"/>
      </rPr>
      <t>の他※５</t>
    </r>
    <rPh sb="2" eb="3">
      <t>タ</t>
    </rPh>
    <phoneticPr fontId="2"/>
  </si>
  <si>
    <t>←既存施設が保育所型・地方裁量型へ移行する場合</t>
    <rPh sb="1" eb="3">
      <t>キゾン</t>
    </rPh>
    <rPh sb="3" eb="5">
      <t>シセツ</t>
    </rPh>
    <rPh sb="6" eb="8">
      <t>ホイク</t>
    </rPh>
    <rPh sb="8" eb="9">
      <t>ショ</t>
    </rPh>
    <rPh sb="9" eb="10">
      <t>ガタ</t>
    </rPh>
    <rPh sb="11" eb="13">
      <t>チホウ</t>
    </rPh>
    <rPh sb="13" eb="16">
      <t>サイリョウガタ</t>
    </rPh>
    <rPh sb="17" eb="19">
      <t>イコウ</t>
    </rPh>
    <rPh sb="21" eb="23">
      <t>バアイ</t>
    </rPh>
    <phoneticPr fontId="2"/>
  </si>
  <si>
    <t>＜留意事項＞</t>
  </si>
  <si>
    <t>・0歳児については、乳児室(乳児用ベッド)とほふく室を兼用しない場合は、乳児室1.65㎡とほふく室3.3㎡をあわせた4.95㎡を確保するよう努めること。</t>
  </si>
  <si>
    <t>２　屋外遊戯場</t>
    <rPh sb="2" eb="4">
      <t>オクガイ</t>
    </rPh>
    <rPh sb="4" eb="6">
      <t>ユウギ</t>
    </rPh>
    <rPh sb="6" eb="7">
      <t>バ</t>
    </rPh>
    <phoneticPr fontId="2"/>
  </si>
  <si>
    <t>【園舎・保育室等の面積】</t>
  </si>
  <si>
    <t>【学級数、歳児別現員数】</t>
    <rPh sb="8" eb="9">
      <t>ゲン</t>
    </rPh>
    <rPh sb="9" eb="10">
      <t>イン</t>
    </rPh>
    <phoneticPr fontId="2"/>
  </si>
  <si>
    <t>２歳児</t>
    <rPh sb="2" eb="3">
      <t>ジ</t>
    </rPh>
    <phoneticPr fontId="2"/>
  </si>
  <si>
    <t>２歳児×3.3㎡</t>
    <rPh sb="2" eb="3">
      <t>ジ</t>
    </rPh>
    <phoneticPr fontId="2"/>
  </si>
  <si>
    <t>３歳以上児</t>
    <rPh sb="2" eb="4">
      <t>イジョウ</t>
    </rPh>
    <rPh sb="4" eb="5">
      <t>ジ</t>
    </rPh>
    <phoneticPr fontId="2"/>
  </si>
  <si>
    <t>２学級数以下</t>
    <rPh sb="1" eb="3">
      <t>ガッキュウ</t>
    </rPh>
    <rPh sb="3" eb="4">
      <t>スウ</t>
    </rPh>
    <rPh sb="4" eb="6">
      <t>イカ</t>
    </rPh>
    <phoneticPr fontId="2"/>
  </si>
  <si>
    <t>　330+30×(学級数-1)</t>
    <rPh sb="9" eb="11">
      <t>ガッキュウ</t>
    </rPh>
    <rPh sb="11" eb="12">
      <t>スウ</t>
    </rPh>
    <phoneticPr fontId="2"/>
  </si>
  <si>
    <t>　400+80×(学級数-3)</t>
    <rPh sb="9" eb="11">
      <t>ガッキュウ</t>
    </rPh>
    <rPh sb="11" eb="12">
      <t>スウ</t>
    </rPh>
    <phoneticPr fontId="2"/>
  </si>
  <si>
    <t>２歳以上児</t>
  </si>
  <si>
    <t>「1」、「2」いずれも「○」であること(規則第10条第１項に適合)</t>
    <rPh sb="20" eb="22">
      <t>キソク</t>
    </rPh>
    <rPh sb="22" eb="23">
      <t>ダイ</t>
    </rPh>
    <rPh sb="25" eb="26">
      <t>ジョウ</t>
    </rPh>
    <rPh sb="26" eb="27">
      <t>ダイ</t>
    </rPh>
    <rPh sb="28" eb="29">
      <t>コウ</t>
    </rPh>
    <rPh sb="30" eb="32">
      <t>テキゴウ</t>
    </rPh>
    <phoneticPr fontId="2"/>
  </si>
  <si>
    <t>既存施設の場合（次のいずれかに適合すること。）</t>
  </si>
  <si>
    <t>●  施設職員調書</t>
    <rPh sb="3" eb="5">
      <t>シセツ</t>
    </rPh>
    <rPh sb="5" eb="7">
      <t>ショクイン</t>
    </rPh>
    <rPh sb="7" eb="9">
      <t>チョウショ</t>
    </rPh>
    <phoneticPr fontId="2"/>
  </si>
  <si>
    <t>注意事項：エクセル表に行の挿入等は行わないこと。16名以上職員がいる場合は次シートに記入すること。選択肢が表示されるセルには、選択肢の中から入力すること。</t>
    <rPh sb="0" eb="2">
      <t>チュウイ</t>
    </rPh>
    <rPh sb="2" eb="4">
      <t>ジコウ</t>
    </rPh>
    <rPh sb="9" eb="10">
      <t>ヒョウ</t>
    </rPh>
    <rPh sb="11" eb="12">
      <t>ギョウ</t>
    </rPh>
    <rPh sb="13" eb="15">
      <t>ソウニュウ</t>
    </rPh>
    <rPh sb="15" eb="16">
      <t>トウ</t>
    </rPh>
    <rPh sb="17" eb="18">
      <t>オコナ</t>
    </rPh>
    <rPh sb="26" eb="27">
      <t>メイ</t>
    </rPh>
    <rPh sb="27" eb="29">
      <t>イジョウ</t>
    </rPh>
    <rPh sb="29" eb="31">
      <t>ショクイン</t>
    </rPh>
    <rPh sb="34" eb="36">
      <t>バアイ</t>
    </rPh>
    <rPh sb="37" eb="38">
      <t>ツギ</t>
    </rPh>
    <rPh sb="42" eb="44">
      <t>キニュウ</t>
    </rPh>
    <rPh sb="49" eb="52">
      <t>センタクシ</t>
    </rPh>
    <rPh sb="53" eb="55">
      <t>ヒョウジ</t>
    </rPh>
    <rPh sb="63" eb="66">
      <t>センタクシ</t>
    </rPh>
    <rPh sb="67" eb="68">
      <t>ナカ</t>
    </rPh>
    <rPh sb="70" eb="72">
      <t>ニュウリョク</t>
    </rPh>
    <phoneticPr fontId="2"/>
  </si>
  <si>
    <t>職  位</t>
    <rPh sb="0" eb="1">
      <t>ショク</t>
    </rPh>
    <rPh sb="3" eb="4">
      <t>イ</t>
    </rPh>
    <phoneticPr fontId="2"/>
  </si>
  <si>
    <t>氏      名</t>
    <rPh sb="0" eb="8">
      <t>シメイ</t>
    </rPh>
    <phoneticPr fontId="2"/>
  </si>
  <si>
    <t>担当業務</t>
  </si>
  <si>
    <t>資格の種類</t>
    <rPh sb="0" eb="2">
      <t>シカク</t>
    </rPh>
    <rPh sb="3" eb="5">
      <t>シュルイ</t>
    </rPh>
    <phoneticPr fontId="2"/>
  </si>
  <si>
    <t>雇用形態</t>
    <rPh sb="0" eb="2">
      <t>コヨウ</t>
    </rPh>
    <rPh sb="2" eb="4">
      <t>ケイタイ</t>
    </rPh>
    <phoneticPr fontId="2"/>
  </si>
  <si>
    <t>摘　　　　要</t>
    <rPh sb="0" eb="1">
      <t>テキ</t>
    </rPh>
    <rPh sb="5" eb="6">
      <t>ヨウ</t>
    </rPh>
    <phoneticPr fontId="2"/>
  </si>
  <si>
    <t>幼稚園＋保育士</t>
    <rPh sb="0" eb="3">
      <t>ヨウチエン</t>
    </rPh>
    <rPh sb="4" eb="7">
      <t>ホイクシ</t>
    </rPh>
    <phoneticPr fontId="2"/>
  </si>
  <si>
    <t>保育士のみ</t>
    <rPh sb="0" eb="3">
      <t>ホイクシ</t>
    </rPh>
    <phoneticPr fontId="2"/>
  </si>
  <si>
    <t>幼稚園のみ</t>
    <rPh sb="0" eb="3">
      <t>ヨウチエン</t>
    </rPh>
    <phoneticPr fontId="2"/>
  </si>
  <si>
    <t>看護師・准看護師</t>
    <rPh sb="0" eb="3">
      <t>カンゴシ</t>
    </rPh>
    <rPh sb="4" eb="5">
      <t>ジュン</t>
    </rPh>
    <rPh sb="5" eb="8">
      <t>カンゴシ</t>
    </rPh>
    <phoneticPr fontId="2"/>
  </si>
  <si>
    <t>知事が同等と認める者</t>
    <rPh sb="0" eb="2">
      <t>チジ</t>
    </rPh>
    <rPh sb="3" eb="5">
      <t>ドウトウ</t>
    </rPh>
    <rPh sb="6" eb="7">
      <t>ミト</t>
    </rPh>
    <rPh sb="9" eb="10">
      <t>モノ</t>
    </rPh>
    <phoneticPr fontId="2"/>
  </si>
  <si>
    <t>NO</t>
  </si>
  <si>
    <t>その他の資格
（具体的に）</t>
    <rPh sb="2" eb="3">
      <t>タ</t>
    </rPh>
    <rPh sb="4" eb="6">
      <t>シカク</t>
    </rPh>
    <rPh sb="8" eb="11">
      <t>グタイテキ</t>
    </rPh>
    <phoneticPr fontId="2"/>
  </si>
  <si>
    <t>1日あたりの
勤務時間数</t>
    <rPh sb="1" eb="2">
      <t>ヒ</t>
    </rPh>
    <rPh sb="7" eb="9">
      <t>キンム</t>
    </rPh>
    <rPh sb="9" eb="12">
      <t>ジカンスウ</t>
    </rPh>
    <phoneticPr fontId="2"/>
  </si>
  <si>
    <t>1月あたりの
勤務日数</t>
    <rPh sb="1" eb="2">
      <t>ツキ</t>
    </rPh>
    <rPh sb="7" eb="9">
      <t>キンム</t>
    </rPh>
    <rPh sb="9" eb="11">
      <t>ニッスウ</t>
    </rPh>
    <phoneticPr fontId="2"/>
  </si>
  <si>
    <t>(クラス・支援Ｃ等）</t>
  </si>
  <si>
    <t>現施設</t>
    <rPh sb="0" eb="1">
      <t>ゲン</t>
    </rPh>
    <rPh sb="1" eb="3">
      <t>シセツ</t>
    </rPh>
    <phoneticPr fontId="2"/>
  </si>
  <si>
    <t>職位選択肢一覧</t>
    <rPh sb="0" eb="2">
      <t>ショクイ</t>
    </rPh>
    <rPh sb="2" eb="4">
      <t>センタク</t>
    </rPh>
    <rPh sb="4" eb="5">
      <t>シ</t>
    </rPh>
    <rPh sb="5" eb="7">
      <t>イチラン</t>
    </rPh>
    <phoneticPr fontId="2"/>
  </si>
  <si>
    <t>施設長</t>
    <rPh sb="0" eb="3">
      <t>シセツチョウ</t>
    </rPh>
    <phoneticPr fontId="2"/>
  </si>
  <si>
    <t>施設長、園長等をいう。</t>
    <rPh sb="0" eb="3">
      <t>シセツチョウ</t>
    </rPh>
    <rPh sb="4" eb="6">
      <t>エンチョウ</t>
    </rPh>
    <rPh sb="6" eb="7">
      <t>トウ</t>
    </rPh>
    <phoneticPr fontId="2"/>
  </si>
  <si>
    <t>主任保育士等</t>
  </si>
  <si>
    <t>～</t>
  </si>
  <si>
    <t>主任保育士等</t>
    <rPh sb="0" eb="2">
      <t>シュニン</t>
    </rPh>
    <rPh sb="2" eb="5">
      <t>ホイクシ</t>
    </rPh>
    <rPh sb="5" eb="6">
      <t>トウ</t>
    </rPh>
    <phoneticPr fontId="2"/>
  </si>
  <si>
    <t>保育士</t>
  </si>
  <si>
    <t>幼稚園教諭等</t>
  </si>
  <si>
    <r>
      <t>常</t>
    </r>
    <r>
      <rPr>
        <sz val="10.5"/>
        <color auto="1"/>
        <rFont val="ＭＳ Ｐゴシック"/>
      </rPr>
      <t>勤換算数 b（人）</t>
    </r>
    <rPh sb="0" eb="2">
      <t>ジョウキン</t>
    </rPh>
    <rPh sb="2" eb="4">
      <t>カンサン</t>
    </rPh>
    <rPh sb="4" eb="5">
      <t>スウ</t>
    </rPh>
    <phoneticPr fontId="2"/>
  </si>
  <si>
    <t>保育士及び幼稚園教員</t>
    <rPh sb="3" eb="4">
      <t>オヨ</t>
    </rPh>
    <phoneticPr fontId="2"/>
  </si>
  <si>
    <t>看護師・准看護師(保育に従事する)</t>
  </si>
  <si>
    <t>フルタイムで勤務する職員。</t>
    <rPh sb="6" eb="8">
      <t>きんむ</t>
    </rPh>
    <rPh sb="10" eb="12">
      <t>しょくいん</t>
    </rPh>
    <phoneticPr fontId="2" type="Hiragana"/>
  </si>
  <si>
    <t>看護師・准看護師(保育に従事しない)</t>
  </si>
  <si>
    <t>幼稚園教諭等</t>
    <rPh sb="0" eb="3">
      <t>ヨウチエン</t>
    </rPh>
    <rPh sb="3" eb="5">
      <t>キョウユ</t>
    </rPh>
    <rPh sb="5" eb="6">
      <t>トウ</t>
    </rPh>
    <phoneticPr fontId="2"/>
  </si>
  <si>
    <t>その他</t>
    <rPh sb="2" eb="3">
      <t>タ</t>
    </rPh>
    <phoneticPr fontId="2"/>
  </si>
  <si>
    <t>看護師・准看護師(保育に従事する)</t>
    <rPh sb="0" eb="3">
      <t>カンゴシ</t>
    </rPh>
    <rPh sb="4" eb="5">
      <t>ジュン</t>
    </rPh>
    <rPh sb="5" eb="8">
      <t>カンゴシ</t>
    </rPh>
    <rPh sb="9" eb="11">
      <t>ホイク</t>
    </rPh>
    <rPh sb="12" eb="14">
      <t>ジュウジ</t>
    </rPh>
    <phoneticPr fontId="2"/>
  </si>
  <si>
    <t>看護師・准看護師(保育に従事しない)</t>
    <rPh sb="0" eb="3">
      <t>カンゴシ</t>
    </rPh>
    <rPh sb="4" eb="5">
      <t>ジュン</t>
    </rPh>
    <rPh sb="5" eb="8">
      <t>カンゴシ</t>
    </rPh>
    <rPh sb="9" eb="11">
      <t>ホイク</t>
    </rPh>
    <rPh sb="12" eb="14">
      <t>ジュウジ</t>
    </rPh>
    <phoneticPr fontId="2"/>
  </si>
  <si>
    <t>非常勤</t>
    <rPh sb="0" eb="3">
      <t>ひじょうきん</t>
    </rPh>
    <phoneticPr fontId="12" type="Hiragana"/>
  </si>
  <si>
    <t>雇用形態選択肢</t>
    <rPh sb="0" eb="2">
      <t>コヨウ</t>
    </rPh>
    <rPh sb="2" eb="4">
      <t>ケイタイ</t>
    </rPh>
    <rPh sb="4" eb="7">
      <t>センタクシ</t>
    </rPh>
    <phoneticPr fontId="2"/>
  </si>
  <si>
    <t>常勤</t>
    <rPh sb="0" eb="2">
      <t>ジョウキン</t>
    </rPh>
    <phoneticPr fontId="2"/>
  </si>
  <si>
    <t>監査年度において在籍していたが、監査日時点で退職済みの職員はこちらを選択。
摘要欄に退職年月日を記載する。　※黒セルは入力不可</t>
    <rPh sb="0" eb="2">
      <t>カンサ</t>
    </rPh>
    <rPh sb="2" eb="4">
      <t>ネンド</t>
    </rPh>
    <rPh sb="8" eb="10">
      <t>ザイセキ</t>
    </rPh>
    <rPh sb="16" eb="18">
      <t>カンサ</t>
    </rPh>
    <rPh sb="18" eb="19">
      <t>ビ</t>
    </rPh>
    <rPh sb="19" eb="21">
      <t>ジテン</t>
    </rPh>
    <rPh sb="22" eb="24">
      <t>タイショク</t>
    </rPh>
    <rPh sb="24" eb="25">
      <t>ズ</t>
    </rPh>
    <rPh sb="27" eb="29">
      <t>ショクイン</t>
    </rPh>
    <rPh sb="34" eb="36">
      <t>センタク</t>
    </rPh>
    <rPh sb="38" eb="40">
      <t>テキヨウ</t>
    </rPh>
    <rPh sb="40" eb="41">
      <t>ラン</t>
    </rPh>
    <rPh sb="42" eb="44">
      <t>タイショク</t>
    </rPh>
    <rPh sb="44" eb="47">
      <t>ネンガッピ</t>
    </rPh>
    <rPh sb="48" eb="50">
      <t>キサイ</t>
    </rPh>
    <phoneticPr fontId="2"/>
  </si>
  <si>
    <t>育休中</t>
    <rPh sb="0" eb="3">
      <t>イクキュウチュウ</t>
    </rPh>
    <phoneticPr fontId="2"/>
  </si>
  <si>
    <t>ブック全体</t>
    <rPh sb="3" eb="5">
      <t>ゼンタイ</t>
    </rPh>
    <phoneticPr fontId="2"/>
  </si>
  <si>
    <t>常勤換算(時間)</t>
    <rPh sb="0" eb="2">
      <t>ジョウキン</t>
    </rPh>
    <rPh sb="2" eb="4">
      <t>カンサン</t>
    </rPh>
    <rPh sb="5" eb="7">
      <t>ジカン</t>
    </rPh>
    <phoneticPr fontId="2"/>
  </si>
  <si>
    <t>(1) 同一保育所又は認定こども園で保育業務に従事した期間が１年（常勤換算）以上あり、施設長が適当であると認めた者</t>
  </si>
  <si>
    <t>施設長</t>
    <rPh sb="0" eb="3">
      <t>しせつちょう</t>
    </rPh>
    <phoneticPr fontId="12" type="Hiragana"/>
  </si>
  <si>
    <t>１日あたりの勤務時間数、１月あたりの勤務日数について</t>
    <rPh sb="1" eb="2">
      <t>ニチ</t>
    </rPh>
    <rPh sb="6" eb="8">
      <t>キンム</t>
    </rPh>
    <rPh sb="8" eb="10">
      <t>ジカン</t>
    </rPh>
    <rPh sb="10" eb="11">
      <t>スウ</t>
    </rPh>
    <rPh sb="13" eb="14">
      <t>ガツ</t>
    </rPh>
    <rPh sb="18" eb="20">
      <t>キンム</t>
    </rPh>
    <rPh sb="20" eb="22">
      <t>ニッスウ</t>
    </rPh>
    <phoneticPr fontId="2"/>
  </si>
  <si>
    <t>監査調書の別ページに情報が反映するように作られているので、選択肢から数字を選んでください。
選択肢と完全一致しない場合は最も近い数字を入力してください。</t>
    <rPh sb="0" eb="2">
      <t>カンサ</t>
    </rPh>
    <rPh sb="2" eb="4">
      <t>チョウショ</t>
    </rPh>
    <rPh sb="5" eb="6">
      <t>ベツ</t>
    </rPh>
    <rPh sb="10" eb="12">
      <t>ジョウホウ</t>
    </rPh>
    <rPh sb="13" eb="15">
      <t>ハンエイ</t>
    </rPh>
    <rPh sb="20" eb="21">
      <t>ツク</t>
    </rPh>
    <rPh sb="29" eb="32">
      <t>センタクシ</t>
    </rPh>
    <rPh sb="34" eb="36">
      <t>スウジ</t>
    </rPh>
    <rPh sb="37" eb="38">
      <t>エラ</t>
    </rPh>
    <rPh sb="46" eb="49">
      <t>センタクシ</t>
    </rPh>
    <rPh sb="50" eb="52">
      <t>カンゼン</t>
    </rPh>
    <rPh sb="52" eb="54">
      <t>イッチ</t>
    </rPh>
    <rPh sb="57" eb="59">
      <t>バアイ</t>
    </rPh>
    <rPh sb="60" eb="61">
      <t>モット</t>
    </rPh>
    <rPh sb="62" eb="63">
      <t>チカ</t>
    </rPh>
    <rPh sb="64" eb="66">
      <t>スウジ</t>
    </rPh>
    <rPh sb="67" eb="69">
      <t>ニュウリョク</t>
    </rPh>
    <phoneticPr fontId="2"/>
  </si>
  <si>
    <r>
      <t>※</t>
    </r>
    <r>
      <rPr>
        <sz val="8"/>
        <color auto="1"/>
        <rFont val="ＭＳ Ｐゴシック"/>
      </rPr>
      <t>２　幼稚園教員には、幼稚園教諭のほか、小学校教諭又は養護教諭の普通免許状を有する者を含む。</t>
    </r>
  </si>
  <si>
    <t>看護師・准看護師（保育に従事する）</t>
    <rPh sb="0" eb="3">
      <t>カンゴシ</t>
    </rPh>
    <rPh sb="4" eb="5">
      <t>ジュン</t>
    </rPh>
    <rPh sb="5" eb="8">
      <t>カンゴシ</t>
    </rPh>
    <rPh sb="9" eb="11">
      <t>ホイク</t>
    </rPh>
    <rPh sb="12" eb="14">
      <t>ジュウジ</t>
    </rPh>
    <phoneticPr fontId="2"/>
  </si>
  <si>
    <t>看護師・准看護師（保育に従事しない）</t>
    <rPh sb="0" eb="3">
      <t>カンゴシ</t>
    </rPh>
    <rPh sb="4" eb="5">
      <t>ジュン</t>
    </rPh>
    <rPh sb="5" eb="8">
      <t>カンゴシ</t>
    </rPh>
    <rPh sb="9" eb="11">
      <t>ホイク</t>
    </rPh>
    <rPh sb="12" eb="14">
      <t>ジュウジ</t>
    </rPh>
    <phoneticPr fontId="2"/>
  </si>
  <si>
    <t>(3) 子育て支援員研修のうち地域保育コースの専門科目「地域型保育」又は「一時預かり事業」を修了した者</t>
  </si>
  <si>
    <r>
      <t>保</t>
    </r>
    <r>
      <rPr>
        <sz val="10.5"/>
        <color auto="1"/>
        <rFont val="ＭＳ Ｐゴシック"/>
      </rPr>
      <t>育士※１のみ</t>
    </r>
    <rPh sb="0" eb="2">
      <t>ホイク</t>
    </rPh>
    <rPh sb="2" eb="3">
      <t>シ</t>
    </rPh>
    <phoneticPr fontId="2"/>
  </si>
  <si>
    <r>
      <t>幼</t>
    </r>
    <r>
      <rPr>
        <sz val="10.5"/>
        <color auto="1"/>
        <rFont val="ＭＳ Ｐゴシック"/>
      </rPr>
      <t>稚園教員※２のみ</t>
    </r>
    <rPh sb="0" eb="2">
      <t>ヨウチ</t>
    </rPh>
    <rPh sb="2" eb="3">
      <t>エン</t>
    </rPh>
    <rPh sb="3" eb="5">
      <t>キョウイン</t>
    </rPh>
    <phoneticPr fontId="2"/>
  </si>
  <si>
    <t>※３　保健師、看護師又は准看護師１人に限り、保育士とみなすことができる。ただし、乳児の在籍が３人以下の場合①保育士と合同で保育を行う
　　　 ②保育に係る一定の知識や経験を有することを要件とする。</t>
  </si>
  <si>
    <r>
      <t>・</t>
    </r>
    <r>
      <rPr>
        <sz val="10.5"/>
        <color auto="1"/>
        <rFont val="ＭＳ Ｐゴシック"/>
      </rPr>
      <t>各保育室等の面積は、壁及び柱の内寸法による床面積（計画有効面積）とすること。また、園児がほふくしたり、歩いたりできないロッカー、手洗い等の部分は有効面積から除くこと。(園舎の算出方法と異なるので注意すること。)</t>
    </r>
    <rPh sb="85" eb="87">
      <t>エンシャ</t>
    </rPh>
    <rPh sb="88" eb="90">
      <t>サンシュツ</t>
    </rPh>
    <rPh sb="90" eb="92">
      <t>ホウホウ</t>
    </rPh>
    <rPh sb="93" eb="94">
      <t>コト</t>
    </rPh>
    <rPh sb="98" eb="100">
      <t>チュウイ</t>
    </rPh>
    <phoneticPr fontId="2"/>
  </si>
  <si>
    <r>
      <t>《</t>
    </r>
    <r>
      <rPr>
        <sz val="10"/>
        <color auto="1"/>
        <rFont val="ＭＳ Ｐゴシック"/>
      </rPr>
      <t>留意点》①今年度4月1日現在の職員を記入すること。②最後尾者の後に1行空けて、その後の新採・転入者を記入すること。</t>
    </r>
    <r>
      <rPr>
        <sz val="9"/>
        <color auto="1"/>
        <rFont val="ＭＳ Ｐゴシック"/>
      </rPr>
      <t>③</t>
    </r>
    <r>
      <rPr>
        <b/>
        <sz val="9"/>
        <color auto="1"/>
        <rFont val="ＭＳ Ｐゴシック"/>
      </rPr>
      <t>監査資料P22において、</t>
    </r>
    <r>
      <rPr>
        <sz val="9"/>
        <color auto="1"/>
        <rFont val="ＭＳ Ｐゴシック"/>
      </rPr>
      <t>常勤職員の勤務時間及び日数を記入すること。④育児休業及び退職等現在勤務していない職員は、</t>
    </r>
    <r>
      <rPr>
        <b/>
        <sz val="9"/>
        <color auto="1"/>
        <rFont val="ＭＳ Ｐゴシック"/>
      </rPr>
      <t>雇用形態の項目でその旨を選択すること</t>
    </r>
    <r>
      <rPr>
        <sz val="9"/>
        <color auto="1"/>
        <rFont val="ＭＳ Ｐゴシック"/>
      </rPr>
      <t>。⑤保育士、保健師、看護師又は准看護師、幼稚園教諭若しくは小学校教諭又は養護教諭以外で「知事が保育士と同等の知識及び経験を有すると認める者(P10参照)」に該当する場合は、該当する要件を摘要に記入すること。（例：子育て支援員研修修了者、家庭的保育者、当該施設で十分な業務経験を有する者）</t>
    </r>
    <r>
      <rPr>
        <b/>
        <sz val="9"/>
        <color auto="1"/>
        <rFont val="ＭＳ Ｐゴシック"/>
      </rPr>
      <t>⑥非常勤職員（パート・臨時・派遣・会計年度任用職員等）の場合は、雇用形態は「その他」を選択すること。</t>
    </r>
    <rPh sb="1" eb="4">
      <t>リュウイテン</t>
    </rPh>
    <rPh sb="6" eb="8">
      <t>コンネン</t>
    </rPh>
    <rPh sb="8" eb="9">
      <t>ド</t>
    </rPh>
    <rPh sb="59" eb="61">
      <t>カンサ</t>
    </rPh>
    <rPh sb="61" eb="63">
      <t>シリョウ</t>
    </rPh>
    <rPh sb="71" eb="73">
      <t>ジョウキン</t>
    </rPh>
    <rPh sb="73" eb="75">
      <t>ショクイン</t>
    </rPh>
    <rPh sb="115" eb="117">
      <t>コヨウ</t>
    </rPh>
    <rPh sb="117" eb="119">
      <t>ケイタイ</t>
    </rPh>
    <rPh sb="120" eb="122">
      <t>コウモク</t>
    </rPh>
    <rPh sb="125" eb="126">
      <t>ムネ</t>
    </rPh>
    <rPh sb="127" eb="129">
      <t>センタク</t>
    </rPh>
    <rPh sb="226" eb="228">
      <t>テキヨウ</t>
    </rPh>
    <rPh sb="280" eb="282">
      <t>ショクイン</t>
    </rPh>
    <phoneticPr fontId="2"/>
  </si>
  <si>
    <r>
      <t>非</t>
    </r>
    <r>
      <rPr>
        <sz val="8"/>
        <color auto="1"/>
        <rFont val="ＭＳ Ｐゴシック"/>
      </rPr>
      <t>常勤(パート・臨時・派遣・会計年度任用職員等)の場合</t>
    </r>
    <rPh sb="0" eb="3">
      <t>ヒジョウキン</t>
    </rPh>
    <rPh sb="8" eb="10">
      <t>リンジ</t>
    </rPh>
    <rPh sb="11" eb="13">
      <t>ハケン</t>
    </rPh>
    <rPh sb="22" eb="23">
      <t>トウ</t>
    </rPh>
    <rPh sb="25" eb="27">
      <t>バアイ</t>
    </rPh>
    <phoneticPr fontId="2"/>
  </si>
  <si>
    <t>監査日時点で育休取得中の職員はこちらを選択。摘要欄に休暇を開始した年月を記載する。　※黒セルは入力不可</t>
    <rPh sb="0" eb="2">
      <t>カンサ</t>
    </rPh>
    <rPh sb="2" eb="3">
      <t>ビ</t>
    </rPh>
    <rPh sb="3" eb="5">
      <t>ジテン</t>
    </rPh>
    <rPh sb="6" eb="8">
      <t>イクキュウ</t>
    </rPh>
    <rPh sb="8" eb="10">
      <t>シュトク</t>
    </rPh>
    <rPh sb="10" eb="11">
      <t>チュウ</t>
    </rPh>
    <rPh sb="12" eb="14">
      <t>ショクイン</t>
    </rPh>
    <rPh sb="19" eb="21">
      <t>センタク</t>
    </rPh>
    <rPh sb="22" eb="24">
      <t>テキヨウ</t>
    </rPh>
    <rPh sb="24" eb="25">
      <t>ラン</t>
    </rPh>
    <rPh sb="26" eb="28">
      <t>キュウカ</t>
    </rPh>
    <rPh sb="29" eb="31">
      <t>カイシ</t>
    </rPh>
    <rPh sb="33" eb="35">
      <t>ネンゲツ</t>
    </rPh>
    <rPh sb="36" eb="38">
      <t>キサイ</t>
    </rPh>
    <rPh sb="43" eb="44">
      <t>クロ</t>
    </rPh>
    <rPh sb="47" eb="49">
      <t>ニュウリョク</t>
    </rPh>
    <rPh sb="49" eb="51">
      <t>フカ</t>
    </rPh>
    <phoneticPr fontId="2"/>
  </si>
  <si>
    <t>常勤以外の職員。非常勤のパート、臨時、派遣、会計年度職員等が該当する。</t>
    <rPh sb="0" eb="2">
      <t>ジョウキン</t>
    </rPh>
    <rPh sb="2" eb="4">
      <t>イガイ</t>
    </rPh>
    <rPh sb="5" eb="7">
      <t>ショクイン</t>
    </rPh>
    <rPh sb="8" eb="11">
      <t>ヒジョウキン</t>
    </rPh>
    <rPh sb="16" eb="18">
      <t>リンジ</t>
    </rPh>
    <rPh sb="19" eb="21">
      <t>ハケン</t>
    </rPh>
    <rPh sb="22" eb="24">
      <t>カイケイ</t>
    </rPh>
    <rPh sb="24" eb="26">
      <t>ネンド</t>
    </rPh>
    <rPh sb="26" eb="28">
      <t>ショクイン</t>
    </rPh>
    <rPh sb="28" eb="29">
      <t>トウ</t>
    </rPh>
    <rPh sb="30" eb="32">
      <t>ガイトウ</t>
    </rPh>
    <phoneticPr fontId="2"/>
  </si>
  <si>
    <t>上記の選択肢に当てはまらない者はこちらを選択。</t>
  </si>
  <si>
    <t>保健師、看護師又は准看護師１人に限り、保育士とみなすことができる。ただし、乳児の在籍が３人以下の場合①保育士と合同で保育を行う②保育に係る一定の知識や経験を有することを要件とする。</t>
  </si>
  <si>
    <t>乳児を４人以上入所させる場合、保健師、看護師又は准看護師１人に限り、保育士とみなすことができる。</t>
  </si>
  <si>
    <t>保育に従事しない看護師・准看護師</t>
    <rPh sb="0" eb="2">
      <t>ホイク</t>
    </rPh>
    <rPh sb="3" eb="5">
      <t>ジュウジ</t>
    </rPh>
    <rPh sb="8" eb="11">
      <t>カンゴシ</t>
    </rPh>
    <rPh sb="12" eb="13">
      <t>ジュン</t>
    </rPh>
    <rPh sb="13" eb="16">
      <t>カンゴシ</t>
    </rPh>
    <phoneticPr fontId="2"/>
  </si>
  <si>
    <t>子育て支援事業専任職員</t>
  </si>
  <si>
    <t>保育士及び幼稚園教員</t>
  </si>
  <si>
    <t>幼稚園教諭免許と保育士資格の両方を有している者。該当する主任保育士のうち、事務分掌上保育に参加し、かつ、主任手当を支給されていないはこちらを選択。
なお、一時保育専任職員、地域子ども・子育て支援事業のための専任職員は除く。</t>
  </si>
  <si>
    <t>保育に従事する看護師・准看護師</t>
  </si>
  <si>
    <t>児童福祉法第18条の18第１項の登録を受けた者をいう。事務分掌上保育に参加し、かつ、主任手当を支給されていない主任保育士はこちらを選択。
なお、一時保育専任職員、地域子ども・子育て支援事業のための専任職員は除く。</t>
  </si>
  <si>
    <t>一時保育専任職員</t>
  </si>
</sst>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6" formatCode="0_ "/>
    <numFmt numFmtId="177" formatCode="#,##0&quot;人&quot;"/>
    <numFmt numFmtId="178" formatCode="#,##0.0_);[Red]\(#,##0.0\)"/>
    <numFmt numFmtId="179" formatCode="#,##0.0&quot;人&quot;"/>
    <numFmt numFmtId="180" formatCode="#,##0&quot;時間&quot;"/>
    <numFmt numFmtId="181" formatCode="#,##0&quot;ｸﾗｽ&quot;"/>
    <numFmt numFmtId="182" formatCode="#"/>
    <numFmt numFmtId="183" formatCode="#,##0.00&quot;㎡&quot;"/>
    <numFmt numFmtId="184" formatCode="#,##0&quot;㎡&quot;"/>
    <numFmt numFmtId="185" formatCode="#,##0&quot;学級&quot;"/>
    <numFmt numFmtId="186" formatCode="[$-411]ge.m.d;@"/>
  </numFmts>
  <fonts count="16">
    <font>
      <sz val="11"/>
      <color auto="1"/>
      <name val="ＭＳ Ｐゴシック"/>
      <family val="3"/>
    </font>
    <font>
      <sz val="11"/>
      <color auto="1"/>
      <name val="ＭＳ Ｐゴシック"/>
      <family val="3"/>
    </font>
    <font>
      <sz val="6"/>
      <color auto="1"/>
      <name val="ＭＳ Ｐゴシック"/>
      <family val="3"/>
    </font>
    <font>
      <sz val="10.5"/>
      <color auto="1"/>
      <name val="ＭＳ Ｐゴシック"/>
      <family val="3"/>
    </font>
    <font>
      <b/>
      <sz val="12"/>
      <color auto="1"/>
      <name val="ＭＳ Ｐゴシック"/>
      <family val="3"/>
    </font>
    <font>
      <sz val="12"/>
      <color auto="1"/>
      <name val="ＭＳ Ｐゴシック"/>
      <family val="3"/>
    </font>
    <font>
      <sz val="8"/>
      <color auto="1"/>
      <name val="ＭＳ Ｐゴシック"/>
      <family val="3"/>
    </font>
    <font>
      <sz val="9"/>
      <color auto="1"/>
      <name val="ＭＳ Ｐゴシック"/>
      <family val="3"/>
    </font>
    <font>
      <sz val="10"/>
      <color auto="1"/>
      <name val="ＭＳ Ｐゴシック"/>
      <family val="3"/>
    </font>
    <font>
      <sz val="7"/>
      <color auto="1"/>
      <name val="ＭＳ Ｐゴシック"/>
      <family val="3"/>
    </font>
    <font>
      <sz val="10.5"/>
      <color indexed="8"/>
      <name val="ＭＳ Ｐゴシック"/>
      <family val="3"/>
    </font>
    <font>
      <b/>
      <sz val="14"/>
      <color auto="1"/>
      <name val="ＭＳ Ｐゴシック"/>
      <family val="3"/>
    </font>
    <font>
      <sz val="6"/>
      <color auto="1"/>
      <name val="游ゴシック"/>
      <family val="3"/>
    </font>
    <font>
      <sz val="11"/>
      <color indexed="8"/>
      <name val="ＭＳ Ｐゴシック"/>
      <family val="3"/>
    </font>
    <font>
      <sz val="9"/>
      <color indexed="8"/>
      <name val="ＭＳ Ｐゴシック"/>
      <family val="3"/>
    </font>
    <font>
      <sz val="6"/>
      <color auto="1"/>
      <name val="Osaka"/>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A0"/>
        <bgColor indexed="64"/>
      </patternFill>
    </fill>
  </fills>
  <borders count="85">
    <border>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dotted">
        <color indexed="64"/>
      </left>
      <right/>
      <top style="dotted">
        <color indexed="64"/>
      </top>
      <bottom style="thin">
        <color indexed="64"/>
      </bottom>
      <diagonal/>
    </border>
    <border>
      <left style="dotted">
        <color indexed="64"/>
      </left>
      <right/>
      <top/>
      <bottom style="dotted">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diagonalUp="1">
      <left style="dotted">
        <color indexed="64"/>
      </left>
      <right style="dotted">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diagonalUp="1">
      <left style="hair">
        <color indexed="64"/>
      </left>
      <right style="dotted">
        <color indexed="64"/>
      </right>
      <top style="thin">
        <color indexed="64"/>
      </top>
      <bottom style="thin">
        <color indexed="64"/>
      </bottom>
      <diagonal style="hair">
        <color indexed="64"/>
      </diagonal>
    </border>
    <border>
      <left/>
      <right/>
      <top style="dotted">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bottom style="thin">
        <color indexed="64"/>
      </bottom>
      <diagonal/>
    </border>
    <border diagonalUp="1">
      <left style="dotted">
        <color indexed="64"/>
      </left>
      <right/>
      <top style="thin">
        <color indexed="64"/>
      </top>
      <bottom style="thin">
        <color indexed="64"/>
      </bottom>
      <diagonal style="thin">
        <color indexed="64"/>
      </diagonal>
    </border>
    <border diagonalUp="1">
      <left style="dotted">
        <color indexed="64"/>
      </left>
      <right/>
      <top/>
      <bottom style="thin">
        <color indexed="64"/>
      </bottom>
      <diagonal style="thin">
        <color indexed="64"/>
      </diagonal>
    </border>
    <border>
      <left style="dotted">
        <color indexed="64"/>
      </left>
      <right/>
      <top style="thin">
        <color indexed="64"/>
      </top>
      <bottom style="thin">
        <color indexed="64"/>
      </bottom>
      <diagonal/>
    </border>
    <border>
      <left style="dotted">
        <color indexed="64"/>
      </left>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dotted">
        <color indexed="64"/>
      </top>
      <bottom/>
      <diagonal/>
    </border>
    <border>
      <left/>
      <right style="dotted">
        <color indexed="64"/>
      </right>
      <top/>
      <bottom style="dotted">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top style="slantDashDot">
        <color indexed="64"/>
      </top>
      <bottom/>
      <diagonal/>
    </border>
    <border>
      <left/>
      <right/>
      <top/>
      <bottom style="slantDashDot">
        <color indexed="64"/>
      </bottom>
      <diagonal/>
    </border>
    <border>
      <left style="mediumDashDot">
        <color indexed="8"/>
      </left>
      <right/>
      <top style="mediumDashDot">
        <color indexed="8"/>
      </top>
      <bottom/>
      <diagonal/>
    </border>
    <border>
      <left style="mediumDashDot">
        <color indexed="8"/>
      </left>
      <right/>
      <top/>
      <bottom style="mediumDashDot">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DashDot">
        <color indexed="8"/>
      </top>
      <bottom/>
      <diagonal/>
    </border>
    <border>
      <left/>
      <right/>
      <top/>
      <bottom style="mediumDashDot">
        <color indexed="8"/>
      </bottom>
      <diagonal/>
    </border>
    <border>
      <left style="medium">
        <color indexed="64"/>
      </left>
      <right/>
      <top/>
      <bottom/>
      <diagonal/>
    </border>
    <border>
      <left/>
      <right style="slantDashDot">
        <color indexed="64"/>
      </right>
      <top style="slantDashDot">
        <color indexed="64"/>
      </top>
      <bottom/>
      <diagonal/>
    </border>
    <border>
      <left/>
      <right style="slantDashDot">
        <color indexed="64"/>
      </right>
      <top/>
      <bottom/>
      <diagonal/>
    </border>
    <border>
      <left/>
      <right style="slantDashDot">
        <color indexed="64"/>
      </right>
      <top/>
      <bottom style="slantDashDot">
        <color indexed="64"/>
      </bottom>
      <diagonal/>
    </border>
    <border>
      <left style="slantDashDot">
        <color indexed="64"/>
      </left>
      <right/>
      <top/>
      <bottom style="mediumDashDot">
        <color indexed="8"/>
      </bottom>
      <diagonal/>
    </border>
    <border>
      <left style="thin">
        <color indexed="64"/>
      </left>
      <right/>
      <top style="dotted">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right style="slantDashDot">
        <color indexed="64"/>
      </right>
      <top/>
      <bottom style="mediumDashDot">
        <color indexed="8"/>
      </bottom>
      <diagonal/>
    </border>
    <border>
      <left/>
      <right style="mediumDashDot">
        <color indexed="8"/>
      </right>
      <top style="mediumDashDot">
        <color indexed="8"/>
      </top>
      <bottom/>
      <diagonal/>
    </border>
    <border>
      <left/>
      <right style="mediumDashDot">
        <color indexed="8"/>
      </right>
      <top/>
      <bottom style="mediumDashDot">
        <color indexed="8"/>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style="thin">
        <color indexed="64"/>
      </left>
      <right/>
      <top style="dashDotDot">
        <color indexed="64"/>
      </top>
      <bottom style="dotted">
        <color indexed="64"/>
      </bottom>
      <diagonal/>
    </border>
    <border>
      <left/>
      <right style="thin">
        <color indexed="64"/>
      </right>
      <top style="thin">
        <color indexed="64"/>
      </top>
      <bottom style="dashDotDot">
        <color indexed="64"/>
      </bottom>
      <diagonal/>
    </border>
    <border>
      <left style="thin">
        <color indexed="64"/>
      </left>
      <right/>
      <top style="thin">
        <color indexed="64"/>
      </top>
      <bottom style="dashDot">
        <color indexed="64"/>
      </bottom>
      <diagonal/>
    </border>
    <border>
      <left style="thin">
        <color indexed="64"/>
      </left>
      <right style="thin">
        <color indexed="64"/>
      </right>
      <top style="dashDot">
        <color indexed="64"/>
      </top>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diagonalUp="1">
      <left/>
      <right/>
      <top style="thin">
        <color indexed="64"/>
      </top>
      <bottom style="thin">
        <color indexed="64"/>
      </bottom>
      <diagonal style="thin">
        <color indexed="64"/>
      </diagonal>
    </border>
  </borders>
  <cellStyleXfs count="3">
    <xf numFmtId="0" fontId="0" fillId="0" borderId="0"/>
    <xf numFmtId="0" fontId="1" fillId="0" borderId="0"/>
    <xf numFmtId="0" fontId="1" fillId="0" borderId="0">
      <alignment vertical="center"/>
    </xf>
  </cellStyleXfs>
  <cellXfs count="418">
    <xf numFmtId="0" fontId="0" fillId="0" borderId="0" xfId="0"/>
    <xf numFmtId="0" fontId="0" fillId="0" borderId="0" xfId="2" applyFont="1">
      <alignment vertical="center"/>
    </xf>
    <xf numFmtId="0" fontId="0" fillId="0" borderId="0" xfId="2" applyFont="1" applyAlignment="1">
      <alignment vertical="center"/>
    </xf>
    <xf numFmtId="0" fontId="3" fillId="0" borderId="0" xfId="2" applyFont="1" applyFill="1" applyBorder="1" applyAlignment="1">
      <alignment vertical="center"/>
    </xf>
    <xf numFmtId="0" fontId="1" fillId="0" borderId="1" xfId="2" applyFont="1" applyBorder="1">
      <alignment vertical="center"/>
    </xf>
    <xf numFmtId="0" fontId="4" fillId="0" borderId="0" xfId="2" applyFont="1">
      <alignment vertical="center"/>
    </xf>
    <xf numFmtId="0" fontId="5" fillId="0" borderId="0" xfId="2" applyFont="1" applyAlignment="1">
      <alignment horizontal="left"/>
    </xf>
    <xf numFmtId="0" fontId="3" fillId="2" borderId="2" xfId="2" applyFont="1" applyFill="1" applyBorder="1" applyAlignment="1">
      <alignment horizontal="center" vertical="center" shrinkToFit="1"/>
    </xf>
    <xf numFmtId="0" fontId="6" fillId="2" borderId="3" xfId="2" applyFont="1" applyFill="1" applyBorder="1" applyAlignment="1">
      <alignment horizontal="center" vertical="center" wrapText="1" shrinkToFit="1"/>
    </xf>
    <xf numFmtId="0" fontId="3" fillId="2" borderId="3" xfId="2" applyFont="1" applyFill="1" applyBorder="1" applyAlignment="1">
      <alignment horizontal="center" vertical="center"/>
    </xf>
    <xf numFmtId="0" fontId="7" fillId="0" borderId="0" xfId="2" applyFont="1" applyBorder="1" applyAlignment="1">
      <alignment horizontal="center"/>
    </xf>
    <xf numFmtId="0" fontId="5" fillId="0" borderId="0" xfId="2" applyFont="1" applyAlignment="1">
      <alignment vertical="center"/>
    </xf>
    <xf numFmtId="0" fontId="3" fillId="0" borderId="4" xfId="2" applyFont="1" applyFill="1" applyBorder="1" applyAlignment="1">
      <alignment vertical="center"/>
    </xf>
    <xf numFmtId="0" fontId="3" fillId="0" borderId="5"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7" xfId="2" applyFont="1" applyFill="1" applyBorder="1" applyAlignment="1">
      <alignment vertical="center"/>
    </xf>
    <xf numFmtId="0" fontId="3" fillId="0" borderId="0" xfId="2" applyFont="1" applyFill="1" applyBorder="1" applyAlignment="1">
      <alignment vertical="center" wrapText="1"/>
    </xf>
    <xf numFmtId="0" fontId="0" fillId="0" borderId="0" xfId="0" applyFont="1"/>
    <xf numFmtId="0" fontId="3" fillId="0" borderId="7" xfId="2" applyFont="1" applyFill="1" applyBorder="1" applyAlignment="1">
      <alignment vertical="center" wrapText="1"/>
    </xf>
    <xf numFmtId="0" fontId="3" fillId="0" borderId="3" xfId="2" applyFont="1" applyFill="1" applyBorder="1" applyAlignment="1">
      <alignment horizontal="left" vertical="center"/>
    </xf>
    <xf numFmtId="0" fontId="3" fillId="0" borderId="3" xfId="2" applyFont="1" applyFill="1" applyBorder="1" applyAlignment="1">
      <alignment horizontal="left" vertical="center" wrapText="1"/>
    </xf>
    <xf numFmtId="0" fontId="3" fillId="0" borderId="7" xfId="2" applyFont="1" applyFill="1" applyBorder="1" applyAlignment="1">
      <alignment horizontal="left" vertical="center" wrapText="1"/>
    </xf>
    <xf numFmtId="0" fontId="3" fillId="0" borderId="5" xfId="2" applyFont="1" applyFill="1" applyBorder="1" applyAlignment="1">
      <alignment horizontal="left" vertical="center"/>
    </xf>
    <xf numFmtId="0" fontId="3" fillId="0" borderId="8" xfId="2" applyFont="1" applyFill="1" applyBorder="1" applyAlignment="1">
      <alignment vertical="center"/>
    </xf>
    <xf numFmtId="0" fontId="3" fillId="0" borderId="9" xfId="2" applyFont="1" applyFill="1" applyBorder="1" applyAlignment="1">
      <alignment vertical="center"/>
    </xf>
    <xf numFmtId="0" fontId="3" fillId="0" borderId="10" xfId="2" applyFont="1" applyBorder="1" applyAlignment="1">
      <alignment horizontal="center" vertical="center"/>
    </xf>
    <xf numFmtId="0" fontId="3" fillId="0" borderId="11" xfId="2" applyFont="1" applyBorder="1" applyAlignment="1">
      <alignment horizontal="center" vertical="center"/>
    </xf>
    <xf numFmtId="0" fontId="6" fillId="0" borderId="0" xfId="0" applyFont="1" applyAlignment="1">
      <alignment vertical="top"/>
    </xf>
    <xf numFmtId="0" fontId="6" fillId="0" borderId="0" xfId="0" applyFont="1" applyBorder="1" applyAlignment="1">
      <alignment vertical="top" wrapText="1"/>
    </xf>
    <xf numFmtId="0" fontId="7" fillId="0" borderId="0" xfId="2" applyFont="1">
      <alignment vertical="center"/>
    </xf>
    <xf numFmtId="176" fontId="3" fillId="3" borderId="3" xfId="2" applyNumberFormat="1" applyFont="1" applyFill="1" applyBorder="1" applyAlignment="1">
      <alignment horizontal="center" vertical="center"/>
    </xf>
    <xf numFmtId="176" fontId="3" fillId="2" borderId="3" xfId="2" applyNumberFormat="1" applyFont="1" applyFill="1" applyBorder="1" applyAlignment="1">
      <alignment horizontal="center" vertical="center"/>
    </xf>
    <xf numFmtId="0" fontId="3" fillId="0" borderId="12" xfId="2" applyFont="1" applyFill="1" applyBorder="1" applyAlignment="1">
      <alignment horizontal="center" vertical="center"/>
    </xf>
    <xf numFmtId="0" fontId="3" fillId="0" borderId="8" xfId="2" applyFont="1" applyFill="1" applyBorder="1" applyAlignment="1">
      <alignment horizontal="center" vertical="center"/>
    </xf>
    <xf numFmtId="177" fontId="3" fillId="0" borderId="7" xfId="2" applyNumberFormat="1" applyFont="1" applyFill="1" applyBorder="1" applyAlignment="1">
      <alignment horizontal="right" vertical="center"/>
    </xf>
    <xf numFmtId="0" fontId="3" fillId="0" borderId="13" xfId="2" applyFont="1" applyFill="1" applyBorder="1" applyAlignment="1">
      <alignment vertical="center"/>
    </xf>
    <xf numFmtId="0" fontId="3" fillId="0" borderId="0" xfId="2" applyFont="1" applyFill="1" applyBorder="1" applyAlignment="1">
      <alignment vertical="top"/>
    </xf>
    <xf numFmtId="0" fontId="3" fillId="0" borderId="14" xfId="2" applyFont="1" applyFill="1" applyBorder="1" applyAlignment="1">
      <alignment vertical="center" wrapText="1"/>
    </xf>
    <xf numFmtId="0" fontId="3" fillId="0" borderId="14" xfId="2" applyFont="1" applyFill="1" applyBorder="1" applyAlignment="1">
      <alignment horizontal="left" vertical="center"/>
    </xf>
    <xf numFmtId="0" fontId="3" fillId="0" borderId="14" xfId="2" applyFont="1" applyFill="1" applyBorder="1" applyAlignment="1">
      <alignment horizontal="left" vertical="center" wrapText="1"/>
    </xf>
    <xf numFmtId="0" fontId="3" fillId="0" borderId="14" xfId="2" applyFont="1" applyFill="1" applyBorder="1" applyAlignment="1">
      <alignment vertical="center"/>
    </xf>
    <xf numFmtId="0" fontId="3" fillId="0" borderId="15" xfId="2" applyFont="1" applyFill="1" applyBorder="1" applyAlignment="1">
      <alignment vertical="center"/>
    </xf>
    <xf numFmtId="0" fontId="3" fillId="0" borderId="9" xfId="2" applyFont="1" applyFill="1" applyBorder="1" applyAlignment="1">
      <alignment vertical="top" wrapText="1"/>
    </xf>
    <xf numFmtId="0" fontId="3" fillId="0" borderId="16" xfId="2" applyFont="1" applyBorder="1" applyAlignment="1">
      <alignment horizontal="center" vertical="center"/>
    </xf>
    <xf numFmtId="0" fontId="3" fillId="0" borderId="17" xfId="2" applyFont="1" applyBorder="1" applyAlignment="1">
      <alignment horizontal="center" vertical="center"/>
    </xf>
    <xf numFmtId="0" fontId="0" fillId="0" borderId="0" xfId="0" applyFont="1" applyAlignment="1">
      <alignment vertical="top"/>
    </xf>
    <xf numFmtId="0" fontId="3" fillId="0" borderId="18" xfId="2" applyFont="1" applyFill="1" applyBorder="1" applyAlignment="1">
      <alignment horizontal="center" vertical="center"/>
    </xf>
    <xf numFmtId="0" fontId="6" fillId="0" borderId="19" xfId="2" applyFont="1" applyFill="1" applyBorder="1" applyAlignment="1">
      <alignment horizontal="center" vertical="center" wrapText="1" shrinkToFit="1"/>
    </xf>
    <xf numFmtId="177" fontId="3" fillId="3" borderId="7" xfId="2" applyNumberFormat="1" applyFont="1" applyFill="1" applyBorder="1" applyAlignment="1">
      <alignment horizontal="right" vertical="center"/>
    </xf>
    <xf numFmtId="177" fontId="3" fillId="0" borderId="3" xfId="2" applyNumberFormat="1" applyFont="1" applyFill="1" applyBorder="1" applyAlignment="1">
      <alignment horizontal="right" vertical="center"/>
    </xf>
    <xf numFmtId="178" fontId="7" fillId="0" borderId="0" xfId="2" applyNumberFormat="1" applyFont="1">
      <alignment vertical="center"/>
    </xf>
    <xf numFmtId="178" fontId="3" fillId="2" borderId="3" xfId="2" applyNumberFormat="1" applyFont="1" applyFill="1" applyBorder="1" applyAlignment="1">
      <alignment horizontal="center" vertical="center"/>
    </xf>
    <xf numFmtId="0" fontId="3" fillId="0" borderId="20" xfId="2" applyFont="1" applyFill="1" applyBorder="1" applyAlignment="1">
      <alignment horizontal="center" vertical="center"/>
    </xf>
    <xf numFmtId="0" fontId="6" fillId="0" borderId="21" xfId="2" applyFont="1" applyFill="1" applyBorder="1" applyAlignment="1">
      <alignment horizontal="center" vertical="center" wrapText="1" shrinkToFit="1"/>
    </xf>
    <xf numFmtId="177" fontId="3" fillId="3" borderId="22" xfId="2" applyNumberFormat="1" applyFont="1" applyFill="1" applyBorder="1" applyAlignment="1">
      <alignment horizontal="right" vertical="center"/>
    </xf>
    <xf numFmtId="177" fontId="3" fillId="0" borderId="22" xfId="2" applyNumberFormat="1" applyFont="1" applyFill="1" applyBorder="1" applyAlignment="1">
      <alignment horizontal="right" vertical="center"/>
    </xf>
    <xf numFmtId="0" fontId="3" fillId="0" borderId="23" xfId="2" applyFont="1" applyFill="1" applyBorder="1" applyAlignment="1">
      <alignment vertical="center"/>
    </xf>
    <xf numFmtId="0" fontId="8" fillId="0" borderId="0" xfId="0" applyFont="1" applyBorder="1"/>
    <xf numFmtId="0" fontId="8" fillId="0" borderId="0" xfId="0" applyFont="1" applyAlignment="1">
      <alignment vertical="center"/>
    </xf>
    <xf numFmtId="0" fontId="6" fillId="0" borderId="0" xfId="0" applyFont="1"/>
    <xf numFmtId="0" fontId="0" fillId="0" borderId="3" xfId="0" applyFont="1" applyBorder="1" applyAlignment="1">
      <alignment horizontal="center" vertical="center"/>
    </xf>
    <xf numFmtId="0" fontId="3" fillId="0" borderId="24" xfId="2" applyFont="1" applyFill="1" applyBorder="1" applyAlignment="1">
      <alignment horizontal="center" vertical="center"/>
    </xf>
    <xf numFmtId="177" fontId="3" fillId="0" borderId="25" xfId="2" applyNumberFormat="1" applyFont="1" applyFill="1" applyBorder="1" applyAlignment="1">
      <alignment horizontal="right" vertical="center"/>
    </xf>
    <xf numFmtId="177" fontId="3" fillId="0" borderId="26" xfId="2" applyNumberFormat="1" applyFont="1" applyFill="1" applyBorder="1" applyAlignment="1">
      <alignment horizontal="right" vertical="center"/>
    </xf>
    <xf numFmtId="0" fontId="0" fillId="0" borderId="8" xfId="0" applyFont="1" applyFill="1" applyBorder="1" applyAlignment="1">
      <alignment horizontal="center" vertical="center"/>
    </xf>
    <xf numFmtId="179" fontId="3" fillId="0" borderId="7" xfId="2" applyNumberFormat="1" applyFont="1" applyFill="1" applyBorder="1" applyAlignment="1">
      <alignment horizontal="right" vertical="center"/>
    </xf>
    <xf numFmtId="179" fontId="3" fillId="0" borderId="27" xfId="2" applyNumberFormat="1" applyFont="1" applyFill="1" applyBorder="1" applyAlignment="1">
      <alignment horizontal="right" vertical="center"/>
    </xf>
    <xf numFmtId="177" fontId="3" fillId="0" borderId="28" xfId="2" applyNumberFormat="1" applyFont="1" applyFill="1" applyBorder="1" applyAlignment="1">
      <alignment vertical="center"/>
    </xf>
    <xf numFmtId="0" fontId="8" fillId="3" borderId="3" xfId="0" applyFont="1" applyFill="1" applyBorder="1" applyAlignment="1">
      <alignment horizontal="center"/>
    </xf>
    <xf numFmtId="0" fontId="9" fillId="0" borderId="3" xfId="2" applyFont="1" applyFill="1" applyBorder="1" applyAlignment="1">
      <alignment horizontal="center" vertical="center" wrapText="1"/>
    </xf>
    <xf numFmtId="0" fontId="3" fillId="0" borderId="13" xfId="2" applyFont="1" applyFill="1" applyBorder="1" applyAlignment="1">
      <alignment horizontal="center" vertical="center" wrapText="1"/>
    </xf>
    <xf numFmtId="180" fontId="3" fillId="0" borderId="29" xfId="2" applyNumberFormat="1" applyFont="1" applyFill="1" applyBorder="1">
      <alignment vertical="center"/>
    </xf>
    <xf numFmtId="180" fontId="3" fillId="0" borderId="30" xfId="2" applyNumberFormat="1" applyFont="1" applyFill="1" applyBorder="1">
      <alignment vertical="center"/>
    </xf>
    <xf numFmtId="180" fontId="3" fillId="0" borderId="31" xfId="2" applyNumberFormat="1" applyFont="1" applyFill="1" applyBorder="1">
      <alignment vertical="center"/>
    </xf>
    <xf numFmtId="49" fontId="3" fillId="0" borderId="32" xfId="2" applyNumberFormat="1" applyFont="1" applyBorder="1" applyAlignment="1">
      <alignment horizontal="left" vertical="center" indent="1"/>
    </xf>
    <xf numFmtId="49" fontId="3" fillId="0" borderId="17" xfId="2" applyNumberFormat="1" applyFont="1" applyBorder="1" applyAlignment="1">
      <alignment horizontal="left" vertical="center" indent="1"/>
    </xf>
    <xf numFmtId="0" fontId="3" fillId="0" borderId="33" xfId="2" applyFont="1" applyFill="1" applyBorder="1" applyAlignment="1">
      <alignment horizontal="center" vertical="center"/>
    </xf>
    <xf numFmtId="0" fontId="0" fillId="0" borderId="15" xfId="0" applyFont="1" applyFill="1" applyBorder="1" applyAlignment="1">
      <alignment horizontal="center" vertical="center"/>
    </xf>
    <xf numFmtId="0" fontId="0" fillId="0" borderId="14" xfId="0" applyFont="1" applyFill="1" applyBorder="1" applyAlignment="1">
      <alignment horizontal="right" vertical="center"/>
    </xf>
    <xf numFmtId="0" fontId="0" fillId="0" borderId="34" xfId="0" applyFont="1" applyFill="1" applyBorder="1" applyAlignment="1">
      <alignment horizontal="right" vertical="center"/>
    </xf>
    <xf numFmtId="177" fontId="3" fillId="0" borderId="35" xfId="2" applyNumberFormat="1" applyFont="1" applyFill="1" applyBorder="1" applyAlignment="1">
      <alignment vertical="center"/>
    </xf>
    <xf numFmtId="0" fontId="3" fillId="0" borderId="3" xfId="2" applyFont="1" applyFill="1" applyBorder="1" applyAlignment="1">
      <alignment horizontal="center" vertical="center" wrapText="1" shrinkToFit="1"/>
    </xf>
    <xf numFmtId="177" fontId="3" fillId="0" borderId="36" xfId="2" applyNumberFormat="1" applyFont="1" applyFill="1" applyBorder="1" applyAlignment="1">
      <alignment vertical="center"/>
    </xf>
    <xf numFmtId="177" fontId="3" fillId="0" borderId="37" xfId="2" applyNumberFormat="1" applyFont="1" applyFill="1" applyBorder="1" applyAlignment="1">
      <alignment horizontal="right" vertical="center"/>
    </xf>
    <xf numFmtId="177" fontId="3" fillId="0" borderId="38" xfId="2" applyNumberFormat="1" applyFont="1" applyFill="1" applyBorder="1" applyAlignment="1">
      <alignment horizontal="right" vertical="center"/>
    </xf>
    <xf numFmtId="177" fontId="3" fillId="0" borderId="39" xfId="2" applyNumberFormat="1" applyFont="1" applyFill="1" applyBorder="1" applyAlignment="1">
      <alignment horizontal="right" vertical="center"/>
    </xf>
    <xf numFmtId="177" fontId="3" fillId="0" borderId="40" xfId="2" applyNumberFormat="1" applyFont="1" applyFill="1" applyBorder="1" applyAlignment="1">
      <alignment horizontal="right" vertical="center"/>
    </xf>
    <xf numFmtId="0" fontId="3" fillId="0" borderId="41" xfId="2" applyFont="1" applyFill="1" applyBorder="1" applyAlignment="1">
      <alignment horizontal="center" vertical="center"/>
    </xf>
    <xf numFmtId="0" fontId="3" fillId="0" borderId="42" xfId="2" applyFont="1" applyFill="1" applyBorder="1" applyAlignment="1">
      <alignment horizontal="center" vertical="center"/>
    </xf>
    <xf numFmtId="0" fontId="3" fillId="0" borderId="43" xfId="2" applyFont="1" applyFill="1" applyBorder="1" applyAlignment="1">
      <alignment horizontal="center" vertical="center"/>
    </xf>
    <xf numFmtId="181" fontId="3" fillId="3" borderId="3" xfId="2" applyNumberFormat="1" applyFont="1" applyFill="1" applyBorder="1" applyAlignment="1">
      <alignment vertical="center"/>
    </xf>
    <xf numFmtId="181" fontId="3" fillId="0" borderId="7" xfId="2" applyNumberFormat="1" applyFont="1" applyFill="1" applyBorder="1" applyAlignment="1">
      <alignment vertical="center"/>
    </xf>
    <xf numFmtId="0" fontId="1" fillId="0" borderId="44" xfId="2" applyFont="1" applyFill="1" applyBorder="1">
      <alignment vertical="center"/>
    </xf>
    <xf numFmtId="0" fontId="8" fillId="0" borderId="0" xfId="2" applyFont="1">
      <alignment vertical="center"/>
    </xf>
    <xf numFmtId="177" fontId="3" fillId="0" borderId="8" xfId="2" applyNumberFormat="1" applyFont="1" applyFill="1" applyBorder="1" applyAlignment="1">
      <alignment horizontal="right" vertical="center"/>
    </xf>
    <xf numFmtId="177" fontId="3" fillId="0" borderId="2" xfId="2" applyNumberFormat="1" applyFont="1" applyFill="1" applyBorder="1" applyAlignment="1">
      <alignment horizontal="right" vertical="center"/>
    </xf>
    <xf numFmtId="177" fontId="3" fillId="0" borderId="43" xfId="2" applyNumberFormat="1" applyFont="1" applyFill="1" applyBorder="1" applyAlignment="1">
      <alignment horizontal="right" vertical="center"/>
    </xf>
    <xf numFmtId="177" fontId="3" fillId="0" borderId="8" xfId="2" applyNumberFormat="1" applyFont="1" applyFill="1" applyBorder="1" applyAlignment="1">
      <alignment vertical="center"/>
    </xf>
    <xf numFmtId="0" fontId="1" fillId="0" borderId="0" xfId="2" applyFont="1" applyBorder="1" applyAlignment="1">
      <alignment horizontal="center"/>
    </xf>
    <xf numFmtId="20" fontId="8" fillId="0" borderId="7" xfId="2" applyNumberFormat="1" applyFont="1" applyFill="1" applyBorder="1" applyAlignment="1">
      <alignment vertical="center" wrapText="1"/>
    </xf>
    <xf numFmtId="20" fontId="8" fillId="0" borderId="12" xfId="2" applyNumberFormat="1" applyFont="1" applyFill="1" applyBorder="1" applyAlignment="1">
      <alignment vertical="center" wrapText="1"/>
    </xf>
    <xf numFmtId="20" fontId="8" fillId="0" borderId="8" xfId="2" applyNumberFormat="1" applyFont="1" applyFill="1" applyBorder="1" applyAlignment="1">
      <alignment vertical="center" wrapText="1"/>
    </xf>
    <xf numFmtId="0" fontId="8" fillId="0" borderId="7" xfId="2" applyFont="1" applyFill="1" applyBorder="1" applyAlignment="1">
      <alignment vertical="center" wrapText="1"/>
    </xf>
    <xf numFmtId="0" fontId="8" fillId="0" borderId="12" xfId="2" applyFont="1" applyFill="1" applyBorder="1" applyAlignment="1">
      <alignment vertical="center" wrapText="1"/>
    </xf>
    <xf numFmtId="0" fontId="8" fillId="0" borderId="8" xfId="2" applyFont="1" applyFill="1" applyBorder="1" applyAlignment="1">
      <alignment vertical="center" wrapText="1"/>
    </xf>
    <xf numFmtId="0" fontId="8" fillId="0" borderId="45" xfId="2" applyFont="1" applyFill="1" applyBorder="1" applyAlignment="1">
      <alignment horizontal="center" vertical="center" wrapText="1"/>
    </xf>
    <xf numFmtId="0" fontId="1" fillId="0" borderId="9" xfId="2" applyFont="1" applyFill="1" applyBorder="1">
      <alignment vertical="center"/>
    </xf>
    <xf numFmtId="182" fontId="8" fillId="0" borderId="3" xfId="0" applyNumberFormat="1" applyFont="1" applyBorder="1" applyAlignment="1">
      <alignment horizontal="center" vertical="center"/>
    </xf>
    <xf numFmtId="0" fontId="1" fillId="0" borderId="7" xfId="2" applyFont="1" applyFill="1" applyBorder="1" applyAlignment="1">
      <alignment vertical="center"/>
    </xf>
    <xf numFmtId="0" fontId="3" fillId="0" borderId="6" xfId="2" applyFont="1" applyFill="1" applyBorder="1" applyAlignment="1">
      <alignment vertical="center"/>
    </xf>
    <xf numFmtId="0" fontId="3" fillId="0" borderId="3" xfId="2" applyFont="1" applyFill="1" applyBorder="1" applyAlignment="1">
      <alignment vertical="center"/>
    </xf>
    <xf numFmtId="0" fontId="7" fillId="0" borderId="5" xfId="2" applyFont="1" applyFill="1" applyBorder="1" applyAlignment="1">
      <alignment vertical="center"/>
    </xf>
    <xf numFmtId="0" fontId="3" fillId="0" borderId="15" xfId="2" applyFont="1" applyFill="1" applyBorder="1" applyAlignment="1">
      <alignment horizontal="center" vertical="center"/>
    </xf>
    <xf numFmtId="20" fontId="8" fillId="0" borderId="14" xfId="2" applyNumberFormat="1" applyFont="1" applyFill="1" applyBorder="1" applyAlignment="1">
      <alignment vertical="center" wrapText="1"/>
    </xf>
    <xf numFmtId="20" fontId="8" fillId="0" borderId="33" xfId="2" applyNumberFormat="1" applyFont="1" applyFill="1" applyBorder="1" applyAlignment="1">
      <alignment vertical="center" wrapText="1"/>
    </xf>
    <xf numFmtId="20" fontId="8" fillId="0" borderId="15" xfId="2" applyNumberFormat="1" applyFont="1" applyFill="1" applyBorder="1" applyAlignment="1">
      <alignment vertical="center" wrapText="1"/>
    </xf>
    <xf numFmtId="0" fontId="8" fillId="0" borderId="14" xfId="2" applyFont="1" applyFill="1" applyBorder="1" applyAlignment="1">
      <alignment vertical="center" wrapText="1"/>
    </xf>
    <xf numFmtId="0" fontId="8" fillId="0" borderId="33" xfId="2" applyFont="1" applyFill="1" applyBorder="1" applyAlignment="1">
      <alignment vertical="center" wrapText="1"/>
    </xf>
    <xf numFmtId="0" fontId="8" fillId="0" borderId="15" xfId="2" applyFont="1" applyFill="1" applyBorder="1" applyAlignment="1">
      <alignment vertical="center" wrapText="1"/>
    </xf>
    <xf numFmtId="0" fontId="8" fillId="0" borderId="46" xfId="2" applyFont="1" applyFill="1" applyBorder="1" applyAlignment="1">
      <alignment horizontal="center" vertical="center" wrapText="1"/>
    </xf>
    <xf numFmtId="0" fontId="1" fillId="0" borderId="14" xfId="2" applyFont="1" applyFill="1" applyBorder="1" applyAlignment="1">
      <alignment vertical="center"/>
    </xf>
    <xf numFmtId="0" fontId="8" fillId="0" borderId="5" xfId="2" applyFont="1" applyFill="1" applyBorder="1" applyAlignment="1">
      <alignment vertical="center"/>
    </xf>
    <xf numFmtId="49" fontId="3" fillId="0" borderId="47" xfId="2" applyNumberFormat="1" applyFont="1" applyBorder="1" applyAlignment="1">
      <alignment horizontal="left" vertical="center" indent="1"/>
    </xf>
    <xf numFmtId="49" fontId="3" fillId="0" borderId="48" xfId="2" applyNumberFormat="1" applyFont="1" applyBorder="1" applyAlignment="1">
      <alignment horizontal="left" vertical="center" indent="1"/>
    </xf>
    <xf numFmtId="0" fontId="7" fillId="0" borderId="0" xfId="0" applyFont="1" applyFill="1" applyAlignment="1">
      <alignment vertical="center"/>
    </xf>
    <xf numFmtId="0" fontId="0" fillId="0" borderId="0" xfId="2" applyFont="1" applyAlignment="1">
      <alignment horizontal="right" vertical="center"/>
    </xf>
    <xf numFmtId="182" fontId="0" fillId="0" borderId="0" xfId="0" applyNumberFormat="1" applyFont="1" applyBorder="1"/>
    <xf numFmtId="0" fontId="0" fillId="0" borderId="1" xfId="0" applyFont="1" applyBorder="1" applyAlignment="1">
      <alignment vertical="top"/>
    </xf>
    <xf numFmtId="0" fontId="6" fillId="0" borderId="1" xfId="0" applyFont="1" applyBorder="1" applyAlignment="1">
      <alignment vertical="top" wrapText="1"/>
    </xf>
    <xf numFmtId="0" fontId="3" fillId="0" borderId="0" xfId="0" applyFont="1"/>
    <xf numFmtId="0" fontId="3" fillId="0" borderId="0" xfId="0" applyFont="1" applyAlignment="1">
      <alignment horizontal="center" vertical="center"/>
    </xf>
    <xf numFmtId="0" fontId="10" fillId="0" borderId="0" xfId="0" applyFont="1"/>
    <xf numFmtId="0" fontId="3" fillId="0" borderId="0" xfId="0" applyFont="1" applyBorder="1" applyAlignment="1">
      <alignment horizontal="center" vertical="center"/>
    </xf>
    <xf numFmtId="0" fontId="3" fillId="0" borderId="49" xfId="0" applyFont="1" applyBorder="1"/>
    <xf numFmtId="0" fontId="3" fillId="0" borderId="50" xfId="0" applyFont="1" applyBorder="1"/>
    <xf numFmtId="0" fontId="3" fillId="0" borderId="51" xfId="0" applyFont="1" applyBorder="1"/>
    <xf numFmtId="0" fontId="3" fillId="0" borderId="0" xfId="0" applyFont="1" applyBorder="1"/>
    <xf numFmtId="0" fontId="3" fillId="0" borderId="49" xfId="0" applyFont="1" applyBorder="1" applyAlignment="1">
      <alignment horizontal="center" vertical="center"/>
    </xf>
    <xf numFmtId="0" fontId="3" fillId="0" borderId="0" xfId="0" applyFont="1" applyAlignment="1">
      <alignment vertical="center"/>
    </xf>
    <xf numFmtId="0" fontId="3" fillId="0" borderId="52" xfId="0" applyFont="1" applyBorder="1" applyAlignment="1">
      <alignment horizontal="left" vertical="center"/>
    </xf>
    <xf numFmtId="0" fontId="3" fillId="0" borderId="7" xfId="0" applyFont="1" applyFill="1" applyBorder="1" applyAlignment="1">
      <alignment horizontal="left" vertical="center" indent="1" shrinkToFit="1"/>
    </xf>
    <xf numFmtId="0" fontId="3" fillId="0" borderId="7" xfId="0" applyFont="1" applyFill="1" applyBorder="1" applyAlignment="1">
      <alignment horizontal="left" vertical="center" indent="1"/>
    </xf>
    <xf numFmtId="0" fontId="3" fillId="0" borderId="12" xfId="0" applyFont="1" applyFill="1" applyBorder="1" applyAlignment="1">
      <alignment horizontal="left" vertical="center" indent="1" shrinkToFit="1"/>
    </xf>
    <xf numFmtId="0" fontId="3" fillId="0" borderId="3" xfId="0" applyFont="1" applyFill="1" applyBorder="1" applyAlignment="1">
      <alignment horizontal="right" vertical="center"/>
    </xf>
    <xf numFmtId="0" fontId="3" fillId="0" borderId="53" xfId="0" applyFont="1" applyBorder="1" applyAlignment="1">
      <alignment vertical="center" wrapText="1"/>
    </xf>
    <xf numFmtId="0" fontId="3" fillId="0" borderId="0" xfId="0" applyFont="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11" fillId="0" borderId="56"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wrapText="1"/>
    </xf>
    <xf numFmtId="0" fontId="3" fillId="0" borderId="52" xfId="0" applyFont="1" applyBorder="1" applyAlignment="1">
      <alignment horizontal="center" vertical="center"/>
    </xf>
    <xf numFmtId="0" fontId="3" fillId="0" borderId="7" xfId="0" applyFont="1" applyFill="1" applyBorder="1"/>
    <xf numFmtId="0" fontId="3" fillId="0" borderId="53" xfId="0" applyFont="1" applyBorder="1"/>
    <xf numFmtId="0" fontId="3" fillId="0" borderId="52" xfId="0" applyFont="1" applyBorder="1" applyAlignment="1">
      <alignment vertical="center" wrapText="1"/>
    </xf>
    <xf numFmtId="183" fontId="3" fillId="3" borderId="57" xfId="0" applyNumberFormat="1" applyFont="1" applyFill="1" applyBorder="1" applyAlignment="1">
      <alignment horizontal="right" vertical="center"/>
    </xf>
    <xf numFmtId="183" fontId="3" fillId="3" borderId="58" xfId="0" applyNumberFormat="1" applyFont="1" applyFill="1" applyBorder="1" applyAlignment="1">
      <alignment horizontal="right" vertical="center"/>
    </xf>
    <xf numFmtId="183" fontId="3" fillId="3" borderId="59" xfId="0" applyNumberFormat="1" applyFont="1" applyFill="1" applyBorder="1" applyAlignment="1">
      <alignment horizontal="right" vertical="center"/>
    </xf>
    <xf numFmtId="183" fontId="3" fillId="0" borderId="6" xfId="0" applyNumberFormat="1" applyFont="1" applyFill="1" applyBorder="1" applyAlignment="1">
      <alignment horizontal="right" vertical="center"/>
    </xf>
    <xf numFmtId="0" fontId="3" fillId="0" borderId="60" xfId="0" applyFont="1" applyBorder="1" applyAlignment="1">
      <alignment vertical="center"/>
    </xf>
    <xf numFmtId="0" fontId="3" fillId="0" borderId="61" xfId="0" applyFont="1" applyBorder="1" applyAlignment="1">
      <alignment vertical="center" wrapText="1"/>
    </xf>
    <xf numFmtId="184" fontId="0" fillId="0" borderId="0" xfId="0" applyNumberFormat="1" applyFont="1" applyBorder="1" applyAlignment="1">
      <alignment horizontal="right" vertical="center"/>
    </xf>
    <xf numFmtId="0" fontId="3" fillId="0" borderId="62" xfId="0" applyFont="1" applyBorder="1" applyAlignment="1">
      <alignment horizontal="left" vertical="center" shrinkToFit="1"/>
    </xf>
    <xf numFmtId="184" fontId="3" fillId="0" borderId="0" xfId="0" applyNumberFormat="1" applyFont="1" applyBorder="1" applyAlignment="1">
      <alignment vertical="center"/>
    </xf>
    <xf numFmtId="183" fontId="3" fillId="3" borderId="56" xfId="0" applyNumberFormat="1" applyFont="1" applyFill="1" applyBorder="1"/>
    <xf numFmtId="0" fontId="3" fillId="0" borderId="0" xfId="0" applyFont="1" applyBorder="1" applyAlignment="1">
      <alignment horizontal="left" vertical="center" indent="1"/>
    </xf>
    <xf numFmtId="0" fontId="3" fillId="0" borderId="63" xfId="0" applyFont="1" applyBorder="1" applyAlignment="1">
      <alignment vertical="center" wrapText="1"/>
    </xf>
    <xf numFmtId="184" fontId="3" fillId="0" borderId="64" xfId="0" applyNumberFormat="1" applyFont="1" applyBorder="1" applyAlignment="1">
      <alignment horizontal="right" vertical="center"/>
    </xf>
    <xf numFmtId="184" fontId="3" fillId="0" borderId="64" xfId="0" applyNumberFormat="1" applyFont="1" applyBorder="1" applyAlignment="1">
      <alignment horizontal="center" vertical="center"/>
    </xf>
    <xf numFmtId="184" fontId="3" fillId="0" borderId="65" xfId="0" applyNumberFormat="1" applyFont="1" applyBorder="1" applyAlignment="1">
      <alignment horizontal="right" vertical="center"/>
    </xf>
    <xf numFmtId="184" fontId="3" fillId="0" borderId="0" xfId="0" applyNumberFormat="1" applyFont="1" applyAlignment="1">
      <alignment horizontal="right" vertical="center"/>
    </xf>
    <xf numFmtId="184" fontId="3" fillId="0" borderId="60" xfId="0" applyNumberFormat="1" applyFont="1" applyBorder="1" applyAlignment="1">
      <alignment horizontal="right" vertical="center"/>
    </xf>
    <xf numFmtId="184" fontId="3" fillId="0" borderId="61" xfId="0" applyNumberFormat="1" applyFont="1" applyBorder="1" applyAlignment="1">
      <alignment horizontal="right" vertical="center"/>
    </xf>
    <xf numFmtId="0" fontId="0" fillId="0" borderId="0" xfId="0" applyFont="1" applyAlignment="1">
      <alignment vertical="center" shrinkToFit="1"/>
    </xf>
    <xf numFmtId="0" fontId="3" fillId="0" borderId="63" xfId="0" applyFont="1" applyBorder="1" applyAlignment="1">
      <alignment horizontal="center" vertical="center"/>
    </xf>
    <xf numFmtId="0" fontId="3" fillId="0" borderId="64" xfId="0" applyFont="1" applyBorder="1"/>
    <xf numFmtId="0" fontId="3" fillId="0" borderId="65" xfId="0" applyFont="1" applyBorder="1"/>
    <xf numFmtId="184" fontId="3" fillId="0" borderId="0" xfId="0" applyNumberFormat="1" applyFont="1" applyBorder="1" applyAlignment="1">
      <alignment horizontal="right" vertical="center"/>
    </xf>
    <xf numFmtId="49" fontId="0" fillId="0" borderId="0" xfId="0" applyNumberFormat="1" applyFont="1" applyBorder="1" applyAlignment="1">
      <alignment horizontal="right" vertical="center"/>
    </xf>
    <xf numFmtId="0" fontId="3" fillId="0" borderId="50" xfId="0" applyFont="1" applyBorder="1" applyAlignment="1">
      <alignment vertical="center" wrapText="1"/>
    </xf>
    <xf numFmtId="0" fontId="3" fillId="0" borderId="50" xfId="0" applyFont="1" applyBorder="1" applyAlignment="1">
      <alignment horizontal="left" vertical="center"/>
    </xf>
    <xf numFmtId="0" fontId="3" fillId="0" borderId="66" xfId="0" applyFont="1" applyBorder="1" applyAlignment="1">
      <alignment vertical="center" wrapText="1"/>
    </xf>
    <xf numFmtId="0" fontId="3" fillId="0" borderId="0"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2" xfId="0" applyFont="1" applyBorder="1" applyAlignment="1">
      <alignment vertical="center"/>
    </xf>
    <xf numFmtId="0" fontId="3" fillId="0" borderId="12" xfId="0" applyFont="1" applyFill="1" applyBorder="1" applyAlignment="1">
      <alignment horizontal="left" vertical="center" indent="1"/>
    </xf>
    <xf numFmtId="0" fontId="3" fillId="0" borderId="67" xfId="0" applyFont="1" applyFill="1" applyBorder="1" applyAlignment="1">
      <alignment horizontal="left" vertical="center" indent="1"/>
    </xf>
    <xf numFmtId="0" fontId="3" fillId="0" borderId="68" xfId="0" applyFont="1" applyFill="1" applyBorder="1" applyAlignment="1">
      <alignment horizontal="left" vertical="center" indent="1"/>
    </xf>
    <xf numFmtId="0" fontId="3" fillId="0" borderId="52" xfId="0" applyFont="1" applyBorder="1" applyAlignment="1">
      <alignment horizontal="center" vertical="center" shrinkToFit="1"/>
    </xf>
    <xf numFmtId="0" fontId="3" fillId="0" borderId="3" xfId="0" applyFont="1" applyFill="1" applyBorder="1"/>
    <xf numFmtId="0" fontId="3" fillId="0" borderId="69" xfId="0" applyFont="1" applyFill="1" applyBorder="1" applyAlignment="1">
      <alignment horizontal="left" vertical="center"/>
    </xf>
    <xf numFmtId="0" fontId="3" fillId="0" borderId="6" xfId="0" applyFont="1" applyFill="1" applyBorder="1" applyAlignment="1">
      <alignment horizontal="left" vertical="center"/>
    </xf>
    <xf numFmtId="0" fontId="3" fillId="0" borderId="52" xfId="0" applyFont="1" applyBorder="1"/>
    <xf numFmtId="185" fontId="3" fillId="3" borderId="70" xfId="0" applyNumberFormat="1" applyFont="1" applyFill="1" applyBorder="1" applyAlignment="1">
      <alignment horizontal="right" vertical="center"/>
    </xf>
    <xf numFmtId="185" fontId="3" fillId="3" borderId="71" xfId="0" applyNumberFormat="1" applyFont="1" applyFill="1" applyBorder="1" applyAlignment="1">
      <alignment horizontal="right" vertical="center"/>
    </xf>
    <xf numFmtId="185" fontId="3" fillId="3" borderId="72" xfId="0" applyNumberFormat="1" applyFont="1" applyFill="1" applyBorder="1" applyAlignment="1">
      <alignment horizontal="right" vertical="center"/>
    </xf>
    <xf numFmtId="185" fontId="3" fillId="0" borderId="6" xfId="0" applyNumberFormat="1" applyFont="1" applyFill="1" applyBorder="1" applyAlignment="1">
      <alignment horizontal="right" vertical="center"/>
    </xf>
    <xf numFmtId="185" fontId="3" fillId="0" borderId="0" xfId="0" applyNumberFormat="1" applyFont="1" applyBorder="1" applyAlignment="1">
      <alignment horizontal="right" vertical="center"/>
    </xf>
    <xf numFmtId="0" fontId="3" fillId="0" borderId="61" xfId="0" applyFont="1" applyBorder="1"/>
    <xf numFmtId="0" fontId="3" fillId="0" borderId="60" xfId="0" applyFont="1" applyBorder="1" applyAlignment="1"/>
    <xf numFmtId="177" fontId="0" fillId="0" borderId="0" xfId="0" applyNumberFormat="1" applyFont="1" applyBorder="1" applyAlignment="1">
      <alignment horizontal="right" vertical="center"/>
    </xf>
    <xf numFmtId="177" fontId="3" fillId="3" borderId="3" xfId="0" applyNumberFormat="1" applyFont="1" applyFill="1" applyBorder="1"/>
    <xf numFmtId="185" fontId="3" fillId="0" borderId="5" xfId="0" applyNumberFormat="1" applyFont="1" applyFill="1" applyBorder="1" applyAlignment="1">
      <alignment vertical="center"/>
    </xf>
    <xf numFmtId="185" fontId="3" fillId="0" borderId="69" xfId="0" applyNumberFormat="1" applyFont="1" applyFill="1" applyBorder="1" applyAlignment="1">
      <alignment vertical="center"/>
    </xf>
    <xf numFmtId="185" fontId="3" fillId="0" borderId="6" xfId="0" applyNumberFormat="1" applyFont="1" applyFill="1" applyBorder="1" applyAlignment="1">
      <alignment vertical="center"/>
    </xf>
    <xf numFmtId="0" fontId="3" fillId="0" borderId="63" xfId="0" applyFont="1" applyBorder="1"/>
    <xf numFmtId="0" fontId="3" fillId="0" borderId="73" xfId="0" applyFont="1" applyBorder="1"/>
    <xf numFmtId="0" fontId="3" fillId="0" borderId="63" xfId="0" applyFont="1" applyBorder="1" applyAlignment="1">
      <alignment horizontal="center" vertical="center" shrinkToFit="1"/>
    </xf>
    <xf numFmtId="0" fontId="3" fillId="0" borderId="60" xfId="0" applyFont="1" applyBorder="1"/>
    <xf numFmtId="0" fontId="3" fillId="0" borderId="12" xfId="0" applyFont="1" applyFill="1" applyBorder="1"/>
    <xf numFmtId="0" fontId="3" fillId="0" borderId="8" xfId="0" applyFont="1" applyFill="1" applyBorder="1"/>
    <xf numFmtId="0" fontId="3" fillId="0" borderId="5" xfId="0" applyFont="1" applyFill="1" applyBorder="1"/>
    <xf numFmtId="0" fontId="3" fillId="0" borderId="6" xfId="0" applyFont="1" applyFill="1" applyBorder="1" applyAlignment="1">
      <alignment vertical="center" shrinkToFit="1"/>
    </xf>
    <xf numFmtId="183" fontId="3" fillId="0" borderId="5" xfId="0" applyNumberFormat="1" applyFont="1" applyFill="1" applyBorder="1" applyAlignment="1"/>
    <xf numFmtId="183" fontId="3" fillId="0" borderId="6" xfId="0" applyNumberFormat="1" applyFont="1" applyFill="1" applyBorder="1" applyAlignment="1"/>
    <xf numFmtId="0" fontId="3" fillId="0" borderId="61" xfId="0" applyFont="1" applyBorder="1" applyAlignment="1">
      <alignment horizontal="right"/>
    </xf>
    <xf numFmtId="0" fontId="3" fillId="0" borderId="0" xfId="0" applyFont="1" applyAlignment="1">
      <alignment horizontal="right"/>
    </xf>
    <xf numFmtId="183" fontId="3" fillId="0" borderId="3" xfId="0" applyNumberFormat="1" applyFont="1" applyFill="1" applyBorder="1"/>
    <xf numFmtId="183" fontId="3" fillId="0" borderId="5" xfId="0" applyNumberFormat="1" applyFont="1" applyFill="1" applyBorder="1" applyAlignment="1">
      <alignment vertical="center"/>
    </xf>
    <xf numFmtId="183" fontId="3" fillId="0" borderId="6" xfId="0" applyNumberFormat="1" applyFont="1" applyFill="1" applyBorder="1" applyAlignment="1">
      <alignment vertical="center"/>
    </xf>
    <xf numFmtId="0" fontId="3" fillId="0" borderId="64" xfId="0" applyFont="1" applyBorder="1" applyAlignment="1">
      <alignment horizontal="center" vertical="center"/>
    </xf>
    <xf numFmtId="0" fontId="3" fillId="0" borderId="74" xfId="0" applyFont="1" applyBorder="1"/>
    <xf numFmtId="0" fontId="0" fillId="0" borderId="75" xfId="0" applyFont="1" applyBorder="1" applyAlignment="1">
      <alignment vertical="center"/>
    </xf>
    <xf numFmtId="0" fontId="10" fillId="0" borderId="0" xfId="0" applyFont="1" applyBorder="1" applyAlignment="1">
      <alignment horizontal="center" vertical="center"/>
    </xf>
    <xf numFmtId="0" fontId="3" fillId="0" borderId="69" xfId="0" applyFont="1" applyFill="1" applyBorder="1" applyAlignment="1">
      <alignment horizontal="center" vertical="center"/>
    </xf>
    <xf numFmtId="0" fontId="3" fillId="3" borderId="3" xfId="0" applyFont="1" applyFill="1" applyBorder="1" applyAlignment="1">
      <alignment horizontal="center" vertical="center"/>
    </xf>
    <xf numFmtId="0" fontId="10" fillId="0" borderId="0" xfId="0" applyFont="1" applyBorder="1"/>
    <xf numFmtId="186" fontId="0" fillId="0" borderId="0" xfId="0" applyNumberFormat="1" applyFont="1"/>
    <xf numFmtId="0" fontId="0" fillId="0" borderId="0" xfId="0" applyAlignment="1">
      <alignment horizontal="center" vertical="center"/>
    </xf>
    <xf numFmtId="0" fontId="0" fillId="0" borderId="0" xfId="0" applyFont="1" applyProtection="1">
      <protection locked="0"/>
    </xf>
    <xf numFmtId="0" fontId="7" fillId="0" borderId="5" xfId="0" applyFont="1" applyBorder="1" applyProtection="1">
      <protection locked="0"/>
    </xf>
    <xf numFmtId="0" fontId="7" fillId="0" borderId="69" xfId="0" applyFont="1" applyBorder="1" applyAlignment="1" applyProtection="1">
      <alignment vertical="center" shrinkToFit="1"/>
      <protection locked="0"/>
    </xf>
    <xf numFmtId="0" fontId="7" fillId="0" borderId="6" xfId="0" applyFont="1" applyBorder="1" applyProtection="1">
      <protection locked="0"/>
    </xf>
    <xf numFmtId="0" fontId="6" fillId="0" borderId="5" xfId="0" applyFont="1" applyBorder="1" applyAlignment="1" applyProtection="1">
      <alignment horizontal="center" vertical="center"/>
      <protection locked="0"/>
    </xf>
    <xf numFmtId="0" fontId="0" fillId="0" borderId="69" xfId="0" applyFont="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0" xfId="0" applyFont="1" applyAlignment="1">
      <alignment horizontal="left" vertical="center"/>
    </xf>
    <xf numFmtId="0" fontId="4" fillId="0" borderId="0" xfId="0" applyFont="1" applyProtection="1">
      <protection locked="0"/>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pplyProtection="1">
      <alignment horizontal="center" vertical="center"/>
      <protection locked="0"/>
    </xf>
    <xf numFmtId="0" fontId="8" fillId="0" borderId="69" xfId="0" applyFont="1" applyBorder="1" applyAlignment="1" applyProtection="1">
      <alignment vertical="center"/>
      <protection locked="0"/>
    </xf>
    <xf numFmtId="0" fontId="8" fillId="0" borderId="6" xfId="0" applyFont="1" applyBorder="1" applyAlignment="1" applyProtection="1">
      <alignment vertical="center"/>
      <protection locked="0"/>
    </xf>
    <xf numFmtId="0" fontId="6" fillId="4" borderId="5" xfId="0" applyFont="1" applyFill="1" applyBorder="1" applyAlignment="1" applyProtection="1">
      <alignment horizontal="center" vertical="center" wrapText="1"/>
      <protection locked="0"/>
    </xf>
    <xf numFmtId="0" fontId="6" fillId="4" borderId="69"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0" fillId="0" borderId="0" xfId="0" applyAlignment="1">
      <alignment horizontal="left"/>
    </xf>
    <xf numFmtId="0" fontId="8" fillId="3" borderId="5" xfId="0" applyFont="1" applyFill="1" applyBorder="1" applyAlignment="1" applyProtection="1">
      <alignment vertical="center"/>
      <protection locked="0"/>
    </xf>
    <xf numFmtId="0" fontId="8" fillId="3" borderId="69" xfId="0" applyFont="1" applyFill="1" applyBorder="1" applyAlignment="1" applyProtection="1">
      <alignment vertical="center"/>
      <protection locked="0"/>
    </xf>
    <xf numFmtId="0" fontId="8" fillId="3" borderId="6" xfId="0" applyFont="1" applyFill="1" applyBorder="1" applyAlignment="1" applyProtection="1">
      <alignment vertical="center"/>
      <protection locked="0"/>
    </xf>
    <xf numFmtId="0" fontId="0" fillId="0" borderId="0" xfId="0" applyFont="1" applyAlignment="1">
      <alignment horizontal="center"/>
    </xf>
    <xf numFmtId="0" fontId="7" fillId="0" borderId="0" xfId="0" applyFont="1" applyProtection="1">
      <protection locked="0"/>
    </xf>
    <xf numFmtId="0" fontId="8" fillId="0" borderId="5" xfId="0" applyFont="1" applyBorder="1" applyAlignment="1" applyProtection="1">
      <alignment horizontal="center" vertical="center" wrapText="1"/>
      <protection locked="0"/>
    </xf>
    <xf numFmtId="0" fontId="8" fillId="0" borderId="69"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shrinkToFit="1"/>
      <protection locked="0"/>
    </xf>
    <xf numFmtId="0" fontId="6" fillId="0" borderId="0" xfId="0" applyFont="1" applyAlignment="1">
      <alignment horizontal="center"/>
    </xf>
    <xf numFmtId="0" fontId="8" fillId="0" borderId="7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186" fontId="8" fillId="3" borderId="5" xfId="0" applyNumberFormat="1" applyFont="1" applyFill="1" applyBorder="1" applyAlignment="1" applyProtection="1">
      <alignment horizontal="center" vertical="center"/>
      <protection locked="0"/>
    </xf>
    <xf numFmtId="186" fontId="8" fillId="3" borderId="69" xfId="0" applyNumberFormat="1" applyFont="1" applyFill="1" applyBorder="1" applyAlignment="1" applyProtection="1">
      <alignment horizontal="center" vertical="center"/>
      <protection locked="0"/>
    </xf>
    <xf numFmtId="186" fontId="8" fillId="3" borderId="6" xfId="0" applyNumberFormat="1" applyFont="1" applyFill="1" applyBorder="1" applyAlignment="1" applyProtection="1">
      <alignment horizontal="center" vertical="center"/>
      <protection locked="0"/>
    </xf>
    <xf numFmtId="0" fontId="8" fillId="0" borderId="77" xfId="0" applyFont="1" applyBorder="1" applyAlignment="1" applyProtection="1">
      <alignment horizontal="center" vertical="center" wrapText="1"/>
      <protection locked="0"/>
    </xf>
    <xf numFmtId="0" fontId="7" fillId="0" borderId="7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shrinkToFit="1"/>
      <protection locked="0"/>
    </xf>
    <xf numFmtId="0" fontId="8" fillId="0" borderId="79" xfId="0" applyFont="1" applyBorder="1" applyAlignment="1" applyProtection="1">
      <alignment horizontal="center" vertical="center" wrapText="1"/>
      <protection locked="0"/>
    </xf>
    <xf numFmtId="0" fontId="6" fillId="0" borderId="69"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69"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68"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14" xfId="0" applyFont="1" applyBorder="1" applyProtection="1">
      <protection locked="0"/>
    </xf>
    <xf numFmtId="0" fontId="8" fillId="0" borderId="69" xfId="0" applyFont="1" applyBorder="1" applyAlignment="1" applyProtection="1">
      <alignment horizontal="center" vertical="center"/>
      <protection locked="0"/>
    </xf>
    <xf numFmtId="0" fontId="8" fillId="3" borderId="5" xfId="0" applyFont="1" applyFill="1" applyBorder="1" applyAlignment="1" applyProtection="1">
      <alignment horizontal="center" vertical="center" wrapText="1"/>
      <protection locked="0"/>
    </xf>
    <xf numFmtId="186" fontId="0" fillId="0" borderId="0" xfId="0" applyNumberFormat="1" applyFont="1" applyProtection="1">
      <protection locked="0"/>
    </xf>
    <xf numFmtId="0" fontId="6" fillId="0" borderId="80" xfId="0" applyFont="1" applyBorder="1" applyAlignment="1">
      <alignment horizontal="center" vertical="center" wrapText="1"/>
    </xf>
    <xf numFmtId="186" fontId="6" fillId="0" borderId="81" xfId="0" applyNumberFormat="1" applyFont="1" applyBorder="1" applyAlignment="1" applyProtection="1">
      <alignment horizontal="center" vertical="center"/>
      <protection locked="0"/>
    </xf>
    <xf numFmtId="186" fontId="6" fillId="0" borderId="6" xfId="0" applyNumberFormat="1" applyFont="1" applyBorder="1" applyAlignment="1" applyProtection="1">
      <alignment horizontal="center" vertical="center"/>
      <protection locked="0"/>
    </xf>
    <xf numFmtId="186" fontId="8" fillId="3" borderId="33" xfId="0" applyNumberFormat="1" applyFont="1" applyFill="1" applyBorder="1" applyAlignment="1" applyProtection="1">
      <alignment horizontal="center"/>
      <protection locked="0"/>
    </xf>
    <xf numFmtId="186" fontId="8" fillId="0" borderId="1" xfId="0" applyNumberFormat="1" applyFont="1" applyBorder="1" applyAlignment="1">
      <alignment horizontal="center"/>
    </xf>
    <xf numFmtId="186" fontId="8" fillId="3" borderId="15" xfId="0" applyNumberFormat="1" applyFont="1" applyFill="1" applyBorder="1" applyAlignment="1" applyProtection="1">
      <alignment horizontal="center"/>
      <protection locked="0"/>
    </xf>
    <xf numFmtId="0" fontId="6" fillId="0" borderId="82" xfId="0" applyFont="1" applyBorder="1" applyAlignment="1">
      <alignment horizontal="center" vertical="center" wrapText="1"/>
    </xf>
    <xf numFmtId="0" fontId="7" fillId="0" borderId="69"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8" fillId="3" borderId="5" xfId="0" applyFont="1" applyFill="1" applyBorder="1" applyAlignment="1">
      <alignment horizontal="center" vertical="center"/>
    </xf>
    <xf numFmtId="0" fontId="8" fillId="3" borderId="69" xfId="0" applyFont="1" applyFill="1" applyBorder="1" applyAlignment="1">
      <alignment horizontal="center" vertical="center"/>
    </xf>
    <xf numFmtId="0" fontId="8" fillId="3" borderId="6"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6" xfId="0" applyFont="1" applyFill="1" applyBorder="1" applyAlignment="1">
      <alignment horizontal="center" vertical="center"/>
    </xf>
    <xf numFmtId="0" fontId="6" fillId="0" borderId="83" xfId="0" applyFont="1" applyBorder="1" applyAlignment="1">
      <alignment horizontal="center" vertical="center" wrapText="1"/>
    </xf>
    <xf numFmtId="0" fontId="8" fillId="3" borderId="5" xfId="0" applyFont="1" applyFill="1" applyBorder="1" applyAlignment="1">
      <alignment horizontal="center" vertical="center" wrapText="1"/>
    </xf>
    <xf numFmtId="0" fontId="8" fillId="3" borderId="6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0" borderId="3" xfId="0" applyFont="1" applyBorder="1" applyAlignment="1" applyProtection="1">
      <alignment horizontal="center" vertical="center"/>
      <protection locked="0"/>
    </xf>
    <xf numFmtId="0" fontId="8" fillId="3" borderId="3" xfId="0" applyFont="1" applyFill="1" applyBorder="1" applyAlignment="1" applyProtection="1">
      <alignment horizontal="left" vertical="center"/>
      <protection locked="0"/>
    </xf>
    <xf numFmtId="0" fontId="8" fillId="0" borderId="5" xfId="0" applyFont="1" applyBorder="1" applyAlignment="1">
      <alignment horizontal="center" vertical="center"/>
    </xf>
    <xf numFmtId="0" fontId="8" fillId="0" borderId="69" xfId="0" applyFont="1" applyBorder="1" applyAlignment="1">
      <alignment horizontal="center" vertical="center"/>
    </xf>
    <xf numFmtId="0" fontId="8" fillId="0" borderId="6" xfId="0" applyFont="1" applyBorder="1" applyAlignment="1">
      <alignment horizontal="center" vertical="center"/>
    </xf>
    <xf numFmtId="182" fontId="8" fillId="0" borderId="33" xfId="0" applyNumberFormat="1" applyFont="1" applyBorder="1" applyAlignment="1">
      <alignment horizontal="center" vertical="center" wrapText="1"/>
    </xf>
    <xf numFmtId="182" fontId="8" fillId="0" borderId="1" xfId="0" applyNumberFormat="1" applyFont="1" applyBorder="1" applyAlignment="1">
      <alignment horizontal="center" vertical="center" wrapText="1"/>
    </xf>
    <xf numFmtId="182" fontId="8" fillId="0" borderId="15" xfId="0" applyNumberFormat="1" applyFont="1" applyBorder="1" applyAlignment="1">
      <alignment horizontal="center" vertical="center" wrapText="1"/>
    </xf>
    <xf numFmtId="0" fontId="6" fillId="0" borderId="0" xfId="0" applyFont="1" applyBorder="1"/>
    <xf numFmtId="182" fontId="6" fillId="0" borderId="1" xfId="0" applyNumberFormat="1" applyFont="1" applyBorder="1" applyAlignment="1">
      <alignment horizontal="center" vertical="center" wrapText="1"/>
    </xf>
    <xf numFmtId="182" fontId="6" fillId="0" borderId="0" xfId="0" applyNumberFormat="1" applyFont="1" applyBorder="1" applyAlignment="1">
      <alignment horizontal="center" vertical="center" wrapText="1"/>
    </xf>
    <xf numFmtId="182" fontId="6" fillId="0" borderId="0" xfId="0" applyNumberFormat="1" applyFont="1" applyAlignment="1">
      <alignment horizontal="center" vertical="center" wrapText="1"/>
    </xf>
    <xf numFmtId="0" fontId="8" fillId="0" borderId="12" xfId="0" applyFont="1" applyBorder="1" applyAlignment="1">
      <alignment vertical="top" wrapText="1"/>
    </xf>
    <xf numFmtId="0" fontId="8" fillId="0" borderId="8" xfId="0" applyFont="1" applyBorder="1" applyAlignment="1">
      <alignment vertical="top" wrapText="1"/>
    </xf>
    <xf numFmtId="0" fontId="7" fillId="0" borderId="0" xfId="0" applyFont="1"/>
    <xf numFmtId="0" fontId="7" fillId="0" borderId="0" xfId="0" applyFont="1" applyAlignment="1">
      <alignment horizontal="left"/>
    </xf>
    <xf numFmtId="0" fontId="7" fillId="0" borderId="3"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69" xfId="0" applyFont="1" applyBorder="1" applyAlignment="1">
      <alignment horizontal="left" vertical="center" shrinkToFit="1"/>
    </xf>
    <xf numFmtId="0" fontId="7" fillId="0" borderId="3" xfId="0" applyFont="1" applyBorder="1" applyAlignment="1">
      <alignment horizontal="left" vertical="center" wrapText="1" shrinkToFit="1"/>
    </xf>
    <xf numFmtId="0" fontId="7" fillId="0" borderId="9" xfId="0" applyFont="1" applyBorder="1" applyAlignment="1">
      <alignment horizontal="center" vertical="center"/>
    </xf>
    <xf numFmtId="0" fontId="7" fillId="0" borderId="4" xfId="0" applyFont="1" applyBorder="1" applyAlignment="1">
      <alignment horizontal="left" vertical="center"/>
    </xf>
    <xf numFmtId="0" fontId="6" fillId="0" borderId="12" xfId="0" applyFont="1" applyBorder="1"/>
    <xf numFmtId="0" fontId="6" fillId="0" borderId="68" xfId="0" applyFont="1" applyBorder="1"/>
    <xf numFmtId="0" fontId="6" fillId="0" borderId="8" xfId="0" applyFont="1" applyBorder="1"/>
    <xf numFmtId="0" fontId="7" fillId="0" borderId="9" xfId="0" applyFont="1" applyBorder="1"/>
    <xf numFmtId="0" fontId="7" fillId="0" borderId="4" xfId="0" applyFont="1" applyBorder="1" applyAlignment="1">
      <alignment horizontal="left" vertical="center" wrapText="1"/>
    </xf>
    <xf numFmtId="0" fontId="7" fillId="0" borderId="3" xfId="0" applyFont="1" applyBorder="1" applyAlignment="1">
      <alignment horizontal="center" vertical="center"/>
    </xf>
    <xf numFmtId="0" fontId="7" fillId="0" borderId="12" xfId="0" applyFont="1" applyBorder="1" applyAlignment="1">
      <alignment vertical="top" wrapText="1"/>
    </xf>
    <xf numFmtId="0" fontId="7" fillId="0" borderId="8" xfId="0" applyFont="1" applyBorder="1" applyAlignment="1">
      <alignment vertical="top" wrapText="1"/>
    </xf>
    <xf numFmtId="0" fontId="7" fillId="0" borderId="0" xfId="0" applyFont="1" applyBorder="1"/>
    <xf numFmtId="0" fontId="8" fillId="0" borderId="9" xfId="0" applyFont="1" applyBorder="1" applyAlignment="1">
      <alignment vertical="top" wrapText="1"/>
    </xf>
    <xf numFmtId="0" fontId="8" fillId="0" borderId="4" xfId="0" applyFont="1" applyBorder="1" applyAlignment="1">
      <alignment vertical="top" wrapText="1"/>
    </xf>
    <xf numFmtId="0" fontId="7" fillId="0" borderId="7" xfId="0" applyFont="1" applyBorder="1" applyAlignment="1">
      <alignment horizontal="left" vertical="top" wrapText="1"/>
    </xf>
    <xf numFmtId="0" fontId="7" fillId="0" borderId="12" xfId="0" applyFont="1" applyBorder="1" applyAlignment="1">
      <alignment horizontal="left" vertical="top" wrapText="1"/>
    </xf>
    <xf numFmtId="0" fontId="7" fillId="0" borderId="8" xfId="0" applyFont="1" applyBorder="1" applyAlignment="1">
      <alignment horizontal="left" vertical="top" wrapText="1"/>
    </xf>
    <xf numFmtId="0" fontId="7" fillId="0" borderId="68" xfId="0" applyFont="1" applyBorder="1" applyAlignment="1">
      <alignment horizontal="left" vertical="top" wrapText="1"/>
    </xf>
    <xf numFmtId="0" fontId="7" fillId="0" borderId="45" xfId="0" applyFont="1" applyBorder="1" applyAlignment="1">
      <alignment horizontal="left" vertical="top" wrapText="1"/>
    </xf>
    <xf numFmtId="0" fontId="7" fillId="0" borderId="4" xfId="0" applyFont="1" applyBorder="1"/>
    <xf numFmtId="0" fontId="7" fillId="0" borderId="7" xfId="0" applyFont="1" applyBorder="1" applyAlignment="1">
      <alignment horizontal="left" vertical="top"/>
    </xf>
    <xf numFmtId="0" fontId="7" fillId="0" borderId="3" xfId="0" applyFont="1" applyBorder="1" applyAlignment="1">
      <alignment horizontal="left" vertical="top"/>
    </xf>
    <xf numFmtId="0" fontId="7" fillId="0" borderId="9" xfId="0" applyFont="1" applyBorder="1" applyAlignment="1">
      <alignment vertical="top" wrapText="1"/>
    </xf>
    <xf numFmtId="0" fontId="7" fillId="0" borderId="4" xfId="0" applyFont="1" applyBorder="1" applyAlignment="1">
      <alignment vertical="top" wrapText="1"/>
    </xf>
    <xf numFmtId="0" fontId="7" fillId="0" borderId="13" xfId="0" applyFont="1" applyBorder="1" applyAlignment="1">
      <alignment horizontal="left" vertical="top" wrapText="1"/>
    </xf>
    <xf numFmtId="0" fontId="7" fillId="0" borderId="9"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7" fillId="0" borderId="84" xfId="0" applyFont="1" applyBorder="1" applyAlignment="1">
      <alignment horizontal="left" vertical="top" wrapText="1"/>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4" xfId="0" applyFont="1" applyBorder="1" applyAlignment="1">
      <alignment horizontal="left" vertical="top" wrapText="1"/>
    </xf>
    <xf numFmtId="0" fontId="7" fillId="0" borderId="33" xfId="0" applyFont="1" applyBorder="1" applyAlignment="1">
      <alignment horizontal="left" vertical="top" wrapText="1"/>
    </xf>
    <xf numFmtId="0" fontId="7" fillId="0" borderId="15" xfId="0" applyFont="1" applyBorder="1" applyAlignment="1">
      <alignment horizontal="left" vertical="top" wrapText="1"/>
    </xf>
    <xf numFmtId="0" fontId="7" fillId="0" borderId="1" xfId="0" applyFont="1" applyBorder="1" applyAlignment="1">
      <alignment horizontal="left" vertical="top" wrapText="1"/>
    </xf>
    <xf numFmtId="0" fontId="7" fillId="0" borderId="46" xfId="0" applyFont="1" applyBorder="1" applyAlignment="1">
      <alignment horizontal="left" vertical="top" wrapText="1"/>
    </xf>
    <xf numFmtId="0" fontId="7" fillId="0" borderId="0" xfId="0" applyFont="1" applyBorder="1" applyAlignment="1">
      <alignment horizontal="left" vertical="top"/>
    </xf>
    <xf numFmtId="0" fontId="7" fillId="0" borderId="9" xfId="0" applyFont="1" applyBorder="1" applyAlignment="1">
      <alignment horizontal="left" vertical="top"/>
    </xf>
    <xf numFmtId="0" fontId="7" fillId="0" borderId="4" xfId="0" applyFont="1" applyBorder="1" applyAlignment="1">
      <alignment horizontal="left" vertical="top"/>
    </xf>
    <xf numFmtId="0" fontId="8" fillId="0" borderId="33" xfId="0" applyFont="1" applyBorder="1" applyAlignment="1">
      <alignment vertical="top" wrapText="1"/>
    </xf>
    <xf numFmtId="0" fontId="8" fillId="0" borderId="15" xfId="0" applyFont="1" applyBorder="1" applyAlignment="1">
      <alignment vertical="top" wrapText="1"/>
    </xf>
    <xf numFmtId="0" fontId="7" fillId="0" borderId="68" xfId="0" applyFont="1" applyBorder="1" applyAlignment="1">
      <alignment horizontal="left" vertical="top"/>
    </xf>
    <xf numFmtId="0" fontId="7" fillId="0" borderId="33" xfId="0" applyFont="1" applyBorder="1" applyAlignment="1">
      <alignment horizontal="left" vertical="top"/>
    </xf>
    <xf numFmtId="0" fontId="7" fillId="0" borderId="1" xfId="0" applyFont="1" applyBorder="1" applyAlignment="1">
      <alignment horizontal="left" vertical="top"/>
    </xf>
    <xf numFmtId="0" fontId="7" fillId="0" borderId="15" xfId="0" applyFont="1" applyBorder="1" applyAlignment="1">
      <alignment horizontal="left" vertical="top"/>
    </xf>
    <xf numFmtId="0" fontId="7" fillId="0" borderId="33" xfId="0" applyFont="1" applyBorder="1" applyAlignment="1">
      <alignment vertical="top" wrapText="1"/>
    </xf>
    <xf numFmtId="0" fontId="7" fillId="0" borderId="15" xfId="0" applyFont="1" applyBorder="1" applyAlignment="1">
      <alignment vertical="top" wrapText="1"/>
    </xf>
    <xf numFmtId="0" fontId="6" fillId="0" borderId="0" xfId="0" applyFont="1" applyFill="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Fill="1" applyAlignment="1" applyProtection="1">
      <alignment vertical="center"/>
      <protection locked="0"/>
    </xf>
    <xf numFmtId="0" fontId="6" fillId="0" borderId="1"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13" fillId="0" borderId="0" xfId="0" applyFont="1" applyAlignment="1">
      <alignment horizontal="center" vertical="center"/>
    </xf>
    <xf numFmtId="0" fontId="14" fillId="0" borderId="0" xfId="0" applyFont="1" applyAlignment="1">
      <alignment horizontal="center" vertical="center"/>
    </xf>
    <xf numFmtId="0" fontId="13" fillId="0" borderId="7" xfId="0" applyFont="1" applyBorder="1" applyAlignment="1">
      <alignment horizontal="center"/>
    </xf>
    <xf numFmtId="0" fontId="13" fillId="0" borderId="7"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3" fillId="0" borderId="3" xfId="2" applyFont="1" applyFill="1" applyBorder="1" applyAlignment="1">
      <alignment horizontal="center" vertical="center"/>
    </xf>
    <xf numFmtId="0" fontId="13" fillId="0" borderId="3" xfId="0" applyFont="1" applyBorder="1" applyAlignment="1">
      <alignment horizontal="center"/>
    </xf>
    <xf numFmtId="0" fontId="13" fillId="0" borderId="13" xfId="0" applyFont="1" applyBorder="1" applyAlignment="1">
      <alignment horizontal="center"/>
    </xf>
    <xf numFmtId="0" fontId="13" fillId="0" borderId="13" xfId="0" applyFont="1" applyBorder="1" applyAlignment="1">
      <alignment horizontal="center" vertical="center"/>
    </xf>
    <xf numFmtId="0" fontId="14" fillId="0" borderId="13" xfId="0" applyFont="1" applyBorder="1" applyAlignment="1">
      <alignment horizontal="center" vertical="center"/>
    </xf>
    <xf numFmtId="0" fontId="13" fillId="0" borderId="14" xfId="0" applyFont="1" applyBorder="1" applyAlignment="1">
      <alignment horizontal="center" vertical="center"/>
    </xf>
    <xf numFmtId="0" fontId="14" fillId="0" borderId="14" xfId="0" applyFont="1" applyBorder="1" applyAlignment="1">
      <alignment horizontal="center" vertical="center"/>
    </xf>
    <xf numFmtId="0" fontId="13" fillId="0" borderId="0" xfId="0" applyFont="1"/>
    <xf numFmtId="0" fontId="14" fillId="0" borderId="0" xfId="0" applyFont="1"/>
    <xf numFmtId="0" fontId="13" fillId="0" borderId="14" xfId="0" applyFont="1" applyBorder="1" applyAlignment="1">
      <alignment horizontal="center"/>
    </xf>
    <xf numFmtId="0" fontId="14" fillId="0" borderId="3" xfId="0" applyFont="1" applyBorder="1" applyAlignment="1">
      <alignment horizontal="center"/>
    </xf>
    <xf numFmtId="0" fontId="14" fillId="0" borderId="0" xfId="0" applyFont="1" applyAlignment="1">
      <alignment horizontal="center"/>
    </xf>
    <xf numFmtId="0" fontId="13" fillId="0" borderId="0" xfId="2" applyFont="1" applyBorder="1" applyAlignment="1">
      <alignment horizontal="center"/>
    </xf>
    <xf numFmtId="0" fontId="13" fillId="0" borderId="9" xfId="0" applyFont="1" applyBorder="1" applyAlignment="1">
      <alignment horizontal="center"/>
    </xf>
    <xf numFmtId="0" fontId="14" fillId="0" borderId="0" xfId="2" applyFont="1" applyBorder="1" applyAlignment="1">
      <alignment horizontal="center"/>
    </xf>
    <xf numFmtId="0" fontId="14" fillId="0" borderId="0" xfId="0" applyFont="1" applyBorder="1"/>
    <xf numFmtId="0" fontId="13" fillId="0" borderId="2" xfId="0" applyFont="1" applyBorder="1" applyAlignment="1">
      <alignment horizontal="center"/>
    </xf>
    <xf numFmtId="0" fontId="13" fillId="0" borderId="45" xfId="0" applyFont="1" applyBorder="1" applyAlignment="1">
      <alignment horizontal="center"/>
    </xf>
    <xf numFmtId="0" fontId="13" fillId="0" borderId="45" xfId="0" applyFont="1" applyBorder="1"/>
    <xf numFmtId="0" fontId="13" fillId="0" borderId="46" xfId="0" applyFont="1" applyBorder="1" applyAlignment="1">
      <alignment horizontal="center"/>
    </xf>
    <xf numFmtId="0" fontId="13" fillId="0" borderId="46" xfId="0" applyFont="1" applyBorder="1"/>
    <xf numFmtId="0" fontId="14" fillId="0" borderId="5" xfId="0" applyFont="1" applyBorder="1" applyAlignment="1">
      <alignment vertical="center" wrapText="1"/>
    </xf>
    <xf numFmtId="0" fontId="14" fillId="0" borderId="69" xfId="0" applyFont="1" applyBorder="1" applyAlignment="1">
      <alignment vertical="center" wrapText="1"/>
    </xf>
    <xf numFmtId="0" fontId="14" fillId="0" borderId="6" xfId="0" applyFont="1" applyBorder="1" applyAlignment="1">
      <alignment vertical="center" wrapText="1"/>
    </xf>
    <xf numFmtId="0" fontId="14" fillId="0" borderId="3" xfId="0" applyFont="1" applyBorder="1" applyAlignment="1">
      <alignment horizontal="center" vertical="center" wrapText="1"/>
    </xf>
    <xf numFmtId="0" fontId="8" fillId="0" borderId="7" xfId="0" applyFont="1" applyBorder="1" applyAlignment="1">
      <alignment vertical="top" wrapText="1"/>
    </xf>
    <xf numFmtId="0" fontId="7" fillId="0" borderId="7" xfId="0" applyFont="1" applyBorder="1" applyAlignment="1">
      <alignment vertical="top" wrapText="1"/>
    </xf>
    <xf numFmtId="0" fontId="6" fillId="0" borderId="69" xfId="0" applyFont="1" applyFill="1" applyBorder="1" applyAlignment="1" applyProtection="1">
      <alignment horizontal="left" vertical="center"/>
      <protection locked="0"/>
    </xf>
    <xf numFmtId="0" fontId="7" fillId="0" borderId="1" xfId="0" applyFont="1" applyBorder="1"/>
    <xf numFmtId="0" fontId="7" fillId="0" borderId="3" xfId="0" applyFont="1" applyBorder="1"/>
    <xf numFmtId="0" fontId="14" fillId="0" borderId="7" xfId="0" applyFont="1" applyBorder="1" applyAlignment="1">
      <alignment horizontal="center"/>
    </xf>
    <xf numFmtId="0" fontId="14" fillId="0" borderId="9" xfId="0" applyFont="1" applyBorder="1" applyAlignment="1">
      <alignment horizontal="center"/>
    </xf>
    <xf numFmtId="0" fontId="7" fillId="0" borderId="3" xfId="0" applyFont="1" applyBorder="1" applyAlignment="1">
      <alignment vertical="top"/>
    </xf>
    <xf numFmtId="0" fontId="0" fillId="0" borderId="3" xfId="0" applyFont="1" applyBorder="1" applyAlignment="1">
      <alignment horizontal="center"/>
    </xf>
    <xf numFmtId="0" fontId="14" fillId="0" borderId="13" xfId="0" applyFont="1" applyBorder="1" applyAlignment="1">
      <alignment horizontal="center"/>
    </xf>
    <xf numFmtId="0" fontId="1" fillId="0" borderId="3" xfId="2" applyFont="1" applyFill="1" applyBorder="1" applyAlignment="1">
      <alignment horizontal="center" vertical="center"/>
    </xf>
    <xf numFmtId="0" fontId="7" fillId="0" borderId="0" xfId="0" applyFont="1" applyAlignment="1">
      <alignment horizontal="center"/>
    </xf>
    <xf numFmtId="0" fontId="14" fillId="0" borderId="3" xfId="0" applyFont="1" applyBorder="1"/>
    <xf numFmtId="0" fontId="14" fillId="0" borderId="14" xfId="0" applyFont="1" applyBorder="1" applyAlignment="1">
      <alignment horizontal="center"/>
    </xf>
    <xf numFmtId="0" fontId="13" fillId="0" borderId="0" xfId="0" applyFont="1" applyAlignment="1">
      <alignment horizontal="center"/>
    </xf>
    <xf numFmtId="0" fontId="7" fillId="0" borderId="0" xfId="0" applyFont="1" applyBorder="1" applyAlignment="1">
      <alignment vertical="top"/>
    </xf>
  </cellXfs>
  <cellStyles count="3">
    <cellStyle name="標準" xfId="0" builtinId="0"/>
    <cellStyle name="標準_【案】R6保育所監査資料" xfId="1"/>
    <cellStyle name="標準_保育所監査用 認定こども園職員、面積チェック表" xfId="2"/>
  </cellStyles>
  <dxfs count="60">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53"/>
  <sheetViews>
    <sheetView tabSelected="1" view="pageBreakPreview" zoomScaleSheetLayoutView="100" workbookViewId="0"/>
  </sheetViews>
  <sheetFormatPr defaultRowHeight="13.5"/>
  <cols>
    <col min="1" max="1" width="2.125" style="1" customWidth="1"/>
    <col min="2" max="2" width="10.7265625" style="1" customWidth="1"/>
    <col min="3" max="4" width="10" style="1" customWidth="1"/>
    <col min="5" max="5" width="10.6328125" style="1" customWidth="1"/>
    <col min="6" max="9" width="10" style="1" customWidth="1"/>
    <col min="10" max="10" width="9.81640625" style="1" customWidth="1"/>
    <col min="11" max="12" width="9" style="1" bestFit="1" customWidth="1"/>
    <col min="13" max="29" width="7" style="1" customWidth="1"/>
    <col min="30" max="255" width="9" style="1" bestFit="1" customWidth="1"/>
    <col min="256" max="16384" width="8.7265625" style="1" bestFit="1" customWidth="1"/>
  </cols>
  <sheetData>
    <row r="1" spans="1:10" ht="14.25">
      <c r="B1" s="5" t="s">
        <v>0</v>
      </c>
      <c r="H1" s="1" t="s">
        <v>1</v>
      </c>
    </row>
    <row r="2" spans="1:10" ht="8.25" customHeight="1"/>
    <row r="3" spans="1:10" ht="15" customHeight="1">
      <c r="B3" s="6" t="s">
        <v>9</v>
      </c>
      <c r="C3" s="30"/>
      <c r="D3" s="30"/>
      <c r="E3" s="51"/>
      <c r="F3" s="30"/>
      <c r="G3" s="30"/>
    </row>
    <row r="4" spans="1:10" s="2" customFormat="1" ht="19.5" customHeight="1">
      <c r="B4" s="7"/>
      <c r="C4" s="9" t="s">
        <v>11</v>
      </c>
      <c r="D4" s="9" t="s">
        <v>14</v>
      </c>
      <c r="E4" s="52" t="s">
        <v>5</v>
      </c>
      <c r="F4" s="9" t="s">
        <v>7</v>
      </c>
      <c r="G4" s="9" t="s">
        <v>2</v>
      </c>
      <c r="H4" s="9" t="s">
        <v>15</v>
      </c>
      <c r="I4" s="9" t="s">
        <v>19</v>
      </c>
    </row>
    <row r="5" spans="1:10" s="2" customFormat="1" ht="19.5" customHeight="1">
      <c r="B5" s="8" t="s">
        <v>4</v>
      </c>
      <c r="C5" s="31"/>
      <c r="D5" s="31"/>
      <c r="E5" s="31"/>
      <c r="F5" s="31"/>
      <c r="G5" s="31"/>
      <c r="H5" s="31"/>
      <c r="I5" s="9">
        <f>SUM(C5:H5)</f>
        <v>0</v>
      </c>
    </row>
    <row r="6" spans="1:10" s="2" customFormat="1" ht="19.5" customHeight="1">
      <c r="B6" s="8" t="s">
        <v>21</v>
      </c>
      <c r="C6" s="31"/>
      <c r="D6" s="31"/>
      <c r="E6" s="31"/>
      <c r="F6" s="31"/>
      <c r="G6" s="31"/>
      <c r="H6" s="31"/>
      <c r="I6" s="9">
        <f>SUM(C6:H6)</f>
        <v>0</v>
      </c>
    </row>
    <row r="7" spans="1:10" s="2" customFormat="1" ht="19.5" customHeight="1">
      <c r="B7" s="9" t="s">
        <v>19</v>
      </c>
      <c r="C7" s="32">
        <f t="shared" ref="C7:H7" si="0">SUM(C5:C6)</f>
        <v>0</v>
      </c>
      <c r="D7" s="9">
        <f t="shared" si="0"/>
        <v>0</v>
      </c>
      <c r="E7" s="9">
        <f t="shared" si="0"/>
        <v>0</v>
      </c>
      <c r="F7" s="9">
        <f t="shared" si="0"/>
        <v>0</v>
      </c>
      <c r="G7" s="9">
        <f t="shared" si="0"/>
        <v>0</v>
      </c>
      <c r="H7" s="32">
        <f t="shared" si="0"/>
        <v>0</v>
      </c>
      <c r="I7" s="9">
        <f>SUM(C7:H7)</f>
        <v>0</v>
      </c>
    </row>
    <row r="8" spans="1:10" ht="6.75" customHeight="1">
      <c r="B8" s="10"/>
      <c r="C8" s="10"/>
      <c r="D8" s="10"/>
      <c r="E8" s="10"/>
      <c r="F8" s="10"/>
      <c r="G8" s="10"/>
      <c r="H8" s="10"/>
      <c r="I8" s="99"/>
    </row>
    <row r="9" spans="1:10" ht="14.25">
      <c r="B9" s="11" t="s">
        <v>28</v>
      </c>
    </row>
    <row r="10" spans="1:10" ht="6.75" customHeight="1"/>
    <row r="11" spans="1:10">
      <c r="A11" s="3" t="s">
        <v>30</v>
      </c>
      <c r="B11" s="12"/>
      <c r="C11" s="12"/>
      <c r="D11" s="12"/>
      <c r="E11" s="12"/>
      <c r="F11" s="12"/>
      <c r="G11" s="12"/>
      <c r="H11" s="12"/>
      <c r="I11" s="12"/>
      <c r="J11" s="12"/>
    </row>
    <row r="12" spans="1:10" ht="21" customHeight="1">
      <c r="A12" s="4"/>
      <c r="B12" s="13" t="s">
        <v>35</v>
      </c>
      <c r="C12" s="33" t="s">
        <v>36</v>
      </c>
      <c r="D12" s="47" t="s">
        <v>34</v>
      </c>
      <c r="E12" s="53"/>
      <c r="F12" s="33" t="s">
        <v>6</v>
      </c>
      <c r="G12" s="77"/>
      <c r="H12" s="15" t="s">
        <v>18</v>
      </c>
      <c r="I12" s="33" t="s">
        <v>40</v>
      </c>
      <c r="J12" s="77"/>
    </row>
    <row r="13" spans="1:10" ht="21" customHeight="1">
      <c r="B13" s="14"/>
      <c r="C13" s="34"/>
      <c r="D13" s="48" t="s">
        <v>4</v>
      </c>
      <c r="E13" s="54" t="s">
        <v>21</v>
      </c>
      <c r="F13" s="65"/>
      <c r="G13" s="78"/>
      <c r="H13" s="15"/>
      <c r="I13" s="34"/>
      <c r="J13" s="113"/>
    </row>
    <row r="14" spans="1:10" ht="21.5" customHeight="1">
      <c r="B14" s="15" t="s">
        <v>24</v>
      </c>
      <c r="C14" s="35">
        <f t="shared" ref="C14:C19" si="1">SUM(D14:E14)</f>
        <v>0</v>
      </c>
      <c r="D14" s="49"/>
      <c r="E14" s="55"/>
      <c r="F14" s="66">
        <f>ROUNDDOWN(C14*1/3,1)</f>
        <v>0</v>
      </c>
      <c r="G14" s="79"/>
      <c r="H14" s="88"/>
      <c r="I14" s="100" t="s">
        <v>42</v>
      </c>
      <c r="J14" s="114"/>
    </row>
    <row r="15" spans="1:10" ht="21.5" customHeight="1">
      <c r="B15" s="15" t="s">
        <v>43</v>
      </c>
      <c r="C15" s="35">
        <f t="shared" si="1"/>
        <v>0</v>
      </c>
      <c r="D15" s="49"/>
      <c r="E15" s="55"/>
      <c r="F15" s="66">
        <f>ROUNDDOWN(C15*1/6,1)</f>
        <v>0</v>
      </c>
      <c r="G15" s="79"/>
      <c r="H15" s="89"/>
      <c r="I15" s="101" t="s">
        <v>47</v>
      </c>
      <c r="J15" s="115"/>
    </row>
    <row r="16" spans="1:10" ht="21.5" customHeight="1">
      <c r="B16" s="15" t="s">
        <v>49</v>
      </c>
      <c r="C16" s="35">
        <f t="shared" si="1"/>
        <v>0</v>
      </c>
      <c r="D16" s="49"/>
      <c r="E16" s="55"/>
      <c r="F16" s="66">
        <f>ROUNDDOWN(C16*1/6,1)</f>
        <v>0</v>
      </c>
      <c r="G16" s="79"/>
      <c r="H16" s="90"/>
      <c r="I16" s="102"/>
      <c r="J16" s="116"/>
    </row>
    <row r="17" spans="1:29" ht="21.5" customHeight="1">
      <c r="B17" s="15" t="s">
        <v>51</v>
      </c>
      <c r="C17" s="35">
        <f t="shared" si="1"/>
        <v>0</v>
      </c>
      <c r="D17" s="49"/>
      <c r="E17" s="55"/>
      <c r="F17" s="66">
        <f>ROUNDDOWN(C17*1/20,1)</f>
        <v>0</v>
      </c>
      <c r="G17" s="79"/>
      <c r="H17" s="91"/>
      <c r="I17" s="103" t="s">
        <v>54</v>
      </c>
      <c r="J17" s="117"/>
    </row>
    <row r="18" spans="1:29" ht="21.5" customHeight="1">
      <c r="B18" s="15" t="s">
        <v>26</v>
      </c>
      <c r="C18" s="35">
        <f t="shared" si="1"/>
        <v>0</v>
      </c>
      <c r="D18" s="49"/>
      <c r="E18" s="55"/>
      <c r="F18" s="66">
        <f>ROUNDDOWN(C18*1/30,1)</f>
        <v>0</v>
      </c>
      <c r="G18" s="79"/>
      <c r="H18" s="91"/>
      <c r="I18" s="104" t="s">
        <v>55</v>
      </c>
      <c r="J18" s="118"/>
    </row>
    <row r="19" spans="1:29" ht="21.5" customHeight="1">
      <c r="B19" s="15" t="s">
        <v>38</v>
      </c>
      <c r="C19" s="35">
        <f t="shared" si="1"/>
        <v>0</v>
      </c>
      <c r="D19" s="49"/>
      <c r="E19" s="55"/>
      <c r="F19" s="66">
        <f>ROUNDDOWN(C19*1/30,1)</f>
        <v>0</v>
      </c>
      <c r="G19" s="79"/>
      <c r="H19" s="91"/>
      <c r="I19" s="105"/>
      <c r="J19" s="119"/>
    </row>
    <row r="20" spans="1:29" ht="21.5" customHeight="1">
      <c r="B20" s="15" t="s">
        <v>56</v>
      </c>
      <c r="C20" s="35">
        <f>SUM(C14:C19)</f>
        <v>0</v>
      </c>
      <c r="D20" s="35">
        <f>SUM(D14:D19)</f>
        <v>0</v>
      </c>
      <c r="E20" s="56">
        <f>SUM(E14:E19)</f>
        <v>0</v>
      </c>
      <c r="F20" s="67">
        <f>SUM(F14:G19)</f>
        <v>0</v>
      </c>
      <c r="G20" s="80"/>
      <c r="H20" s="92">
        <f>SUM(H14:H19)</f>
        <v>0</v>
      </c>
      <c r="I20" s="106"/>
      <c r="J20" s="120"/>
    </row>
    <row r="21" spans="1:29" ht="21" customHeight="1">
      <c r="B21" s="16" t="s">
        <v>57</v>
      </c>
      <c r="C21" s="36"/>
      <c r="D21" s="36"/>
      <c r="E21" s="57"/>
      <c r="F21" s="68">
        <f>ROUND(F20,0)</f>
        <v>0</v>
      </c>
      <c r="G21" s="81"/>
      <c r="H21" s="93"/>
      <c r="I21" s="107"/>
      <c r="J21" s="107"/>
    </row>
    <row r="22" spans="1:29" ht="16.5" customHeight="1">
      <c r="B22" s="17" t="s">
        <v>27</v>
      </c>
      <c r="C22" s="17"/>
      <c r="D22" s="17"/>
      <c r="E22" s="17"/>
      <c r="F22" s="17"/>
      <c r="G22" s="17"/>
      <c r="H22" s="17"/>
      <c r="I22" s="17"/>
      <c r="J22" s="17"/>
    </row>
    <row r="23" spans="1:29" ht="16.5" customHeight="1">
      <c r="B23" s="17"/>
      <c r="C23" s="17"/>
      <c r="D23" s="17"/>
      <c r="E23" s="17"/>
      <c r="F23" s="17"/>
      <c r="G23" s="17"/>
      <c r="H23" s="17"/>
      <c r="I23" s="17"/>
      <c r="J23" s="17"/>
    </row>
    <row r="24" spans="1:29" ht="9.75" customHeight="1">
      <c r="B24" s="17"/>
      <c r="C24" s="17"/>
      <c r="D24" s="17"/>
      <c r="E24" s="17"/>
      <c r="F24" s="17"/>
      <c r="G24" s="17"/>
      <c r="H24" s="17"/>
      <c r="I24" s="17"/>
      <c r="J24" s="17"/>
    </row>
    <row r="25" spans="1:29">
      <c r="A25" s="3" t="s">
        <v>62</v>
      </c>
      <c r="B25" s="3"/>
      <c r="C25" s="37"/>
      <c r="D25" s="37"/>
      <c r="E25" s="37"/>
      <c r="F25" s="37"/>
      <c r="G25" s="37"/>
      <c r="H25" s="37"/>
      <c r="I25" s="37"/>
      <c r="J25" s="37"/>
    </row>
    <row r="26" spans="1:29">
      <c r="A26" s="3"/>
      <c r="B26" s="18" t="s">
        <v>65</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row>
    <row r="27" spans="1:29">
      <c r="A27" s="3"/>
      <c r="B27" s="2" t="s">
        <v>66</v>
      </c>
      <c r="C27" s="18"/>
      <c r="D27" s="18"/>
      <c r="E27" s="58" t="s">
        <v>61</v>
      </c>
      <c r="F27" s="69"/>
      <c r="G27" s="58" t="s">
        <v>67</v>
      </c>
      <c r="H27" s="59" t="s">
        <v>20</v>
      </c>
      <c r="I27" s="69"/>
      <c r="J27" s="58" t="s">
        <v>13</v>
      </c>
      <c r="K27" s="18"/>
      <c r="L27" s="18"/>
      <c r="N27" s="60"/>
      <c r="O27" s="60"/>
      <c r="Q27" s="18"/>
      <c r="S27" s="18"/>
      <c r="U27" s="125"/>
      <c r="V27" s="125"/>
      <c r="X27" s="18"/>
      <c r="Z27" s="18"/>
      <c r="AA27" s="18"/>
      <c r="AB27" s="18"/>
      <c r="AC27" s="18"/>
    </row>
    <row r="28" spans="1:29">
      <c r="A28" s="3"/>
      <c r="B28" s="2"/>
      <c r="C28" s="18"/>
      <c r="D28" s="18"/>
      <c r="E28" s="59" t="s">
        <v>59</v>
      </c>
      <c r="F28" s="58"/>
      <c r="G28" s="58"/>
      <c r="H28" s="94"/>
      <c r="I28" s="108">
        <f>F27*I27</f>
        <v>0</v>
      </c>
      <c r="J28" s="58" t="s">
        <v>13</v>
      </c>
      <c r="K28" s="60"/>
      <c r="M28" s="18"/>
      <c r="O28" s="18"/>
      <c r="Q28" s="125"/>
      <c r="R28" s="125"/>
      <c r="T28" s="18"/>
      <c r="V28" s="18"/>
      <c r="W28" s="18"/>
      <c r="X28" s="18"/>
      <c r="Y28" s="18"/>
    </row>
    <row r="29" spans="1:29" ht="12" customHeight="1">
      <c r="A29" s="3"/>
      <c r="B29" s="2"/>
      <c r="C29" s="18"/>
      <c r="D29" s="18"/>
      <c r="E29" s="60"/>
      <c r="F29" s="18"/>
      <c r="G29" s="58"/>
      <c r="H29" s="58"/>
      <c r="I29" s="58"/>
      <c r="J29" s="94"/>
      <c r="K29" s="60"/>
      <c r="M29" s="18"/>
      <c r="O29" s="18"/>
      <c r="Q29" s="125"/>
      <c r="R29" s="125"/>
      <c r="T29" s="18"/>
      <c r="V29" s="18"/>
      <c r="W29" s="18"/>
      <c r="X29" s="18"/>
      <c r="Y29" s="18"/>
    </row>
    <row r="30" spans="1:29" ht="9" hidden="1" customHeight="1">
      <c r="A30" s="3"/>
      <c r="B30" s="2"/>
      <c r="C30" s="18"/>
      <c r="D30" s="18"/>
      <c r="E30" s="60"/>
      <c r="F30" s="18"/>
      <c r="G30" s="18"/>
      <c r="H30" s="18"/>
      <c r="I30" s="18"/>
      <c r="K30" s="60"/>
      <c r="M30" s="18"/>
      <c r="O30" s="18"/>
      <c r="Q30" s="125"/>
      <c r="R30" s="125"/>
      <c r="T30" s="18"/>
      <c r="V30" s="18"/>
      <c r="W30" s="18"/>
      <c r="X30" s="18"/>
      <c r="Y30" s="18"/>
    </row>
    <row r="31" spans="1:29" ht="15" customHeight="1">
      <c r="B31" s="15" t="s">
        <v>48</v>
      </c>
      <c r="C31" s="15"/>
      <c r="D31" s="15" t="s">
        <v>10</v>
      </c>
      <c r="E31" s="61" t="s">
        <v>8</v>
      </c>
      <c r="F31" s="61"/>
      <c r="G31" s="61"/>
      <c r="H31" s="15" t="s">
        <v>69</v>
      </c>
      <c r="I31" s="61" t="s">
        <v>70</v>
      </c>
      <c r="J31" s="61"/>
      <c r="K31" s="18"/>
      <c r="L31" s="18"/>
      <c r="M31" s="125"/>
      <c r="O31" s="125"/>
      <c r="P31" s="125"/>
      <c r="Q31" s="125"/>
      <c r="R31" s="125"/>
      <c r="S31" s="125"/>
      <c r="T31" s="125"/>
      <c r="U31" s="125"/>
      <c r="V31" s="125"/>
      <c r="W31" s="125"/>
      <c r="X31" s="125"/>
      <c r="Y31" s="125"/>
      <c r="AA31" s="127"/>
      <c r="AC31" s="18"/>
    </row>
    <row r="32" spans="1:29" ht="25.5" customHeight="1">
      <c r="B32" s="15"/>
      <c r="C32" s="15"/>
      <c r="D32" s="15"/>
      <c r="E32" s="15" t="s">
        <v>32</v>
      </c>
      <c r="F32" s="70" t="s">
        <v>60</v>
      </c>
      <c r="G32" s="82" t="s">
        <v>167</v>
      </c>
      <c r="H32" s="15"/>
      <c r="I32" s="61"/>
      <c r="J32" s="61"/>
    </row>
    <row r="33" spans="2:33" ht="29.25" customHeight="1">
      <c r="B33" s="19" t="s">
        <v>73</v>
      </c>
      <c r="C33" s="38"/>
      <c r="D33" s="15">
        <f>P4こども園職員調書!AE59</f>
        <v>0</v>
      </c>
      <c r="E33" s="62">
        <f>P4こども園職員調書!AG59</f>
        <v>0</v>
      </c>
      <c r="F33" s="71">
        <f>P4こども園職員調書!AI59</f>
        <v>0</v>
      </c>
      <c r="G33" s="83" t="str">
        <f>IFERROR(ROUND(F33/I28,0),"")</f>
        <v/>
      </c>
      <c r="H33" s="95">
        <f>SUM(D33,G33)</f>
        <v>0</v>
      </c>
      <c r="I33" s="109" t="s">
        <v>72</v>
      </c>
      <c r="J33" s="121"/>
    </row>
    <row r="34" spans="2:33" ht="23.25" customHeight="1">
      <c r="B34" s="20" t="s">
        <v>191</v>
      </c>
      <c r="C34" s="20"/>
      <c r="D34" s="15">
        <f>P4こども園職員調書!AE60</f>
        <v>0</v>
      </c>
      <c r="E34" s="62">
        <f>P4こども園職員調書!AG60</f>
        <v>0</v>
      </c>
      <c r="F34" s="71">
        <f>P4こども園職員調書!AI60</f>
        <v>0</v>
      </c>
      <c r="G34" s="83" t="str">
        <f>IFERROR(ROUND(F34/I28,0),"")</f>
        <v/>
      </c>
      <c r="H34" s="95">
        <f>SUM(D34,G34)</f>
        <v>0</v>
      </c>
      <c r="I34" s="110" t="s">
        <v>75</v>
      </c>
      <c r="J34" s="110"/>
    </row>
    <row r="35" spans="2:33" ht="23.25" customHeight="1">
      <c r="B35" s="20" t="s">
        <v>192</v>
      </c>
      <c r="C35" s="20"/>
      <c r="D35" s="15">
        <f>P4こども園職員調書!AE61</f>
        <v>0</v>
      </c>
      <c r="E35" s="62">
        <f>P4こども園職員調書!AG61</f>
        <v>0</v>
      </c>
      <c r="F35" s="71">
        <f>P4こども園職員調書!AI61</f>
        <v>0</v>
      </c>
      <c r="G35" s="83" t="str">
        <f>IFERROR(ROUND(F35/I28,0),"")</f>
        <v/>
      </c>
      <c r="H35" s="35">
        <f>SUM(D35,G35)</f>
        <v>0</v>
      </c>
      <c r="I35" s="111" t="s">
        <v>78</v>
      </c>
      <c r="J35" s="111"/>
    </row>
    <row r="36" spans="2:33" ht="34.5" customHeight="1">
      <c r="B36" s="21" t="s">
        <v>79</v>
      </c>
      <c r="C36" s="21"/>
      <c r="D36" s="15">
        <f>P4こども園職員調書!AE63</f>
        <v>0</v>
      </c>
      <c r="E36" s="62">
        <f>P4こども園職員調書!AG62</f>
        <v>0</v>
      </c>
      <c r="F36" s="71">
        <f>P4こども園職員調書!AI62</f>
        <v>0</v>
      </c>
      <c r="G36" s="83" t="str">
        <f>IFERROR(ROUND(F36/I28,0),"")</f>
        <v/>
      </c>
      <c r="H36" s="95">
        <f>SUM(D36,G36)</f>
        <v>0</v>
      </c>
      <c r="I36" s="103" t="s">
        <v>44</v>
      </c>
      <c r="J36" s="117"/>
    </row>
    <row r="37" spans="2:33" ht="27.5" customHeight="1">
      <c r="B37" s="22" t="s">
        <v>16</v>
      </c>
      <c r="C37" s="39"/>
      <c r="D37" s="15">
        <f>P4こども園職員調書!AE62</f>
        <v>0</v>
      </c>
      <c r="E37" s="62">
        <f>P4こども園職員調書!AG63</f>
        <v>0</v>
      </c>
      <c r="F37" s="71">
        <f>P4こども園職員調書!AI63</f>
        <v>0</v>
      </c>
      <c r="G37" s="83" t="str">
        <f>IFERROR(ROUND(F37/I28,0),"")</f>
        <v/>
      </c>
      <c r="H37" s="95">
        <f>SUM(D37,G37)</f>
        <v>0</v>
      </c>
      <c r="I37" s="103" t="s">
        <v>45</v>
      </c>
      <c r="J37" s="117"/>
    </row>
    <row r="38" spans="2:33" ht="30.5" customHeight="1">
      <c r="B38" s="22" t="s">
        <v>83</v>
      </c>
      <c r="C38" s="40"/>
      <c r="D38" s="15">
        <f>P4こども園職員調書!AE64</f>
        <v>0</v>
      </c>
      <c r="E38" s="62">
        <f>P4こども園職員調書!AG64</f>
        <v>0</v>
      </c>
      <c r="F38" s="72"/>
      <c r="G38" s="84"/>
      <c r="H38" s="96"/>
      <c r="I38" s="103"/>
      <c r="J38" s="117"/>
    </row>
    <row r="39" spans="2:33" ht="23.25" customHeight="1">
      <c r="B39" s="20" t="s">
        <v>84</v>
      </c>
      <c r="C39" s="20"/>
      <c r="D39" s="15">
        <f>P4こども園職員調書!AE65</f>
        <v>0</v>
      </c>
      <c r="E39" s="62">
        <f>P4こども園職員調書!AG65</f>
        <v>0</v>
      </c>
      <c r="F39" s="72"/>
      <c r="G39" s="84"/>
      <c r="H39" s="96"/>
      <c r="I39" s="111"/>
      <c r="J39" s="111"/>
    </row>
    <row r="40" spans="2:33" ht="23.25" customHeight="1">
      <c r="B40" s="20" t="s">
        <v>82</v>
      </c>
      <c r="C40" s="20"/>
      <c r="D40" s="15">
        <f>P4こども園職員調書!AE66</f>
        <v>0</v>
      </c>
      <c r="E40" s="62">
        <f>P4こども園職員調書!AG66</f>
        <v>0</v>
      </c>
      <c r="F40" s="72"/>
      <c r="G40" s="84"/>
      <c r="H40" s="96"/>
      <c r="I40" s="111"/>
      <c r="J40" s="111"/>
    </row>
    <row r="41" spans="2:33" ht="23.25" customHeight="1">
      <c r="B41" s="20" t="s">
        <v>81</v>
      </c>
      <c r="C41" s="20"/>
      <c r="D41" s="15">
        <f>P4こども園職員調書!AE67</f>
        <v>0</v>
      </c>
      <c r="E41" s="62">
        <f>P4こども園職員調書!AG67</f>
        <v>0</v>
      </c>
      <c r="F41" s="72"/>
      <c r="G41" s="84"/>
      <c r="H41" s="96"/>
      <c r="I41" s="111"/>
      <c r="J41" s="111"/>
    </row>
    <row r="42" spans="2:33" ht="23.25" customHeight="1">
      <c r="B42" s="23" t="s">
        <v>124</v>
      </c>
      <c r="C42" s="23"/>
      <c r="D42" s="15">
        <f>P4こども園職員調書!AE68</f>
        <v>0</v>
      </c>
      <c r="E42" s="62">
        <f>P4こども園職員調書!AG68</f>
        <v>0</v>
      </c>
      <c r="F42" s="72"/>
      <c r="G42" s="85"/>
      <c r="H42" s="97"/>
      <c r="I42" s="112" t="s">
        <v>85</v>
      </c>
      <c r="J42" s="122"/>
    </row>
    <row r="43" spans="2:33" ht="23.25" customHeight="1">
      <c r="B43" s="16" t="s">
        <v>41</v>
      </c>
      <c r="C43" s="41"/>
      <c r="D43" s="50">
        <f>SUM(D33:D42)</f>
        <v>0</v>
      </c>
      <c r="E43" s="63">
        <f>SUM(E33:E42)</f>
        <v>0</v>
      </c>
      <c r="F43" s="73">
        <f>SUM(F33:F42)</f>
        <v>0</v>
      </c>
      <c r="G43" s="86">
        <f>SUM(G33:G42)</f>
        <v>0</v>
      </c>
      <c r="H43" s="86">
        <f>SUM(H33:H37)</f>
        <v>0</v>
      </c>
      <c r="I43" s="111"/>
      <c r="J43" s="111"/>
    </row>
    <row r="44" spans="2:33" ht="23.25" customHeight="1">
      <c r="B44" s="24" t="s">
        <v>87</v>
      </c>
      <c r="C44" s="42"/>
      <c r="D44" s="50">
        <f>P4こども園職員調書!AE58</f>
        <v>0</v>
      </c>
      <c r="E44" s="64">
        <f>P4こども園職員調書!AG58</f>
        <v>0</v>
      </c>
      <c r="F44" s="74"/>
      <c r="G44" s="87">
        <f>E44</f>
        <v>0</v>
      </c>
      <c r="H44" s="98">
        <f>SUM(D44,G44)</f>
        <v>0</v>
      </c>
      <c r="I44" s="110"/>
      <c r="J44" s="110"/>
      <c r="M44" s="126"/>
    </row>
    <row r="45" spans="2:33" ht="19.5" customHeight="1">
      <c r="B45" s="25" t="s">
        <v>92</v>
      </c>
      <c r="C45" s="43"/>
      <c r="D45" s="43"/>
      <c r="E45" s="43"/>
      <c r="F45" s="43"/>
      <c r="G45" s="43"/>
      <c r="H45" s="43"/>
      <c r="I45" s="43"/>
      <c r="J45" s="43"/>
    </row>
    <row r="46" spans="2:33" ht="19.5" customHeight="1">
      <c r="B46" s="26" t="s">
        <v>93</v>
      </c>
      <c r="C46" s="44"/>
      <c r="D46" s="44"/>
      <c r="E46" s="44"/>
      <c r="F46" s="75" t="s">
        <v>94</v>
      </c>
      <c r="G46" s="75"/>
      <c r="H46" s="75"/>
      <c r="I46" s="75"/>
      <c r="J46" s="123"/>
    </row>
    <row r="47" spans="2:33" ht="19.5" customHeight="1">
      <c r="B47" s="27" t="s">
        <v>95</v>
      </c>
      <c r="C47" s="45"/>
      <c r="D47" s="45"/>
      <c r="E47" s="45"/>
      <c r="F47" s="76"/>
      <c r="G47" s="76"/>
      <c r="H47" s="76"/>
      <c r="I47" s="76"/>
      <c r="J47" s="124"/>
    </row>
    <row r="48" spans="2:33">
      <c r="B48" s="28" t="s">
        <v>58</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128"/>
    </row>
    <row r="49" spans="2:33">
      <c r="B49" s="28" t="s">
        <v>187</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128"/>
    </row>
    <row r="50" spans="2:33" ht="11" customHeight="1">
      <c r="B50" s="29" t="s">
        <v>193</v>
      </c>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129"/>
    </row>
    <row r="51" spans="2:33" ht="11" customHeight="1">
      <c r="B51" s="29"/>
      <c r="C51" s="29"/>
      <c r="D51" s="29"/>
      <c r="E51" s="29"/>
      <c r="F51" s="29"/>
      <c r="G51" s="29"/>
      <c r="H51" s="29"/>
      <c r="I51" s="29"/>
      <c r="J51" s="29"/>
      <c r="K51" s="46"/>
      <c r="L51" s="46"/>
      <c r="M51" s="46"/>
      <c r="N51" s="46"/>
      <c r="O51" s="46"/>
      <c r="P51" s="46"/>
      <c r="Q51" s="46"/>
      <c r="R51" s="46"/>
      <c r="S51" s="46"/>
      <c r="T51" s="46"/>
      <c r="U51" s="46"/>
      <c r="V51" s="46"/>
      <c r="W51" s="46"/>
      <c r="X51" s="46"/>
      <c r="Y51" s="46"/>
      <c r="Z51" s="46"/>
      <c r="AA51" s="46"/>
      <c r="AB51" s="46"/>
      <c r="AC51" s="46"/>
      <c r="AD51" s="46"/>
      <c r="AE51" s="46"/>
      <c r="AF51" s="46"/>
      <c r="AG51" s="128"/>
    </row>
    <row r="52" spans="2:33">
      <c r="B52" s="28" t="s">
        <v>96</v>
      </c>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128"/>
    </row>
    <row r="53" spans="2:33">
      <c r="B53" s="28" t="s">
        <v>53</v>
      </c>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128"/>
    </row>
  </sheetData>
  <mergeCells count="56">
    <mergeCell ref="D12:E12"/>
    <mergeCell ref="F14:G14"/>
    <mergeCell ref="I14:J14"/>
    <mergeCell ref="F15:G15"/>
    <mergeCell ref="F16:G16"/>
    <mergeCell ref="F17:G17"/>
    <mergeCell ref="I17:J17"/>
    <mergeCell ref="F18:G18"/>
    <mergeCell ref="F19:G19"/>
    <mergeCell ref="F20:G20"/>
    <mergeCell ref="I20:J20"/>
    <mergeCell ref="B21:E21"/>
    <mergeCell ref="F21:G21"/>
    <mergeCell ref="H21:J21"/>
    <mergeCell ref="E31:G31"/>
    <mergeCell ref="B33:C33"/>
    <mergeCell ref="I33:J33"/>
    <mergeCell ref="B34:C34"/>
    <mergeCell ref="I34:J34"/>
    <mergeCell ref="B35:C35"/>
    <mergeCell ref="I35:J35"/>
    <mergeCell ref="B36:C36"/>
    <mergeCell ref="I36:J36"/>
    <mergeCell ref="B37:C37"/>
    <mergeCell ref="I37:J37"/>
    <mergeCell ref="B38:C38"/>
    <mergeCell ref="I38:J38"/>
    <mergeCell ref="B39:C39"/>
    <mergeCell ref="I39:J39"/>
    <mergeCell ref="B40:C40"/>
    <mergeCell ref="I40:J40"/>
    <mergeCell ref="B41:C41"/>
    <mergeCell ref="I41:J41"/>
    <mergeCell ref="B42:C42"/>
    <mergeCell ref="I42:J42"/>
    <mergeCell ref="B43:C43"/>
    <mergeCell ref="I43:J43"/>
    <mergeCell ref="B44:C44"/>
    <mergeCell ref="I44:J44"/>
    <mergeCell ref="B46:E46"/>
    <mergeCell ref="B47:E47"/>
    <mergeCell ref="B12:B13"/>
    <mergeCell ref="C12:C13"/>
    <mergeCell ref="F12:G13"/>
    <mergeCell ref="H12:H13"/>
    <mergeCell ref="I12:J13"/>
    <mergeCell ref="H14:H16"/>
    <mergeCell ref="I15:J16"/>
    <mergeCell ref="I18:J19"/>
    <mergeCell ref="B22:J23"/>
    <mergeCell ref="B31:C32"/>
    <mergeCell ref="D31:D32"/>
    <mergeCell ref="H31:H32"/>
    <mergeCell ref="I31:J32"/>
    <mergeCell ref="F46:J47"/>
    <mergeCell ref="B50:J51"/>
  </mergeCells>
  <phoneticPr fontId="2"/>
  <dataValidations count="3">
    <dataValidation type="list" allowBlank="1" showDropDown="0" showInputMessage="1" showErrorMessage="1" sqref="T28:T30 X27 I27">
      <formula1>"6,6.25,6.5,6.75,7,7.25,7.5,7.75,8,8.25,8.5,8.75,9"</formula1>
    </dataValidation>
    <dataValidation type="list" allowBlank="1" showDropDown="0" showInputMessage="1" showErrorMessage="1" sqref="F27">
      <formula1>"15,16,17,18,19,20,21,22,23,24,25,26,27,28,29,30,31"</formula1>
    </dataValidation>
    <dataValidation type="list" allowBlank="1" showDropDown="0" showInputMessage="1" showErrorMessage="1" sqref="Q27 M28:M30">
      <formula1>"1,2,3,4,5,6,7,8,9,10,11,12,13,14,15,16,17,18,19,20,21,22,23,24,25,26,27,28,29,30,31"</formula1>
    </dataValidation>
  </dataValidations>
  <pageMargins left="0.41" right="0.17" top="0.5" bottom="0.2" header="0.23" footer="0.19685039370078741"/>
  <pageSetup paperSize="9" fitToWidth="1" fitToHeight="1" orientation="portrait" usePrinterDefaults="1" r:id="rId1"/>
  <headerFooter alignWithMargins="0">
    <oddHeader xml:space="preserve">&amp;C
</oddHeader>
    <oddFooter>&amp;C- &amp;P -</oddFooter>
  </headerFooter>
  <rowBreaks count="1" manualBreakCount="1">
    <brk id="2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S46"/>
  <sheetViews>
    <sheetView view="pageBreakPreview" zoomScaleSheetLayoutView="100" workbookViewId="0"/>
  </sheetViews>
  <sheetFormatPr defaultRowHeight="12.75"/>
  <cols>
    <col min="1" max="1" width="1.625" style="130" customWidth="1"/>
    <col min="2" max="2" width="16.625" style="130" customWidth="1"/>
    <col min="3" max="3" width="11" style="130" customWidth="1"/>
    <col min="4" max="4" width="2.90625" style="130" customWidth="1"/>
    <col min="5" max="5" width="2.125" style="130" customWidth="1"/>
    <col min="6" max="6" width="1.625" style="130" customWidth="1"/>
    <col min="7" max="7" width="12.26953125" style="130" customWidth="1"/>
    <col min="8" max="8" width="6.625" style="130" customWidth="1"/>
    <col min="9" max="9" width="3.1796875" style="130" customWidth="1"/>
    <col min="10" max="10" width="2.08984375" style="130" customWidth="1"/>
    <col min="11" max="11" width="1.625" style="130" customWidth="1"/>
    <col min="12" max="12" width="19.36328125" style="130" customWidth="1"/>
    <col min="13" max="13" width="9.625" style="130" customWidth="1"/>
    <col min="14" max="14" width="2.36328125" style="130" customWidth="1"/>
    <col min="15" max="15" width="1.625" style="130" customWidth="1"/>
    <col min="16" max="16" width="3.1796875" style="130" customWidth="1"/>
    <col min="17" max="17" width="5.625" style="131" customWidth="1"/>
    <col min="18" max="18" width="1.625" style="132" customWidth="1"/>
    <col min="19" max="255" width="9" style="132" bestFit="1" customWidth="1"/>
    <col min="256" max="16384" width="8.7265625" style="132" bestFit="1" customWidth="1"/>
  </cols>
  <sheetData>
    <row r="1" spans="1:18" ht="21.75" customHeight="1">
      <c r="B1" s="11" t="s">
        <v>97</v>
      </c>
      <c r="M1" s="1" t="s">
        <v>1</v>
      </c>
    </row>
    <row r="2" spans="1:18" ht="15.75" customHeight="1">
      <c r="B2" s="11"/>
    </row>
    <row r="3" spans="1:18" ht="21.75" customHeight="1">
      <c r="B3" s="139" t="s">
        <v>98</v>
      </c>
    </row>
    <row r="4" spans="1:18" ht="16.5" customHeight="1">
      <c r="A4" s="133" t="s">
        <v>100</v>
      </c>
      <c r="B4" s="133"/>
      <c r="C4" s="133"/>
      <c r="D4" s="133"/>
      <c r="E4" s="133" t="s">
        <v>101</v>
      </c>
      <c r="F4" s="133"/>
      <c r="G4" s="133"/>
      <c r="H4" s="133"/>
      <c r="I4" s="133"/>
      <c r="J4" s="133"/>
      <c r="K4" s="133" t="s">
        <v>102</v>
      </c>
      <c r="L4" s="133"/>
      <c r="M4" s="133"/>
      <c r="N4" s="133"/>
      <c r="O4" s="224" t="s">
        <v>103</v>
      </c>
      <c r="P4" s="224"/>
      <c r="Q4" s="224"/>
      <c r="R4" s="224"/>
    </row>
    <row r="5" spans="1:18" ht="16.5" customHeight="1">
      <c r="A5" s="134"/>
      <c r="B5" s="140" t="s">
        <v>80</v>
      </c>
      <c r="C5" s="155"/>
      <c r="D5" s="167"/>
      <c r="E5" s="17"/>
      <c r="F5" s="134"/>
      <c r="G5" s="185" t="s">
        <v>88</v>
      </c>
      <c r="H5" s="193"/>
      <c r="I5" s="206"/>
      <c r="J5" s="137"/>
      <c r="K5" s="134"/>
      <c r="L5" s="185"/>
      <c r="M5" s="193"/>
      <c r="N5" s="206"/>
      <c r="O5" s="137"/>
      <c r="Q5" s="133"/>
      <c r="R5" s="227"/>
    </row>
    <row r="6" spans="1:18" ht="15" customHeight="1">
      <c r="A6" s="135"/>
      <c r="B6" s="141" t="s">
        <v>104</v>
      </c>
      <c r="C6" s="156"/>
      <c r="D6" s="168"/>
      <c r="E6" s="178"/>
      <c r="F6" s="135"/>
      <c r="G6" s="186" t="s">
        <v>106</v>
      </c>
      <c r="H6" s="194"/>
      <c r="I6" s="176"/>
      <c r="J6" s="137"/>
      <c r="K6" s="135"/>
      <c r="L6" s="210" t="s">
        <v>108</v>
      </c>
      <c r="M6" s="214">
        <f>IF(H9=1,H9*180,H9*0)</f>
        <v>0</v>
      </c>
      <c r="N6" s="176"/>
      <c r="O6" s="137"/>
      <c r="P6" s="15">
        <v>1</v>
      </c>
      <c r="Q6" s="15" t="str">
        <f>IF(OR(M6=0,M6=" "),"－",IF(C10&lt;M6,"×","○"))</f>
        <v>－</v>
      </c>
      <c r="R6" s="227"/>
    </row>
    <row r="7" spans="1:18" ht="15" customHeight="1">
      <c r="A7" s="135"/>
      <c r="B7" s="142" t="s">
        <v>111</v>
      </c>
      <c r="C7" s="157"/>
      <c r="D7" s="168"/>
      <c r="E7" s="178"/>
      <c r="F7" s="135"/>
      <c r="G7" s="187" t="s">
        <v>112</v>
      </c>
      <c r="H7" s="195"/>
      <c r="I7" s="176"/>
      <c r="J7" s="137"/>
      <c r="K7" s="135"/>
      <c r="L7" s="211" t="s">
        <v>115</v>
      </c>
      <c r="M7" s="215"/>
      <c r="N7" s="221"/>
      <c r="O7" s="133"/>
      <c r="P7" s="15"/>
      <c r="Q7" s="15" t="str">
        <f>IF(OR(M6=0,M6=" "),"－",IF(C7&gt;M6,"○","×"))</f>
        <v>－</v>
      </c>
      <c r="R7" s="227"/>
    </row>
    <row r="8" spans="1:18" ht="15" customHeight="1">
      <c r="A8" s="135"/>
      <c r="B8" s="142" t="s">
        <v>23</v>
      </c>
      <c r="C8" s="157"/>
      <c r="D8" s="168"/>
      <c r="E8" s="178"/>
      <c r="F8" s="180"/>
      <c r="G8" s="188" t="s">
        <v>116</v>
      </c>
      <c r="H8" s="196"/>
      <c r="I8" s="176"/>
      <c r="J8" s="137"/>
      <c r="K8" s="135"/>
      <c r="L8" s="210" t="s">
        <v>86</v>
      </c>
      <c r="M8" s="214">
        <f>IF(H9&gt;=2,320+100*(H9-2),H9*0)</f>
        <v>0</v>
      </c>
      <c r="N8" s="176"/>
      <c r="O8" s="137"/>
      <c r="P8" s="15">
        <v>2</v>
      </c>
      <c r="Q8" s="15" t="str">
        <f>IF(OR(M8=0,M8=" "),"－",IF(C10&lt;M8,"×","○"))</f>
        <v>－</v>
      </c>
      <c r="R8" s="227"/>
    </row>
    <row r="9" spans="1:18" ht="15" customHeight="1">
      <c r="A9" s="135"/>
      <c r="B9" s="143" t="s">
        <v>117</v>
      </c>
      <c r="C9" s="158"/>
      <c r="D9" s="168"/>
      <c r="E9" s="178"/>
      <c r="F9" s="135"/>
      <c r="G9" s="144" t="s">
        <v>118</v>
      </c>
      <c r="H9" s="197">
        <f>SUM(H6:H8)</f>
        <v>0</v>
      </c>
      <c r="I9" s="176"/>
      <c r="J9" s="137"/>
      <c r="K9" s="135"/>
      <c r="L9" s="211" t="s">
        <v>12</v>
      </c>
      <c r="M9" s="215"/>
      <c r="N9" s="221"/>
      <c r="O9" s="133"/>
      <c r="P9" s="15"/>
      <c r="Q9" s="15" t="str">
        <f>IF(OR(M8=0,M8=" "),"－",IF(C9&gt;M8,"○","×"))</f>
        <v>－</v>
      </c>
      <c r="R9" s="227"/>
    </row>
    <row r="10" spans="1:18" ht="15" customHeight="1">
      <c r="A10" s="135"/>
      <c r="B10" s="144" t="s">
        <v>119</v>
      </c>
      <c r="C10" s="159">
        <f>C6-(C7+C8+C9)</f>
        <v>0</v>
      </c>
      <c r="D10" s="169"/>
      <c r="E10" s="178"/>
      <c r="F10" s="181"/>
      <c r="G10" s="17"/>
      <c r="H10" s="198"/>
      <c r="I10" s="176"/>
      <c r="J10" s="137"/>
      <c r="K10" s="135"/>
      <c r="L10" s="137"/>
      <c r="M10" s="137"/>
      <c r="N10" s="176"/>
      <c r="O10" s="137"/>
      <c r="Q10" s="133"/>
      <c r="R10" s="227"/>
    </row>
    <row r="11" spans="1:18" ht="10.5" customHeight="1">
      <c r="A11" s="136"/>
      <c r="B11" s="145"/>
      <c r="C11" s="145"/>
      <c r="D11" s="170"/>
      <c r="E11" s="178"/>
      <c r="F11" s="182"/>
      <c r="G11" s="161"/>
      <c r="H11" s="199"/>
      <c r="I11" s="207"/>
      <c r="J11" s="137"/>
      <c r="K11" s="135"/>
      <c r="L11" s="137"/>
      <c r="M11" s="137"/>
      <c r="N11" s="176"/>
      <c r="O11" s="137"/>
      <c r="Q11" s="133"/>
      <c r="R11" s="227"/>
    </row>
    <row r="12" spans="1:18" ht="10.5" customHeight="1">
      <c r="B12" s="146"/>
      <c r="C12" s="146"/>
      <c r="D12" s="171"/>
      <c r="E12" s="171"/>
      <c r="F12" s="146"/>
      <c r="G12" s="146"/>
      <c r="K12" s="209"/>
      <c r="L12" s="209"/>
      <c r="M12" s="209"/>
      <c r="N12" s="209"/>
    </row>
    <row r="13" spans="1:18" ht="10.5" customHeight="1">
      <c r="B13" s="146" t="s">
        <v>46</v>
      </c>
      <c r="C13" s="146"/>
      <c r="D13" s="171"/>
      <c r="E13" s="171"/>
      <c r="F13" s="146"/>
      <c r="G13" s="146"/>
    </row>
    <row r="14" spans="1:18" ht="16.5" customHeight="1">
      <c r="B14" s="147" t="s">
        <v>63</v>
      </c>
      <c r="C14" s="160"/>
      <c r="D14" s="172"/>
      <c r="E14" s="172"/>
      <c r="F14" s="160"/>
      <c r="G14" s="160"/>
      <c r="H14" s="200"/>
      <c r="I14" s="200"/>
      <c r="J14" s="200"/>
      <c r="K14" s="200"/>
      <c r="L14" s="200"/>
      <c r="M14" s="209"/>
      <c r="N14" s="222"/>
      <c r="P14" s="15">
        <v>3</v>
      </c>
      <c r="Q14" s="226"/>
    </row>
    <row r="15" spans="1:18" ht="12.5" customHeight="1">
      <c r="B15" s="148"/>
      <c r="C15" s="161"/>
      <c r="D15" s="173"/>
      <c r="E15" s="173"/>
      <c r="F15" s="161"/>
      <c r="G15" s="161"/>
      <c r="H15" s="199"/>
      <c r="I15" s="199"/>
      <c r="J15" s="199"/>
      <c r="K15" s="199"/>
      <c r="L15" s="199"/>
      <c r="M15" s="216" t="s">
        <v>33</v>
      </c>
      <c r="N15" s="223"/>
      <c r="P15" s="15"/>
      <c r="Q15" s="226"/>
    </row>
    <row r="16" spans="1:18" ht="12.5" customHeight="1">
      <c r="B16" s="146"/>
      <c r="C16" s="146"/>
      <c r="D16" s="171"/>
      <c r="E16" s="171"/>
      <c r="F16" s="146"/>
      <c r="G16" s="146"/>
      <c r="M16" s="217"/>
      <c r="N16" s="2"/>
      <c r="P16" s="133"/>
      <c r="Q16" s="130"/>
    </row>
    <row r="17" spans="1:19" ht="16.5" customHeight="1">
      <c r="A17" s="137"/>
      <c r="B17" s="3" t="s">
        <v>120</v>
      </c>
      <c r="C17" s="162"/>
      <c r="D17" s="162"/>
      <c r="E17" s="162"/>
      <c r="F17" s="17"/>
      <c r="G17" s="17"/>
      <c r="H17" s="201"/>
      <c r="I17" s="137"/>
      <c r="J17" s="137"/>
      <c r="K17" s="137"/>
      <c r="L17" s="137"/>
      <c r="M17" s="137"/>
      <c r="N17" s="137"/>
      <c r="O17" s="137"/>
    </row>
    <row r="18" spans="1:19" ht="16.5" customHeight="1">
      <c r="A18" s="137"/>
      <c r="B18" s="3" t="s">
        <v>121</v>
      </c>
      <c r="C18" s="162"/>
      <c r="D18" s="162"/>
      <c r="E18" s="162"/>
      <c r="F18" s="17"/>
      <c r="G18" s="137"/>
      <c r="H18" s="201"/>
      <c r="I18" s="137"/>
      <c r="J18" s="137"/>
      <c r="K18" s="137"/>
      <c r="L18" s="137"/>
      <c r="M18" s="137"/>
      <c r="N18" s="137"/>
      <c r="O18" s="137"/>
    </row>
    <row r="19" spans="1:19" ht="28.5" customHeight="1">
      <c r="A19" s="137"/>
      <c r="B19" s="149" t="str">
        <f>IF(OR($Q$6="×",$Q$8="×",N15:N15="×",Q14="×"),"×","○")</f>
        <v>○</v>
      </c>
      <c r="C19" s="163" t="s">
        <v>122</v>
      </c>
      <c r="D19" s="174"/>
      <c r="E19" s="174"/>
      <c r="F19" s="174"/>
      <c r="G19" s="174"/>
      <c r="H19" s="174"/>
      <c r="I19" s="174"/>
      <c r="J19" s="174"/>
      <c r="K19" s="174"/>
      <c r="L19" s="174"/>
      <c r="M19" s="174"/>
      <c r="N19" s="174"/>
      <c r="O19" s="174"/>
      <c r="P19" s="174"/>
      <c r="Q19" s="174"/>
    </row>
    <row r="20" spans="1:19" ht="16.5" customHeight="1">
      <c r="A20" s="137"/>
      <c r="B20" s="3" t="s">
        <v>110</v>
      </c>
      <c r="C20" s="164"/>
      <c r="D20" s="162"/>
      <c r="E20" s="162"/>
      <c r="F20" s="17"/>
      <c r="G20" s="17"/>
      <c r="H20" s="201"/>
      <c r="I20" s="137"/>
      <c r="J20" s="137"/>
      <c r="K20" s="137"/>
      <c r="L20" s="137"/>
      <c r="M20" s="137"/>
      <c r="N20" s="137"/>
      <c r="O20" s="137"/>
    </row>
    <row r="21" spans="1:19" ht="28.5" customHeight="1">
      <c r="A21" s="137"/>
      <c r="B21" s="149" t="str">
        <f>IF(OR(Q14="×"),"×","○")</f>
        <v>○</v>
      </c>
      <c r="C21" s="163" t="s">
        <v>123</v>
      </c>
      <c r="D21" s="174"/>
      <c r="E21" s="174"/>
      <c r="F21" s="174"/>
      <c r="G21" s="174"/>
      <c r="H21" s="174"/>
      <c r="I21" s="174"/>
      <c r="J21" s="174"/>
      <c r="K21" s="174"/>
      <c r="L21" s="174"/>
      <c r="M21" s="174"/>
      <c r="N21" s="174"/>
      <c r="O21" s="174"/>
      <c r="P21" s="174"/>
      <c r="Q21" s="174"/>
      <c r="S21" s="132" t="s">
        <v>125</v>
      </c>
    </row>
    <row r="22" spans="1:19" ht="12" customHeight="1">
      <c r="A22" s="137"/>
      <c r="B22" s="3"/>
      <c r="C22" s="162"/>
      <c r="D22" s="162"/>
      <c r="E22" s="162"/>
      <c r="F22" s="17"/>
      <c r="G22" s="17"/>
      <c r="H22" s="201"/>
      <c r="I22" s="137"/>
      <c r="J22" s="137"/>
      <c r="K22" s="137"/>
      <c r="L22" s="137"/>
      <c r="M22" s="137"/>
      <c r="N22" s="137"/>
      <c r="O22" s="137"/>
    </row>
    <row r="23" spans="1:19" ht="16.5" customHeight="1">
      <c r="A23" s="137"/>
      <c r="B23" s="17" t="s">
        <v>126</v>
      </c>
      <c r="C23" s="162"/>
      <c r="D23" s="162"/>
      <c r="E23" s="179"/>
      <c r="F23" s="17"/>
      <c r="G23" s="17"/>
      <c r="H23" s="201"/>
    </row>
    <row r="24" spans="1:19" ht="15.75" customHeight="1">
      <c r="A24" s="137"/>
      <c r="B24" s="3" t="s">
        <v>17</v>
      </c>
      <c r="C24" s="162"/>
      <c r="D24" s="162"/>
      <c r="E24" s="162"/>
      <c r="F24" s="17"/>
      <c r="G24" s="17"/>
      <c r="H24" s="201"/>
    </row>
    <row r="25" spans="1:19" ht="15.75" customHeight="1">
      <c r="A25" s="137"/>
      <c r="B25" s="150" t="s">
        <v>31</v>
      </c>
      <c r="C25" s="150"/>
      <c r="D25" s="150"/>
      <c r="E25" s="150"/>
      <c r="F25" s="150"/>
      <c r="G25" s="150"/>
      <c r="H25" s="150"/>
      <c r="I25" s="150"/>
      <c r="J25" s="150"/>
      <c r="K25" s="150"/>
      <c r="L25" s="150"/>
      <c r="M25" s="150"/>
      <c r="N25" s="150"/>
      <c r="O25" s="150"/>
      <c r="P25" s="150"/>
      <c r="Q25" s="150"/>
    </row>
    <row r="26" spans="1:19" ht="18" customHeight="1">
      <c r="B26" s="151" t="s">
        <v>194</v>
      </c>
      <c r="C26" s="151"/>
      <c r="D26" s="151"/>
      <c r="E26" s="151"/>
      <c r="F26" s="151"/>
      <c r="G26" s="151"/>
      <c r="H26" s="151"/>
      <c r="I26" s="151"/>
      <c r="J26" s="151"/>
      <c r="K26" s="151"/>
      <c r="L26" s="151"/>
      <c r="M26" s="151"/>
      <c r="N26" s="151"/>
      <c r="O26" s="151"/>
      <c r="P26" s="151"/>
      <c r="Q26" s="151"/>
    </row>
    <row r="27" spans="1:19" ht="18" customHeight="1">
      <c r="B27" s="151"/>
      <c r="C27" s="151"/>
      <c r="D27" s="151"/>
      <c r="E27" s="151"/>
      <c r="F27" s="151"/>
      <c r="G27" s="151"/>
      <c r="H27" s="151"/>
      <c r="I27" s="151"/>
      <c r="J27" s="151"/>
      <c r="K27" s="151"/>
      <c r="L27" s="151"/>
      <c r="M27" s="151"/>
      <c r="N27" s="151"/>
      <c r="O27" s="151"/>
      <c r="P27" s="151"/>
      <c r="Q27" s="151"/>
    </row>
    <row r="28" spans="1:19" ht="15.75" customHeight="1">
      <c r="B28" s="151" t="s">
        <v>127</v>
      </c>
      <c r="C28" s="151"/>
      <c r="D28" s="151"/>
      <c r="E28" s="151"/>
      <c r="F28" s="151"/>
      <c r="G28" s="151"/>
      <c r="H28" s="151"/>
      <c r="I28" s="151"/>
      <c r="J28" s="151"/>
      <c r="K28" s="151"/>
      <c r="L28" s="151"/>
      <c r="M28" s="151"/>
      <c r="N28" s="151"/>
      <c r="O28" s="151"/>
      <c r="P28" s="151"/>
      <c r="Q28" s="151"/>
    </row>
    <row r="29" spans="1:19" ht="15.75" customHeight="1">
      <c r="B29" s="151"/>
      <c r="C29" s="151"/>
      <c r="D29" s="151"/>
      <c r="E29" s="151"/>
      <c r="F29" s="151"/>
      <c r="G29" s="151"/>
      <c r="H29" s="151"/>
      <c r="I29" s="151"/>
      <c r="J29" s="151"/>
      <c r="K29" s="151"/>
      <c r="L29" s="151"/>
      <c r="M29" s="151"/>
      <c r="N29" s="151"/>
      <c r="O29" s="151"/>
      <c r="P29" s="151"/>
      <c r="Q29" s="151"/>
    </row>
    <row r="30" spans="1:19" ht="14.25" customHeight="1">
      <c r="C30" s="162"/>
      <c r="D30" s="162"/>
      <c r="E30" s="162"/>
      <c r="F30" s="17"/>
      <c r="G30" s="17"/>
    </row>
    <row r="31" spans="1:19" ht="16.5" customHeight="1">
      <c r="B31" s="139" t="s">
        <v>128</v>
      </c>
    </row>
    <row r="32" spans="1:19" ht="16.5" customHeight="1">
      <c r="A32" s="133" t="s">
        <v>129</v>
      </c>
      <c r="B32" s="133"/>
      <c r="C32" s="133"/>
      <c r="D32" s="133"/>
      <c r="E32" s="17"/>
      <c r="F32" s="183" t="s">
        <v>130</v>
      </c>
      <c r="G32" s="183"/>
      <c r="H32" s="183"/>
      <c r="I32" s="183"/>
      <c r="K32" s="133" t="s">
        <v>102</v>
      </c>
      <c r="L32" s="133"/>
      <c r="M32" s="133"/>
      <c r="N32" s="133"/>
      <c r="O32" s="224" t="s">
        <v>103</v>
      </c>
      <c r="P32" s="224"/>
      <c r="Q32" s="224"/>
      <c r="R32" s="224"/>
    </row>
    <row r="33" spans="1:19" ht="9.9499999999999993" customHeight="1">
      <c r="A33" s="138"/>
      <c r="B33" s="152"/>
      <c r="C33" s="152"/>
      <c r="D33" s="175"/>
      <c r="E33" s="17"/>
      <c r="F33" s="184"/>
      <c r="G33" s="189"/>
      <c r="H33" s="189"/>
      <c r="I33" s="208"/>
      <c r="K33" s="138"/>
      <c r="L33" s="152"/>
      <c r="M33" s="152"/>
      <c r="N33" s="175"/>
      <c r="O33" s="133"/>
      <c r="P33" s="133"/>
      <c r="Q33" s="133"/>
      <c r="R33" s="224"/>
    </row>
    <row r="34" spans="1:19" ht="16.5" customHeight="1">
      <c r="A34" s="135"/>
      <c r="B34" s="153" t="s">
        <v>25</v>
      </c>
      <c r="C34" s="165"/>
      <c r="D34" s="176"/>
      <c r="F34" s="135"/>
      <c r="G34" s="190" t="s">
        <v>131</v>
      </c>
      <c r="H34" s="202"/>
      <c r="I34" s="176"/>
      <c r="K34" s="135"/>
      <c r="L34" s="190" t="s">
        <v>132</v>
      </c>
      <c r="M34" s="218">
        <f>H34*3.3</f>
        <v>0</v>
      </c>
      <c r="N34" s="176"/>
      <c r="O34" s="137"/>
      <c r="P34" s="13">
        <v>1</v>
      </c>
      <c r="Q34" s="13" t="str">
        <f>IF(C$34&lt;(M34+M35+M36+M37+M38),"×","○")</f>
        <v>×</v>
      </c>
      <c r="R34" s="227"/>
    </row>
    <row r="35" spans="1:19" ht="16.5" customHeight="1">
      <c r="A35" s="135"/>
      <c r="B35" s="137"/>
      <c r="C35" s="137"/>
      <c r="D35" s="176"/>
      <c r="F35" s="135"/>
      <c r="G35" s="23" t="s">
        <v>133</v>
      </c>
      <c r="H35" s="203">
        <f>H9</f>
        <v>0</v>
      </c>
      <c r="I35" s="176"/>
      <c r="K35" s="135"/>
      <c r="L35" s="212" t="s">
        <v>134</v>
      </c>
      <c r="M35" s="219">
        <f>IF(H35&lt;=2,330+30*(H35-1),H35*0)</f>
        <v>300</v>
      </c>
      <c r="N35" s="176"/>
      <c r="O35" s="137"/>
      <c r="P35" s="225"/>
      <c r="Q35" s="225" t="str">
        <f>IF($C$34&gt;=(M26+M27+M28+M29+M30),"○","×")</f>
        <v>○</v>
      </c>
      <c r="R35" s="227"/>
    </row>
    <row r="36" spans="1:19" ht="16.5" customHeight="1">
      <c r="A36" s="135"/>
      <c r="B36" s="137"/>
      <c r="C36" s="137"/>
      <c r="D36" s="176"/>
      <c r="F36" s="135"/>
      <c r="G36" s="191"/>
      <c r="H36" s="204"/>
      <c r="I36" s="176"/>
      <c r="K36" s="135"/>
      <c r="L36" s="213" t="s">
        <v>135</v>
      </c>
      <c r="M36" s="220"/>
      <c r="N36" s="176"/>
      <c r="O36" s="137"/>
      <c r="P36" s="225"/>
      <c r="Q36" s="225" t="str">
        <f>IF($C$34&gt;=(M27+M28+M29+M30+M31),"○","×")</f>
        <v>○</v>
      </c>
      <c r="R36" s="227"/>
    </row>
    <row r="37" spans="1:19" ht="16.5" customHeight="1">
      <c r="A37" s="135"/>
      <c r="B37" s="137"/>
      <c r="C37" s="137"/>
      <c r="D37" s="176"/>
      <c r="F37" s="135"/>
      <c r="G37" s="191"/>
      <c r="H37" s="204"/>
      <c r="I37" s="176"/>
      <c r="K37" s="135"/>
      <c r="L37" s="212" t="s">
        <v>52</v>
      </c>
      <c r="M37" s="219">
        <f>IF(H35&gt;=3,400+80*(H35-3),H35*0)</f>
        <v>0</v>
      </c>
      <c r="N37" s="176"/>
      <c r="O37" s="137"/>
      <c r="P37" s="225"/>
      <c r="Q37" s="225" t="str">
        <f>IF($C$34&gt;=(M28+M29+M30+M31+M32),"○","×")</f>
        <v>○</v>
      </c>
      <c r="R37" s="227"/>
    </row>
    <row r="38" spans="1:19" ht="16.5" customHeight="1">
      <c r="A38" s="135"/>
      <c r="B38" s="137"/>
      <c r="C38" s="137"/>
      <c r="D38" s="176"/>
      <c r="F38" s="135"/>
      <c r="G38" s="192"/>
      <c r="H38" s="205"/>
      <c r="I38" s="176"/>
      <c r="K38" s="135"/>
      <c r="L38" s="213" t="s">
        <v>136</v>
      </c>
      <c r="M38" s="220"/>
      <c r="N38" s="176"/>
      <c r="O38" s="137"/>
      <c r="P38" s="14"/>
      <c r="Q38" s="14" t="str">
        <f>IF($C$34&gt;=(M29+M30+M31+M32+M33),"○","×")</f>
        <v>○</v>
      </c>
      <c r="R38" s="227"/>
    </row>
    <row r="39" spans="1:19" ht="16.5" customHeight="1">
      <c r="A39" s="135"/>
      <c r="B39" s="137"/>
      <c r="C39" s="137"/>
      <c r="D39" s="176"/>
      <c r="F39" s="135"/>
      <c r="G39" s="190" t="s">
        <v>137</v>
      </c>
      <c r="H39" s="202"/>
      <c r="I39" s="176"/>
      <c r="K39" s="135"/>
      <c r="L39" s="190" t="s">
        <v>77</v>
      </c>
      <c r="M39" s="218">
        <f>H39*3.3</f>
        <v>0</v>
      </c>
      <c r="N39" s="176"/>
      <c r="O39" s="137"/>
      <c r="P39" s="15">
        <v>2</v>
      </c>
      <c r="Q39" s="15" t="str">
        <f>IF(OR(M39=0,M39=" "),"－",IF(C$34&lt;M39,"×","○"))</f>
        <v>－</v>
      </c>
      <c r="R39" s="227"/>
    </row>
    <row r="40" spans="1:19" ht="9.9499999999999993" customHeight="1">
      <c r="A40" s="136"/>
      <c r="B40" s="154"/>
      <c r="C40" s="154"/>
      <c r="D40" s="177"/>
      <c r="F40" s="136"/>
      <c r="G40" s="154"/>
      <c r="H40" s="154"/>
      <c r="I40" s="177"/>
      <c r="K40" s="136"/>
      <c r="L40" s="154"/>
      <c r="M40" s="154"/>
      <c r="N40" s="177"/>
      <c r="O40" s="137"/>
      <c r="Q40" s="133"/>
      <c r="R40" s="227"/>
    </row>
    <row r="41" spans="1:19" ht="9.9499999999999993" customHeight="1">
      <c r="A41" s="137"/>
      <c r="B41" s="137"/>
      <c r="C41" s="137"/>
      <c r="D41" s="137"/>
      <c r="F41" s="137"/>
      <c r="G41" s="137"/>
      <c r="H41" s="137"/>
      <c r="I41" s="137"/>
      <c r="K41" s="137"/>
      <c r="L41" s="137"/>
      <c r="M41" s="137"/>
      <c r="N41" s="137"/>
      <c r="O41" s="137"/>
      <c r="Q41" s="133"/>
      <c r="R41" s="227"/>
    </row>
    <row r="42" spans="1:19" ht="16.5" customHeight="1">
      <c r="A42" s="137"/>
      <c r="B42" s="3" t="s">
        <v>89</v>
      </c>
      <c r="C42" s="162"/>
      <c r="D42" s="162"/>
      <c r="E42" s="162"/>
      <c r="F42" s="17"/>
      <c r="G42" s="17"/>
      <c r="H42" s="201"/>
      <c r="I42" s="137"/>
      <c r="J42" s="137"/>
      <c r="K42" s="137"/>
      <c r="L42" s="137"/>
      <c r="M42" s="137"/>
      <c r="N42" s="137"/>
      <c r="O42" s="137"/>
    </row>
    <row r="43" spans="1:19" ht="16.5" customHeight="1">
      <c r="A43" s="137"/>
      <c r="B43" s="3" t="s">
        <v>121</v>
      </c>
      <c r="C43" s="162"/>
      <c r="D43" s="162"/>
      <c r="E43" s="162"/>
      <c r="F43" s="17"/>
      <c r="G43" s="137"/>
      <c r="H43" s="201"/>
      <c r="I43" s="137"/>
      <c r="J43" s="137"/>
      <c r="K43" s="137"/>
      <c r="L43" s="137"/>
      <c r="M43" s="137"/>
      <c r="N43" s="137"/>
      <c r="O43" s="137"/>
    </row>
    <row r="44" spans="1:19" ht="30" customHeight="1">
      <c r="A44" s="137"/>
      <c r="B44" s="149" t="str">
        <f>IF(OR($Q$34="×",$Q$35="×",$Q$37="×",$Q$39="×"),"×","○")</f>
        <v>×</v>
      </c>
      <c r="C44" s="166" t="s">
        <v>138</v>
      </c>
      <c r="D44" s="162"/>
      <c r="E44" s="162"/>
      <c r="F44" s="17"/>
      <c r="G44" s="17"/>
      <c r="H44" s="201"/>
      <c r="I44" s="137"/>
      <c r="J44" s="137"/>
      <c r="K44" s="137"/>
      <c r="L44" s="137"/>
      <c r="M44" s="137"/>
      <c r="N44" s="137"/>
      <c r="O44" s="137"/>
    </row>
    <row r="45" spans="1:19" ht="16.5" customHeight="1">
      <c r="A45" s="137"/>
      <c r="B45" s="3" t="s">
        <v>139</v>
      </c>
      <c r="C45" s="164"/>
      <c r="D45" s="162"/>
      <c r="E45" s="162"/>
      <c r="F45" s="17"/>
      <c r="G45" s="17"/>
      <c r="H45" s="201"/>
      <c r="I45" s="137"/>
      <c r="J45" s="137"/>
      <c r="K45" s="137"/>
      <c r="L45" s="137"/>
      <c r="M45" s="137"/>
      <c r="N45" s="137"/>
      <c r="O45" s="137"/>
    </row>
    <row r="46" spans="1:19" ht="30" customHeight="1">
      <c r="A46" s="137"/>
      <c r="B46" s="149" t="str">
        <f>IF(OR($Q$39="○"),"○","×")</f>
        <v>×</v>
      </c>
      <c r="C46" s="166" t="s">
        <v>29</v>
      </c>
      <c r="D46" s="162"/>
      <c r="E46" s="162"/>
      <c r="F46" s="17"/>
      <c r="G46" s="17"/>
      <c r="H46" s="201"/>
      <c r="I46" s="137"/>
      <c r="J46" s="137"/>
      <c r="K46" s="137"/>
      <c r="L46" s="137"/>
      <c r="M46" s="137"/>
      <c r="N46" s="137"/>
      <c r="O46" s="137"/>
      <c r="S46" s="132" t="s">
        <v>125</v>
      </c>
    </row>
  </sheetData>
  <mergeCells count="27">
    <mergeCell ref="A4:D4"/>
    <mergeCell ref="E4:J4"/>
    <mergeCell ref="K4:N4"/>
    <mergeCell ref="O4:R4"/>
    <mergeCell ref="C19:Q19"/>
    <mergeCell ref="C21:Q21"/>
    <mergeCell ref="B25:Q25"/>
    <mergeCell ref="A32:D32"/>
    <mergeCell ref="F32:I32"/>
    <mergeCell ref="K32:N32"/>
    <mergeCell ref="O32:R32"/>
    <mergeCell ref="M6:M7"/>
    <mergeCell ref="P6:P7"/>
    <mergeCell ref="Q6:Q7"/>
    <mergeCell ref="M8:M9"/>
    <mergeCell ref="P8:P9"/>
    <mergeCell ref="Q8:Q9"/>
    <mergeCell ref="P14:P15"/>
    <mergeCell ref="Q14:Q15"/>
    <mergeCell ref="B26:Q27"/>
    <mergeCell ref="B28:Q29"/>
    <mergeCell ref="P34:P38"/>
    <mergeCell ref="Q34:Q38"/>
    <mergeCell ref="G35:G38"/>
    <mergeCell ref="H35:H38"/>
    <mergeCell ref="M35:M36"/>
    <mergeCell ref="M37:M38"/>
  </mergeCells>
  <phoneticPr fontId="2"/>
  <dataValidations count="1">
    <dataValidation type="list" allowBlank="1" showDropDown="0" showInputMessage="1" showErrorMessage="1" sqref="Q14:Q15">
      <formula1>"○,×"</formula1>
    </dataValidation>
  </dataValidations>
  <pageMargins left="0.41" right="0.17" top="0.5" bottom="0.2" header="0.23" footer="0.19685039370078741"/>
  <pageSetup paperSize="9" scale="96" firstPageNumber="3" fitToWidth="1" fitToHeight="1" orientation="portrait" usePrinterDefaults="1" useFirstPageNumber="1" r:id="rId1"/>
  <headerFooter alignWithMargins="0">
    <oddHeader xml:space="preserve">&amp;C
</oddHead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S80"/>
  <sheetViews>
    <sheetView view="pageBreakPreview" zoomScale="90" zoomScaleNormal="60" zoomScaleSheetLayoutView="90" workbookViewId="0"/>
  </sheetViews>
  <sheetFormatPr defaultRowHeight="13.5"/>
  <cols>
    <col min="1" max="1" width="4" style="18" customWidth="1"/>
    <col min="2" max="2" width="19.453125" style="18" customWidth="1"/>
    <col min="3" max="3" width="19" style="18" customWidth="1"/>
    <col min="4" max="4" width="12.453125" style="18" customWidth="1"/>
    <col min="5" max="5" width="8.26953125" style="18" customWidth="1"/>
    <col min="6" max="6" width="12.6328125" style="18" customWidth="1"/>
    <col min="7" max="7" width="10" style="18" customWidth="1"/>
    <col min="8" max="10" width="8.7265625" style="18" customWidth="1"/>
    <col min="11" max="11" width="13.36328125" style="228" customWidth="1"/>
    <col min="12" max="13" width="13.36328125" style="18" customWidth="1"/>
    <col min="14" max="14" width="13.6328125" style="18" customWidth="1"/>
    <col min="15" max="16" width="8.7265625" style="18" bestFit="1" customWidth="1"/>
    <col min="17" max="17" width="20.625" style="18" customWidth="1"/>
    <col min="18" max="18" width="8.7265625" style="18" customWidth="1"/>
    <col min="19" max="19" width="1.26953125" style="18" customWidth="1"/>
    <col min="20" max="26" width="8.7265625" style="18" customWidth="1"/>
    <col min="27" max="27" width="8.7265625" style="18" bestFit="1" customWidth="1"/>
    <col min="28" max="30" width="9" style="229"/>
    <col min="35" max="35" width="9.6328125" customWidth="1"/>
    <col min="39" max="39" width="10.1796875" customWidth="1"/>
  </cols>
  <sheetData>
    <row r="1" spans="1:45" ht="14.25">
      <c r="A1" s="230"/>
      <c r="B1" s="238" t="s">
        <v>140</v>
      </c>
      <c r="C1" s="230"/>
      <c r="D1" s="252"/>
      <c r="E1" s="252"/>
      <c r="F1" s="252"/>
      <c r="G1" s="252"/>
      <c r="H1" s="230"/>
      <c r="I1" s="230"/>
      <c r="J1" s="230"/>
      <c r="K1" s="277"/>
      <c r="L1" s="230"/>
      <c r="M1" s="230"/>
      <c r="N1" s="230"/>
      <c r="O1" s="230"/>
      <c r="P1" s="230"/>
      <c r="AA1" s="230"/>
      <c r="AB1" s="370"/>
      <c r="AC1" s="370"/>
      <c r="AD1" s="370"/>
      <c r="AE1" s="384"/>
      <c r="AF1" s="384"/>
      <c r="AG1" s="384"/>
      <c r="AH1" s="384"/>
      <c r="AI1" s="384"/>
      <c r="AJ1" s="384"/>
      <c r="AK1" s="384"/>
      <c r="AL1" s="384"/>
      <c r="AM1" s="384"/>
      <c r="AN1" s="384"/>
      <c r="AO1" s="384"/>
      <c r="AP1" s="384"/>
      <c r="AQ1" s="384"/>
      <c r="AR1" s="384"/>
      <c r="AS1" s="384"/>
    </row>
    <row r="2" spans="1:45" ht="17" customHeight="1">
      <c r="A2" s="230"/>
      <c r="B2" s="239" t="s">
        <v>195</v>
      </c>
      <c r="C2" s="239"/>
      <c r="D2" s="239"/>
      <c r="E2" s="239"/>
      <c r="F2" s="239"/>
      <c r="G2" s="239"/>
      <c r="H2" s="239"/>
      <c r="I2" s="239"/>
      <c r="J2" s="239"/>
      <c r="K2" s="239"/>
      <c r="L2" s="239"/>
      <c r="M2" s="239"/>
      <c r="N2" s="239"/>
      <c r="O2" s="230"/>
      <c r="P2" s="230"/>
      <c r="AA2" s="230"/>
      <c r="AB2" s="370"/>
      <c r="AC2" s="370"/>
      <c r="AD2" s="370"/>
      <c r="AE2" s="384"/>
      <c r="AF2" s="384"/>
      <c r="AG2" s="384"/>
      <c r="AH2" s="384"/>
      <c r="AI2" s="384"/>
      <c r="AJ2" s="384"/>
      <c r="AK2" s="384"/>
      <c r="AL2" s="384"/>
      <c r="AM2" s="384"/>
      <c r="AN2" s="384"/>
      <c r="AO2" s="384"/>
      <c r="AP2" s="384"/>
      <c r="AQ2" s="384"/>
      <c r="AR2" s="384"/>
      <c r="AS2" s="384"/>
    </row>
    <row r="3" spans="1:45" ht="17" customHeight="1">
      <c r="A3" s="230"/>
      <c r="B3" s="239"/>
      <c r="C3" s="239"/>
      <c r="D3" s="239"/>
      <c r="E3" s="239"/>
      <c r="F3" s="239"/>
      <c r="G3" s="239"/>
      <c r="H3" s="239"/>
      <c r="I3" s="239"/>
      <c r="J3" s="239"/>
      <c r="K3" s="239"/>
      <c r="L3" s="239"/>
      <c r="M3" s="239"/>
      <c r="N3" s="239"/>
      <c r="O3" s="230"/>
      <c r="P3" s="230"/>
      <c r="Q3" s="309" t="s">
        <v>141</v>
      </c>
      <c r="R3" s="329"/>
      <c r="S3" s="329"/>
      <c r="T3" s="329"/>
      <c r="U3" s="329"/>
      <c r="V3" s="329"/>
      <c r="W3" s="329"/>
      <c r="X3" s="329"/>
      <c r="Y3" s="329"/>
      <c r="Z3" s="356"/>
      <c r="AA3" s="230"/>
      <c r="AB3" s="370"/>
      <c r="AC3" s="370"/>
      <c r="AD3" s="370"/>
      <c r="AE3" s="384"/>
      <c r="AF3" s="384"/>
      <c r="AG3" s="384"/>
      <c r="AH3" s="384"/>
      <c r="AI3" s="384"/>
      <c r="AJ3" s="384"/>
      <c r="AK3" s="384"/>
      <c r="AL3" s="384"/>
      <c r="AM3" s="384"/>
      <c r="AN3" s="384"/>
      <c r="AO3" s="384"/>
      <c r="AP3" s="384"/>
      <c r="AQ3" s="384"/>
      <c r="AR3" s="384"/>
      <c r="AS3" s="384"/>
    </row>
    <row r="4" spans="1:45" ht="17" customHeight="1">
      <c r="A4" s="230"/>
      <c r="B4" s="240"/>
      <c r="C4" s="240"/>
      <c r="D4" s="240"/>
      <c r="E4" s="240"/>
      <c r="F4" s="240"/>
      <c r="G4" s="240"/>
      <c r="H4" s="240"/>
      <c r="I4" s="240"/>
      <c r="J4" s="240"/>
      <c r="K4" s="240"/>
      <c r="L4" s="240"/>
      <c r="M4" s="240"/>
      <c r="N4" s="240"/>
      <c r="O4" s="230"/>
      <c r="P4" s="230"/>
      <c r="Q4" s="310"/>
      <c r="R4" s="330"/>
      <c r="S4" s="330"/>
      <c r="T4" s="330"/>
      <c r="U4" s="330"/>
      <c r="V4" s="330"/>
      <c r="W4" s="330"/>
      <c r="X4" s="330"/>
      <c r="Y4" s="330"/>
      <c r="Z4" s="357"/>
      <c r="AA4" s="230"/>
      <c r="AB4" s="370"/>
      <c r="AC4" s="370"/>
      <c r="AD4" s="370"/>
      <c r="AE4" s="384"/>
      <c r="AF4" s="384"/>
      <c r="AG4" s="384"/>
      <c r="AH4" s="384"/>
      <c r="AI4" s="384"/>
      <c r="AJ4" s="384"/>
      <c r="AK4" s="384"/>
      <c r="AL4" s="384"/>
      <c r="AM4" s="384"/>
      <c r="AN4" s="384"/>
      <c r="AO4" s="384"/>
      <c r="AP4" s="384"/>
      <c r="AQ4" s="384"/>
      <c r="AR4" s="384"/>
      <c r="AS4" s="384"/>
    </row>
    <row r="5" spans="1:45">
      <c r="A5" s="231"/>
      <c r="B5" s="241" t="s">
        <v>142</v>
      </c>
      <c r="C5" s="241" t="s">
        <v>143</v>
      </c>
      <c r="D5" s="253" t="s">
        <v>144</v>
      </c>
      <c r="E5" s="257" t="s">
        <v>145</v>
      </c>
      <c r="F5" s="262"/>
      <c r="G5" s="265"/>
      <c r="H5" s="271" t="s">
        <v>113</v>
      </c>
      <c r="I5" s="274"/>
      <c r="J5" s="241" t="s">
        <v>146</v>
      </c>
      <c r="K5" s="278" t="s">
        <v>196</v>
      </c>
      <c r="L5" s="284"/>
      <c r="M5" s="293"/>
      <c r="N5" s="297" t="s">
        <v>147</v>
      </c>
      <c r="O5" s="299"/>
      <c r="P5" s="60"/>
      <c r="Q5" s="311"/>
      <c r="R5" s="311"/>
      <c r="S5" s="311"/>
      <c r="T5" s="311"/>
      <c r="U5" s="311"/>
      <c r="V5" s="311"/>
      <c r="W5" s="311"/>
      <c r="X5" s="311"/>
      <c r="Y5" s="311"/>
      <c r="Z5" s="311"/>
      <c r="AA5" s="364"/>
      <c r="AB5" s="371"/>
      <c r="AC5" s="371"/>
      <c r="AD5" s="371"/>
      <c r="AE5" s="385"/>
      <c r="AF5" s="391"/>
      <c r="AG5" s="391"/>
      <c r="AH5" s="391"/>
      <c r="AI5" s="391"/>
      <c r="AJ5" s="391"/>
      <c r="AK5" s="391"/>
      <c r="AL5" s="385"/>
      <c r="AM5" s="398" t="s">
        <v>148</v>
      </c>
      <c r="AN5" s="375" t="s">
        <v>149</v>
      </c>
      <c r="AO5" s="375" t="s">
        <v>150</v>
      </c>
      <c r="AP5" s="385"/>
      <c r="AQ5" s="401" t="s">
        <v>151</v>
      </c>
      <c r="AR5" s="401" t="s">
        <v>152</v>
      </c>
      <c r="AS5" s="385"/>
    </row>
    <row r="6" spans="1:45">
      <c r="A6" s="232" t="s">
        <v>153</v>
      </c>
      <c r="B6" s="242"/>
      <c r="C6" s="242" t="s">
        <v>143</v>
      </c>
      <c r="D6" s="254"/>
      <c r="E6" s="254" t="s">
        <v>74</v>
      </c>
      <c r="F6" s="263" t="s">
        <v>107</v>
      </c>
      <c r="G6" s="266" t="s">
        <v>154</v>
      </c>
      <c r="H6" s="272"/>
      <c r="I6" s="275" t="s">
        <v>39</v>
      </c>
      <c r="J6" s="242"/>
      <c r="K6" s="279" t="s">
        <v>68</v>
      </c>
      <c r="L6" s="285" t="s">
        <v>155</v>
      </c>
      <c r="M6" s="285" t="s">
        <v>156</v>
      </c>
      <c r="N6" s="297"/>
      <c r="O6" s="300" t="s">
        <v>3</v>
      </c>
      <c r="P6" s="256"/>
      <c r="Q6" s="311"/>
      <c r="R6" s="311"/>
      <c r="S6" s="311"/>
      <c r="T6" s="311"/>
      <c r="U6" s="311"/>
      <c r="V6" s="311"/>
      <c r="W6" s="311"/>
      <c r="X6" s="311"/>
      <c r="Y6" s="311"/>
      <c r="Z6" s="311"/>
      <c r="AA6" s="366"/>
      <c r="AB6" s="372" t="s">
        <v>99</v>
      </c>
      <c r="AC6" s="379"/>
      <c r="AD6" s="379"/>
      <c r="AE6" s="386"/>
      <c r="AF6" s="391"/>
      <c r="AG6" s="391"/>
      <c r="AH6" s="391"/>
      <c r="AI6" s="391"/>
      <c r="AJ6" s="391"/>
      <c r="AK6" s="391"/>
      <c r="AL6" s="385"/>
      <c r="AM6" s="399"/>
      <c r="AN6" s="375"/>
      <c r="AO6" s="375"/>
      <c r="AP6" s="385"/>
      <c r="AQ6" s="401"/>
      <c r="AR6" s="401"/>
      <c r="AS6" s="385"/>
    </row>
    <row r="7" spans="1:45">
      <c r="A7" s="233"/>
      <c r="B7" s="243"/>
      <c r="C7" s="243"/>
      <c r="D7" s="255" t="s">
        <v>157</v>
      </c>
      <c r="E7" s="258"/>
      <c r="F7" s="264" t="s">
        <v>76</v>
      </c>
      <c r="G7" s="267"/>
      <c r="H7" s="273"/>
      <c r="I7" s="258" t="s">
        <v>158</v>
      </c>
      <c r="J7" s="243"/>
      <c r="K7" s="280"/>
      <c r="L7" s="286"/>
      <c r="M7" s="286"/>
      <c r="N7" s="297"/>
      <c r="O7" s="301"/>
      <c r="P7" s="305"/>
      <c r="Q7" s="312" t="s">
        <v>159</v>
      </c>
      <c r="R7" s="311"/>
      <c r="S7" s="311"/>
      <c r="T7" s="311"/>
      <c r="U7" s="311"/>
      <c r="V7" s="311"/>
      <c r="W7" s="311"/>
      <c r="X7" s="311"/>
      <c r="Y7" s="311"/>
      <c r="Z7" s="328"/>
      <c r="AA7" s="365"/>
      <c r="AB7" s="373" t="s">
        <v>160</v>
      </c>
      <c r="AC7" s="380"/>
      <c r="AD7" s="382"/>
      <c r="AE7" s="387">
        <f>COUNTIFS(B8:B52,"施設長",J8:J52,"常勤")</f>
        <v>0</v>
      </c>
      <c r="AF7" s="391"/>
      <c r="AG7" s="391"/>
      <c r="AH7" s="391"/>
      <c r="AI7" s="391"/>
      <c r="AJ7" s="391"/>
      <c r="AK7" s="391"/>
      <c r="AL7" s="385"/>
      <c r="AM7" s="400"/>
      <c r="AN7" s="375"/>
      <c r="AO7" s="375"/>
      <c r="AP7" s="385"/>
      <c r="AQ7" s="401"/>
      <c r="AR7" s="401"/>
      <c r="AS7" s="385"/>
    </row>
    <row r="8" spans="1:45" ht="13.5" customHeight="1">
      <c r="A8" s="234">
        <v>1</v>
      </c>
      <c r="B8" s="244"/>
      <c r="C8" s="248"/>
      <c r="D8" s="248"/>
      <c r="E8" s="259"/>
      <c r="F8" s="248"/>
      <c r="G8" s="268"/>
      <c r="H8" s="248"/>
      <c r="I8" s="248"/>
      <c r="J8" s="276"/>
      <c r="K8" s="281"/>
      <c r="L8" s="287"/>
      <c r="M8" s="294"/>
      <c r="N8" s="298"/>
      <c r="O8" s="302">
        <f>IF(AND(J8="その他",OR(B8="保育士及び幼稚園教員",B8="保育士",B8="保育に従事する看護師・准看護師",B8="幼稚園教諭等",B8="知事が同等と認める者"),OR(L8&lt;6,M8&lt;20)),"短時間",)</f>
        <v>0</v>
      </c>
      <c r="P8" s="306"/>
      <c r="Q8" s="313" t="s">
        <v>160</v>
      </c>
      <c r="R8" s="331" t="s">
        <v>161</v>
      </c>
      <c r="S8" s="341"/>
      <c r="T8" s="341"/>
      <c r="U8" s="341"/>
      <c r="V8" s="341"/>
      <c r="W8" s="341"/>
      <c r="X8" s="341"/>
      <c r="Y8" s="348"/>
      <c r="Z8" s="358"/>
      <c r="AA8" s="367"/>
      <c r="AB8" s="373" t="s">
        <v>162</v>
      </c>
      <c r="AC8" s="380"/>
      <c r="AD8" s="382"/>
      <c r="AE8" s="387">
        <f>COUNTIFS(B8:B52,"主任保育士等",J8:J52,"常勤")</f>
        <v>0</v>
      </c>
      <c r="AF8" s="391"/>
      <c r="AG8" s="391"/>
      <c r="AH8" s="391"/>
      <c r="AI8" s="391"/>
      <c r="AJ8" s="391"/>
      <c r="AK8" s="391"/>
      <c r="AL8" s="385"/>
      <c r="AM8" s="375" t="str">
        <f>IF(AND(J8="その他",B8="保育士及び幼稚園教員",E8="○",F8&lt;&gt;""),L8*M8,"")</f>
        <v/>
      </c>
      <c r="AN8" s="375" t="str">
        <f>IF(AND(J8="その他",B8="保育士",E8="○"),L8*M8,"")</f>
        <v/>
      </c>
      <c r="AO8" s="375" t="str">
        <f>IF(AND(J8="その他",B8="幼稚園教諭等",F8&lt;&gt;""),L8*M8,"")</f>
        <v/>
      </c>
      <c r="AP8" s="385"/>
      <c r="AQ8" s="375" t="str">
        <f>IF(AND(B8="看護師・准看護師(保育に従事する)",J8="その他"),L8*M8,"")</f>
        <v/>
      </c>
      <c r="AR8" s="375" t="str">
        <f>IF(AND(B8="知事が同等と認める者",J8="その他"),L8*M8,"")</f>
        <v/>
      </c>
      <c r="AS8" s="385"/>
    </row>
    <row r="9" spans="1:45" ht="13.5" customHeight="1">
      <c r="A9" s="235"/>
      <c r="B9" s="245"/>
      <c r="C9" s="249"/>
      <c r="D9" s="249"/>
      <c r="E9" s="260"/>
      <c r="F9" s="249"/>
      <c r="G9" s="269"/>
      <c r="H9" s="249"/>
      <c r="I9" s="249"/>
      <c r="J9" s="269"/>
      <c r="K9" s="282" t="s">
        <v>163</v>
      </c>
      <c r="L9" s="288"/>
      <c r="M9" s="295"/>
      <c r="N9" s="298"/>
      <c r="O9" s="303"/>
      <c r="P9" s="306"/>
      <c r="Q9" s="314" t="s">
        <v>162</v>
      </c>
      <c r="R9" s="332" t="s">
        <v>50</v>
      </c>
      <c r="S9" s="342"/>
      <c r="T9" s="342"/>
      <c r="U9" s="342"/>
      <c r="V9" s="342"/>
      <c r="W9" s="342"/>
      <c r="X9" s="342"/>
      <c r="Y9" s="349"/>
      <c r="Z9" s="353"/>
      <c r="AA9" s="368"/>
      <c r="AB9" s="374" t="s">
        <v>114</v>
      </c>
      <c r="AC9" s="381"/>
      <c r="AD9" s="383"/>
      <c r="AE9" s="387">
        <f>COUNTIFS(B:B,"保育士及び幼稚園教員",J:J,"常勤",E:E,"○",F:F,"&lt;&gt;")</f>
        <v>0</v>
      </c>
      <c r="AF9" s="391"/>
      <c r="AG9" s="391"/>
      <c r="AH9" s="391"/>
      <c r="AI9" s="391"/>
      <c r="AJ9" s="391"/>
      <c r="AK9" s="391"/>
      <c r="AL9" s="385"/>
      <c r="AM9" s="375"/>
      <c r="AN9" s="375"/>
      <c r="AO9" s="375"/>
      <c r="AP9" s="385"/>
      <c r="AQ9" s="375"/>
      <c r="AR9" s="375"/>
      <c r="AS9" s="385"/>
    </row>
    <row r="10" spans="1:45" ht="13.5" customHeight="1">
      <c r="A10" s="236"/>
      <c r="B10" s="246"/>
      <c r="C10" s="250"/>
      <c r="D10" s="250"/>
      <c r="E10" s="261"/>
      <c r="F10" s="250"/>
      <c r="G10" s="270"/>
      <c r="H10" s="250"/>
      <c r="I10" s="250"/>
      <c r="J10" s="270"/>
      <c r="K10" s="283"/>
      <c r="L10" s="289"/>
      <c r="M10" s="296"/>
      <c r="N10" s="298"/>
      <c r="O10" s="304"/>
      <c r="P10" s="307"/>
      <c r="Q10" s="315"/>
      <c r="R10" s="333"/>
      <c r="S10" s="343"/>
      <c r="T10" s="343"/>
      <c r="U10" s="343"/>
      <c r="V10" s="343"/>
      <c r="W10" s="343"/>
      <c r="X10" s="343"/>
      <c r="Y10" s="350"/>
      <c r="Z10" s="353"/>
      <c r="AA10" s="368"/>
      <c r="AB10" s="373" t="s">
        <v>165</v>
      </c>
      <c r="AC10" s="380"/>
      <c r="AD10" s="382"/>
      <c r="AE10" s="387">
        <f>COUNTIFS(B8:B52,"保育士",J8:J52,"常勤",E8:E52,"○")</f>
        <v>0</v>
      </c>
      <c r="AF10" s="391"/>
      <c r="AG10" s="391"/>
      <c r="AH10" s="391"/>
      <c r="AI10" s="391"/>
      <c r="AJ10" s="391"/>
      <c r="AK10" s="391"/>
      <c r="AL10" s="385"/>
      <c r="AM10" s="375"/>
      <c r="AN10" s="375"/>
      <c r="AO10" s="375"/>
      <c r="AP10" s="385"/>
      <c r="AQ10" s="375"/>
      <c r="AR10" s="375"/>
      <c r="AS10" s="385"/>
    </row>
    <row r="11" spans="1:45" ht="13.5" customHeight="1">
      <c r="A11" s="234">
        <v>2</v>
      </c>
      <c r="B11" s="244"/>
      <c r="C11" s="248"/>
      <c r="D11" s="248"/>
      <c r="E11" s="259"/>
      <c r="F11" s="248"/>
      <c r="G11" s="268"/>
      <c r="H11" s="248"/>
      <c r="I11" s="248"/>
      <c r="J11" s="276"/>
      <c r="K11" s="281"/>
      <c r="L11" s="287"/>
      <c r="M11" s="294"/>
      <c r="N11" s="298"/>
      <c r="O11" s="302">
        <f>IF(AND(J11="その他",OR(B11="保育士及び幼稚園教員",B11="保育士",B11="保育に従事する看護師・准看護師",B11="幼稚園教諭等",B11="知事が同等と認める者"),OR(L11&lt;6,M11&lt;20)),"短時間",)</f>
        <v>0</v>
      </c>
      <c r="P11" s="307"/>
      <c r="Q11" s="314" t="s">
        <v>204</v>
      </c>
      <c r="R11" s="332" t="s">
        <v>205</v>
      </c>
      <c r="S11" s="342"/>
      <c r="T11" s="342"/>
      <c r="U11" s="342"/>
      <c r="V11" s="342"/>
      <c r="W11" s="342"/>
      <c r="X11" s="342"/>
      <c r="Y11" s="349"/>
      <c r="Z11" s="353"/>
      <c r="AA11" s="369"/>
      <c r="AB11" s="373" t="s">
        <v>166</v>
      </c>
      <c r="AC11" s="380"/>
      <c r="AD11" s="382"/>
      <c r="AE11" s="387">
        <f>COUNTIFS(B:B,"幼稚園教諭等",J:J,"常勤",F:F,"&lt;&gt;")</f>
        <v>0</v>
      </c>
      <c r="AF11" s="391"/>
      <c r="AG11" s="391"/>
      <c r="AH11" s="391"/>
      <c r="AI11" s="391"/>
      <c r="AJ11" s="391"/>
      <c r="AK11" s="391"/>
      <c r="AL11" s="385"/>
      <c r="AM11" s="375" t="str">
        <f>IF(AND(J11="その他",B11="保育士及び幼稚園教員",E11="○",F11&lt;&gt;""),L11*M11,"")</f>
        <v/>
      </c>
      <c r="AN11" s="375" t="str">
        <f>IF(AND(J11="その他",B11="保育士",E11="○"),L11*M11,"")</f>
        <v/>
      </c>
      <c r="AO11" s="375" t="str">
        <f>IF(AND(J11="その他",B11="幼稚園教諭等",F11&lt;&gt;""),L11*M11,"")</f>
        <v/>
      </c>
      <c r="AP11" s="385"/>
      <c r="AQ11" s="375" t="str">
        <f>IF(AND(B11="看護師・准看護師(保育に従事する)",J11="その他"),L11*M11,"")</f>
        <v/>
      </c>
      <c r="AR11" s="375" t="str">
        <f>IF(AND(B11="知事が同等と認める者",J11="その他"),L11*M11,"")</f>
        <v/>
      </c>
      <c r="AS11" s="385"/>
    </row>
    <row r="12" spans="1:45" ht="13.5" customHeight="1">
      <c r="A12" s="235"/>
      <c r="B12" s="245"/>
      <c r="C12" s="249"/>
      <c r="D12" s="249"/>
      <c r="E12" s="260"/>
      <c r="F12" s="249"/>
      <c r="G12" s="269"/>
      <c r="H12" s="249"/>
      <c r="I12" s="249"/>
      <c r="J12" s="269"/>
      <c r="K12" s="282" t="s">
        <v>163</v>
      </c>
      <c r="L12" s="288"/>
      <c r="M12" s="295"/>
      <c r="N12" s="298"/>
      <c r="O12" s="303"/>
      <c r="P12" s="306"/>
      <c r="Q12" s="316"/>
      <c r="R12" s="334"/>
      <c r="S12" s="344"/>
      <c r="T12" s="344"/>
      <c r="U12" s="344"/>
      <c r="V12" s="344"/>
      <c r="W12" s="344"/>
      <c r="X12" s="344"/>
      <c r="Y12" s="351"/>
      <c r="Z12" s="353"/>
      <c r="AA12" s="368"/>
      <c r="AB12" s="373" t="s">
        <v>22</v>
      </c>
      <c r="AC12" s="380"/>
      <c r="AD12" s="382"/>
      <c r="AE12" s="387">
        <f>COUNTIFS(B8:B52,"知事が同等と認める者",J8:J52,"常勤")</f>
        <v>0</v>
      </c>
      <c r="AF12" s="391"/>
      <c r="AG12" s="391"/>
      <c r="AH12" s="391"/>
      <c r="AI12" s="391"/>
      <c r="AJ12" s="391"/>
      <c r="AK12" s="391"/>
      <c r="AL12" s="385"/>
      <c r="AM12" s="375"/>
      <c r="AN12" s="375"/>
      <c r="AO12" s="375"/>
      <c r="AP12" s="385"/>
      <c r="AQ12" s="375"/>
      <c r="AR12" s="375"/>
      <c r="AS12" s="385"/>
    </row>
    <row r="13" spans="1:45" ht="13.5" customHeight="1">
      <c r="A13" s="236"/>
      <c r="B13" s="246"/>
      <c r="C13" s="250"/>
      <c r="D13" s="250"/>
      <c r="E13" s="261"/>
      <c r="F13" s="250"/>
      <c r="G13" s="270"/>
      <c r="H13" s="250"/>
      <c r="I13" s="250"/>
      <c r="J13" s="270"/>
      <c r="K13" s="283"/>
      <c r="L13" s="289"/>
      <c r="M13" s="296"/>
      <c r="N13" s="298"/>
      <c r="O13" s="304"/>
      <c r="P13" s="306"/>
      <c r="Q13" s="315"/>
      <c r="R13" s="333"/>
      <c r="S13" s="343"/>
      <c r="T13" s="343"/>
      <c r="U13" s="343"/>
      <c r="V13" s="343"/>
      <c r="W13" s="343"/>
      <c r="X13" s="343"/>
      <c r="Y13" s="350"/>
      <c r="Z13" s="353"/>
      <c r="AA13" s="368"/>
      <c r="AB13" s="375" t="s">
        <v>169</v>
      </c>
      <c r="AC13" s="377"/>
      <c r="AD13" s="375"/>
      <c r="AE13" s="387">
        <f>COUNTIFS(B8:B52,"看護師・准看護師(保育に従事する)",J8:J52,"常勤")</f>
        <v>0</v>
      </c>
      <c r="AF13" s="391"/>
      <c r="AG13" s="391"/>
      <c r="AH13" s="391"/>
      <c r="AI13" s="391"/>
      <c r="AJ13" s="391"/>
      <c r="AK13" s="391"/>
      <c r="AL13" s="385"/>
      <c r="AM13" s="375"/>
      <c r="AN13" s="375"/>
      <c r="AO13" s="375"/>
      <c r="AP13" s="385"/>
      <c r="AQ13" s="375"/>
      <c r="AR13" s="375"/>
      <c r="AS13" s="385"/>
    </row>
    <row r="14" spans="1:45" ht="13.5" customHeight="1">
      <c r="A14" s="234">
        <v>3</v>
      </c>
      <c r="B14" s="244"/>
      <c r="C14" s="248"/>
      <c r="D14" s="248"/>
      <c r="E14" s="259"/>
      <c r="F14" s="248"/>
      <c r="G14" s="268"/>
      <c r="H14" s="248"/>
      <c r="I14" s="248"/>
      <c r="J14" s="276"/>
      <c r="K14" s="281"/>
      <c r="L14" s="290"/>
      <c r="M14" s="294"/>
      <c r="N14" s="298"/>
      <c r="O14" s="302">
        <f>IF(AND(J14="その他",OR(B14="保育士及び幼稚園教員",B14="保育士",B14="保育に従事する看護師・准看護師",B14="幼稚園教諭等",B14="知事が同等と認める者"),OR(L14&lt;6,M14&lt;20)),"短時間",)</f>
        <v>0</v>
      </c>
      <c r="P14" s="306"/>
      <c r="Q14" s="314" t="s">
        <v>165</v>
      </c>
      <c r="R14" s="332" t="s">
        <v>207</v>
      </c>
      <c r="S14" s="342"/>
      <c r="T14" s="342"/>
      <c r="U14" s="342"/>
      <c r="V14" s="342"/>
      <c r="W14" s="342"/>
      <c r="X14" s="342"/>
      <c r="Y14" s="349"/>
      <c r="Z14" s="353"/>
      <c r="AA14" s="369"/>
      <c r="AB14" s="374" t="s">
        <v>171</v>
      </c>
      <c r="AC14" s="381"/>
      <c r="AD14" s="383"/>
      <c r="AE14" s="387">
        <f>COUNTIFS(B8:B52,"看護師・准看護師(保育に従事しない)",J8:J52,"常勤")</f>
        <v>0</v>
      </c>
      <c r="AF14" s="391"/>
      <c r="AG14" s="391"/>
      <c r="AH14" s="391"/>
      <c r="AI14" s="391"/>
      <c r="AJ14" s="391"/>
      <c r="AK14" s="391"/>
      <c r="AL14" s="385"/>
      <c r="AM14" s="375" t="str">
        <f>IF(AND(J14="その他",B14="保育士及び幼稚園教員",E14="○",F14&lt;&gt;""),L14*M14,"")</f>
        <v/>
      </c>
      <c r="AN14" s="375" t="str">
        <f>IF(AND(J14="その他",B14="保育士",E14="○"),L14*M14,"")</f>
        <v/>
      </c>
      <c r="AO14" s="375" t="str">
        <f>IF(AND(J14="その他",B14="幼稚園教諭等",F14&lt;&gt;""),L14*M14,"")</f>
        <v/>
      </c>
      <c r="AP14" s="385"/>
      <c r="AQ14" s="375" t="str">
        <f>IF(AND(B14="看護師・准看護師(保育に従事する)",J14="その他"),L14*M14,"")</f>
        <v/>
      </c>
      <c r="AR14" s="375" t="str">
        <f>IF(AND(B14="知事が同等と認める者",J14="その他"),L14*M14,"")</f>
        <v/>
      </c>
      <c r="AS14" s="385"/>
    </row>
    <row r="15" spans="1:45" ht="13.5" customHeight="1">
      <c r="A15" s="235"/>
      <c r="B15" s="245"/>
      <c r="C15" s="249"/>
      <c r="D15" s="249"/>
      <c r="E15" s="260"/>
      <c r="F15" s="249"/>
      <c r="G15" s="269"/>
      <c r="H15" s="249"/>
      <c r="I15" s="249"/>
      <c r="J15" s="269"/>
      <c r="K15" s="282" t="s">
        <v>163</v>
      </c>
      <c r="L15" s="291"/>
      <c r="M15" s="295"/>
      <c r="N15" s="298"/>
      <c r="O15" s="303"/>
      <c r="P15" s="306"/>
      <c r="Q15" s="316"/>
      <c r="R15" s="334"/>
      <c r="S15" s="344"/>
      <c r="T15" s="344"/>
      <c r="U15" s="344"/>
      <c r="V15" s="344"/>
      <c r="W15" s="344"/>
      <c r="X15" s="344"/>
      <c r="Y15" s="351"/>
      <c r="Z15" s="353"/>
      <c r="AA15" s="368"/>
      <c r="AB15" s="373" t="s">
        <v>109</v>
      </c>
      <c r="AC15" s="380"/>
      <c r="AD15" s="382"/>
      <c r="AE15" s="387">
        <f>COUNTIFS(B8:B52,"調理員",J8:J52,"常勤")</f>
        <v>0</v>
      </c>
      <c r="AF15" s="391"/>
      <c r="AG15" s="391"/>
      <c r="AH15" s="391"/>
      <c r="AI15" s="391"/>
      <c r="AJ15" s="391"/>
      <c r="AK15" s="391"/>
      <c r="AL15" s="385"/>
      <c r="AM15" s="375"/>
      <c r="AN15" s="375"/>
      <c r="AO15" s="375"/>
      <c r="AP15" s="385"/>
      <c r="AQ15" s="375"/>
      <c r="AR15" s="375"/>
      <c r="AS15" s="385"/>
    </row>
    <row r="16" spans="1:45" ht="13.5" customHeight="1">
      <c r="A16" s="236"/>
      <c r="B16" s="246"/>
      <c r="C16" s="250"/>
      <c r="D16" s="250"/>
      <c r="E16" s="261"/>
      <c r="F16" s="250"/>
      <c r="G16" s="270"/>
      <c r="H16" s="250"/>
      <c r="I16" s="250"/>
      <c r="J16" s="270"/>
      <c r="K16" s="283"/>
      <c r="L16" s="292"/>
      <c r="M16" s="296"/>
      <c r="N16" s="298"/>
      <c r="O16" s="304"/>
      <c r="P16" s="306"/>
      <c r="Q16" s="315"/>
      <c r="R16" s="333"/>
      <c r="S16" s="343"/>
      <c r="T16" s="343"/>
      <c r="U16" s="343"/>
      <c r="V16" s="343"/>
      <c r="W16" s="343"/>
      <c r="X16" s="343"/>
      <c r="Y16" s="350"/>
      <c r="Z16" s="353"/>
      <c r="AA16" s="368"/>
      <c r="AB16" s="373" t="s">
        <v>82</v>
      </c>
      <c r="AC16" s="380"/>
      <c r="AD16" s="382"/>
      <c r="AE16" s="387">
        <f>COUNTIFS(B8:B52,"栄養士",J8:J52,"常勤")</f>
        <v>0</v>
      </c>
      <c r="AF16" s="392"/>
      <c r="AG16" s="392"/>
      <c r="AH16" s="392"/>
      <c r="AI16" s="392"/>
      <c r="AJ16" s="392"/>
      <c r="AK16" s="392"/>
      <c r="AL16" s="385"/>
      <c r="AM16" s="375"/>
      <c r="AN16" s="375"/>
      <c r="AO16" s="375"/>
      <c r="AP16" s="385"/>
      <c r="AQ16" s="375"/>
      <c r="AR16" s="375"/>
      <c r="AS16" s="385"/>
    </row>
    <row r="17" spans="1:45" ht="13.5" customHeight="1">
      <c r="A17" s="234">
        <v>4</v>
      </c>
      <c r="B17" s="244"/>
      <c r="C17" s="248"/>
      <c r="D17" s="248"/>
      <c r="E17" s="259"/>
      <c r="F17" s="248"/>
      <c r="G17" s="268"/>
      <c r="H17" s="248"/>
      <c r="I17" s="248"/>
      <c r="J17" s="276"/>
      <c r="K17" s="281"/>
      <c r="L17" s="287"/>
      <c r="M17" s="294"/>
      <c r="N17" s="298"/>
      <c r="O17" s="302">
        <f>IF(AND(J17="その他",OR(B17="保育士及び幼稚園教員",B17="保育士",B17="保育に従事する看護師・准看護師",B17="幼稚園教諭等",B17="知事が同等と認める者"),OR(L17&lt;6,M17&lt;20)),"短時間",)</f>
        <v>0</v>
      </c>
      <c r="P17" s="306"/>
      <c r="Q17" s="314" t="s">
        <v>206</v>
      </c>
      <c r="R17" s="332" t="s">
        <v>201</v>
      </c>
      <c r="S17" s="342"/>
      <c r="T17" s="342"/>
      <c r="U17" s="342"/>
      <c r="V17" s="342"/>
      <c r="W17" s="342"/>
      <c r="X17" s="342"/>
      <c r="Y17" s="349"/>
      <c r="Z17" s="353"/>
      <c r="AA17" s="369"/>
      <c r="AB17" s="373" t="s">
        <v>81</v>
      </c>
      <c r="AC17" s="380"/>
      <c r="AD17" s="382"/>
      <c r="AE17" s="387">
        <f>COUNTIFS(B8:B52,"事務員",J8:J52,"常勤")</f>
        <v>0</v>
      </c>
      <c r="AF17" s="392"/>
      <c r="AG17" s="392"/>
      <c r="AH17" s="392"/>
      <c r="AI17" s="392"/>
      <c r="AJ17" s="392"/>
      <c r="AK17" s="392"/>
      <c r="AL17" s="385"/>
      <c r="AM17" s="375" t="str">
        <f>IF(AND(J17="その他",B17="保育士及び幼稚園教員",E17="○",F17&lt;&gt;""),L17*M17,"")</f>
        <v/>
      </c>
      <c r="AN17" s="375" t="str">
        <f>IF(AND(J17="その他",B17="保育士",E17="○"),L17*M17,"")</f>
        <v/>
      </c>
      <c r="AO17" s="375" t="str">
        <f>IF(AND(J17="その他",B17="幼稚園教諭等",F17&lt;&gt;""),L17*M17,"")</f>
        <v/>
      </c>
      <c r="AP17" s="385"/>
      <c r="AQ17" s="375" t="str">
        <f>IF(AND(B17="看護師・准看護師(保育に従事する)",J17="その他"),L17*M17,"")</f>
        <v/>
      </c>
      <c r="AR17" s="375" t="str">
        <f>IF(AND(B17="知事が同等と認める者",J17="その他"),L17*M17,"")</f>
        <v/>
      </c>
      <c r="AS17" s="385"/>
    </row>
    <row r="18" spans="1:45" ht="13.5" customHeight="1">
      <c r="A18" s="235"/>
      <c r="B18" s="245"/>
      <c r="C18" s="249"/>
      <c r="D18" s="249"/>
      <c r="E18" s="260"/>
      <c r="F18" s="249"/>
      <c r="G18" s="269"/>
      <c r="H18" s="249"/>
      <c r="I18" s="249"/>
      <c r="J18" s="269"/>
      <c r="K18" s="282" t="s">
        <v>163</v>
      </c>
      <c r="L18" s="288"/>
      <c r="M18" s="295"/>
      <c r="N18" s="298"/>
      <c r="O18" s="303"/>
      <c r="P18" s="306"/>
      <c r="Q18" s="315"/>
      <c r="R18" s="333"/>
      <c r="S18" s="343"/>
      <c r="T18" s="343"/>
      <c r="U18" s="343"/>
      <c r="V18" s="343"/>
      <c r="W18" s="343"/>
      <c r="X18" s="343"/>
      <c r="Y18" s="350"/>
      <c r="Z18" s="353"/>
      <c r="AA18" s="368"/>
      <c r="AB18" s="373" t="s">
        <v>173</v>
      </c>
      <c r="AC18" s="380"/>
      <c r="AD18" s="382"/>
      <c r="AE18" s="387">
        <f>COUNTIFS(B8:B52,"その他",J8:J52,"常勤")</f>
        <v>0</v>
      </c>
      <c r="AF18" s="392"/>
      <c r="AG18" s="392"/>
      <c r="AH18" s="392"/>
      <c r="AI18" s="392"/>
      <c r="AJ18" s="392"/>
      <c r="AK18" s="392"/>
      <c r="AL18" s="385"/>
      <c r="AM18" s="375"/>
      <c r="AN18" s="375"/>
      <c r="AO18" s="375"/>
      <c r="AP18" s="385"/>
      <c r="AQ18" s="375"/>
      <c r="AR18" s="375"/>
      <c r="AS18" s="385"/>
    </row>
    <row r="19" spans="1:45" ht="13.5" customHeight="1">
      <c r="A19" s="236"/>
      <c r="B19" s="246"/>
      <c r="C19" s="250"/>
      <c r="D19" s="250"/>
      <c r="E19" s="261"/>
      <c r="F19" s="250"/>
      <c r="G19" s="270"/>
      <c r="H19" s="250"/>
      <c r="I19" s="250"/>
      <c r="J19" s="270"/>
      <c r="K19" s="283"/>
      <c r="L19" s="289"/>
      <c r="M19" s="296"/>
      <c r="N19" s="298"/>
      <c r="O19" s="304"/>
      <c r="P19" s="306"/>
      <c r="Q19" s="314" t="s">
        <v>166</v>
      </c>
      <c r="R19" s="332" t="s">
        <v>37</v>
      </c>
      <c r="S19" s="342"/>
      <c r="T19" s="342"/>
      <c r="U19" s="342"/>
      <c r="V19" s="342"/>
      <c r="W19" s="342"/>
      <c r="X19" s="342"/>
      <c r="Y19" s="349"/>
      <c r="Z19" s="353"/>
      <c r="AA19" s="368"/>
      <c r="AB19" s="376" t="s">
        <v>41</v>
      </c>
      <c r="AC19" s="376"/>
      <c r="AD19" s="376"/>
      <c r="AE19" s="388">
        <f>SUM(AE7:AE18)</f>
        <v>0</v>
      </c>
      <c r="AF19" s="392"/>
      <c r="AG19" s="392"/>
      <c r="AH19" s="392"/>
      <c r="AI19" s="392"/>
      <c r="AJ19" s="392"/>
      <c r="AK19" s="392"/>
      <c r="AL19" s="385"/>
      <c r="AM19" s="375"/>
      <c r="AN19" s="375"/>
      <c r="AO19" s="375"/>
      <c r="AP19" s="385"/>
      <c r="AQ19" s="375"/>
      <c r="AR19" s="375"/>
      <c r="AS19" s="385"/>
    </row>
    <row r="20" spans="1:45" ht="13.5" customHeight="1">
      <c r="A20" s="234">
        <v>5</v>
      </c>
      <c r="B20" s="244"/>
      <c r="C20" s="248"/>
      <c r="D20" s="248"/>
      <c r="E20" s="259"/>
      <c r="F20" s="248"/>
      <c r="G20" s="268"/>
      <c r="H20" s="248"/>
      <c r="I20" s="248"/>
      <c r="J20" s="276"/>
      <c r="K20" s="281"/>
      <c r="L20" s="287"/>
      <c r="M20" s="294"/>
      <c r="N20" s="298"/>
      <c r="O20" s="302">
        <f>IF(AND(J20="その他",OR(B20="保育士及び幼稚園教員",B20="保育士",B20="保育に従事する看護師・准看護師",B20="幼稚園教諭等",B20="知事が同等と認める者"),OR(L20&lt;6,M20&lt;20)),"短時間",)</f>
        <v>0</v>
      </c>
      <c r="P20" s="306"/>
      <c r="Q20" s="315"/>
      <c r="R20" s="333"/>
      <c r="S20" s="343"/>
      <c r="T20" s="343"/>
      <c r="U20" s="343"/>
      <c r="V20" s="343"/>
      <c r="W20" s="343"/>
      <c r="X20" s="343"/>
      <c r="Y20" s="350"/>
      <c r="Z20" s="353"/>
      <c r="AA20" s="369"/>
      <c r="AB20" s="371"/>
      <c r="AC20" s="371"/>
      <c r="AD20" s="371"/>
      <c r="AE20" s="385"/>
      <c r="AF20" s="392"/>
      <c r="AG20" s="392"/>
      <c r="AH20" s="392"/>
      <c r="AI20" s="392"/>
      <c r="AJ20" s="392"/>
      <c r="AK20" s="392"/>
      <c r="AL20" s="385"/>
      <c r="AM20" s="375" t="str">
        <f>IF(AND(J20="その他",B20="保育士及び幼稚園教員",E20="○",F20&lt;&gt;""),L20*M20,"")</f>
        <v/>
      </c>
      <c r="AN20" s="375" t="str">
        <f>IF(AND(J20="その他",B20="保育士",E20="○"),L20*M20,"")</f>
        <v/>
      </c>
      <c r="AO20" s="375" t="str">
        <f>IF(AND(J20="その他",B20="幼稚園教諭等",F20&lt;&gt;""),L20*M20,"")</f>
        <v/>
      </c>
      <c r="AP20" s="385"/>
      <c r="AQ20" s="375" t="str">
        <f>IF(AND(B20="看護師・准看護師(保育に従事する)",J20="その他"),L20*M20,"")</f>
        <v/>
      </c>
      <c r="AR20" s="375" t="str">
        <f>IF(AND(B20="知事が同等と認める者",J20="その他"),L20*M20,"")</f>
        <v/>
      </c>
      <c r="AS20" s="385"/>
    </row>
    <row r="21" spans="1:45" ht="13.5" customHeight="1">
      <c r="A21" s="235"/>
      <c r="B21" s="245"/>
      <c r="C21" s="249"/>
      <c r="D21" s="249"/>
      <c r="E21" s="260"/>
      <c r="F21" s="249"/>
      <c r="G21" s="269"/>
      <c r="H21" s="249"/>
      <c r="I21" s="249"/>
      <c r="J21" s="269"/>
      <c r="K21" s="282" t="s">
        <v>163</v>
      </c>
      <c r="L21" s="288"/>
      <c r="M21" s="295"/>
      <c r="N21" s="298"/>
      <c r="O21" s="303"/>
      <c r="P21" s="306"/>
      <c r="Q21" s="314" t="s">
        <v>152</v>
      </c>
      <c r="R21" s="332" t="s">
        <v>200</v>
      </c>
      <c r="S21" s="342"/>
      <c r="T21" s="342"/>
      <c r="U21" s="342"/>
      <c r="V21" s="342"/>
      <c r="W21" s="342"/>
      <c r="X21" s="342"/>
      <c r="Y21" s="349"/>
      <c r="Z21" s="353"/>
      <c r="AA21" s="368"/>
      <c r="AB21" s="371"/>
      <c r="AC21" s="371"/>
      <c r="AD21" s="371"/>
      <c r="AE21" s="385"/>
      <c r="AF21" s="392"/>
      <c r="AG21" s="392"/>
      <c r="AH21" s="392"/>
      <c r="AI21" s="392"/>
      <c r="AJ21" s="392"/>
      <c r="AK21" s="392"/>
      <c r="AL21" s="385"/>
      <c r="AM21" s="375"/>
      <c r="AN21" s="375"/>
      <c r="AO21" s="375"/>
      <c r="AP21" s="385"/>
      <c r="AQ21" s="375"/>
      <c r="AR21" s="375"/>
      <c r="AS21" s="385"/>
    </row>
    <row r="22" spans="1:45" ht="13.5" customHeight="1">
      <c r="A22" s="236"/>
      <c r="B22" s="246"/>
      <c r="C22" s="250"/>
      <c r="D22" s="250"/>
      <c r="E22" s="261"/>
      <c r="F22" s="250"/>
      <c r="G22" s="270"/>
      <c r="H22" s="250"/>
      <c r="I22" s="250"/>
      <c r="J22" s="270"/>
      <c r="K22" s="283"/>
      <c r="L22" s="289"/>
      <c r="M22" s="296"/>
      <c r="N22" s="298"/>
      <c r="O22" s="304"/>
      <c r="P22" s="306"/>
      <c r="Q22" s="316"/>
      <c r="R22" s="334"/>
      <c r="S22" s="344"/>
      <c r="T22" s="344"/>
      <c r="U22" s="344"/>
      <c r="V22" s="344"/>
      <c r="W22" s="344"/>
      <c r="X22" s="344"/>
      <c r="Y22" s="351"/>
      <c r="Z22" s="353"/>
      <c r="AA22" s="368"/>
      <c r="AB22" s="371"/>
      <c r="AC22" s="371"/>
      <c r="AD22" s="371"/>
      <c r="AE22" s="385"/>
      <c r="AF22" s="392"/>
      <c r="AG22" s="392"/>
      <c r="AH22" s="392"/>
      <c r="AI22" s="392"/>
      <c r="AJ22" s="392"/>
      <c r="AK22" s="392"/>
      <c r="AL22" s="385"/>
      <c r="AM22" s="375"/>
      <c r="AN22" s="375"/>
      <c r="AO22" s="375"/>
      <c r="AP22" s="385"/>
      <c r="AQ22" s="375"/>
      <c r="AR22" s="375"/>
      <c r="AS22" s="385"/>
    </row>
    <row r="23" spans="1:45" ht="13.5" customHeight="1">
      <c r="A23" s="234">
        <v>6</v>
      </c>
      <c r="B23" s="244"/>
      <c r="C23" s="248"/>
      <c r="D23" s="248"/>
      <c r="E23" s="259"/>
      <c r="F23" s="248"/>
      <c r="G23" s="268"/>
      <c r="H23" s="248"/>
      <c r="I23" s="248"/>
      <c r="J23" s="276"/>
      <c r="K23" s="281"/>
      <c r="L23" s="287"/>
      <c r="M23" s="294"/>
      <c r="N23" s="298"/>
      <c r="O23" s="302">
        <f>IF(AND(J23="その他",OR(B23="保育士及び幼稚園教員",B23="保育士",B23="保育に従事する看護師・准看護師",B23="幼稚園教諭等",B23="知事が同等と認める者"),OR(L23&lt;6,M23&lt;20)),"短時間",)</f>
        <v>0</v>
      </c>
      <c r="P23" s="306"/>
      <c r="Q23" s="315"/>
      <c r="R23" s="333"/>
      <c r="S23" s="343"/>
      <c r="T23" s="343"/>
      <c r="U23" s="343"/>
      <c r="V23" s="343"/>
      <c r="W23" s="343"/>
      <c r="X23" s="343"/>
      <c r="Y23" s="350"/>
      <c r="Z23" s="353"/>
      <c r="AA23" s="369"/>
      <c r="AB23" s="370"/>
      <c r="AC23" s="370"/>
      <c r="AD23" s="370"/>
      <c r="AE23" s="384"/>
      <c r="AF23" s="384"/>
      <c r="AG23" s="384"/>
      <c r="AH23" s="384"/>
      <c r="AI23" s="384"/>
      <c r="AJ23" s="384"/>
      <c r="AK23" s="384"/>
      <c r="AL23" s="385"/>
      <c r="AM23" s="375" t="str">
        <f>IF(AND(J23="その他",B23="保育士及び幼稚園教員",E23="○",F23&lt;&gt;""),L23*M23,"")</f>
        <v/>
      </c>
      <c r="AN23" s="375" t="str">
        <f>IF(AND(J23="その他",B23="保育士",E23="○"),L23*M23,"")</f>
        <v/>
      </c>
      <c r="AO23" s="375" t="str">
        <f>IF(AND(J23="その他",B23="幼稚園教諭等",F23&lt;&gt;""),L23*M23,"")</f>
        <v/>
      </c>
      <c r="AP23" s="385"/>
      <c r="AQ23" s="375" t="str">
        <f>IF(AND(B23="看護師・准看護師(保育に従事する)",J23="その他"),L23*M23,"")</f>
        <v/>
      </c>
      <c r="AR23" s="375" t="str">
        <f>IF(AND(B23="知事が同等と認める者",J23="その他"),L23*M23,"")</f>
        <v/>
      </c>
      <c r="AS23" s="385"/>
    </row>
    <row r="24" spans="1:45" ht="13.5" customHeight="1">
      <c r="A24" s="235"/>
      <c r="B24" s="245"/>
      <c r="C24" s="249"/>
      <c r="D24" s="249"/>
      <c r="E24" s="260"/>
      <c r="F24" s="249"/>
      <c r="G24" s="269"/>
      <c r="H24" s="249"/>
      <c r="I24" s="249"/>
      <c r="J24" s="269"/>
      <c r="K24" s="282" t="s">
        <v>163</v>
      </c>
      <c r="L24" s="288"/>
      <c r="M24" s="295"/>
      <c r="N24" s="298"/>
      <c r="O24" s="303"/>
      <c r="P24" s="306"/>
      <c r="Q24" s="317" t="s">
        <v>208</v>
      </c>
      <c r="R24" s="335"/>
      <c r="S24" s="345"/>
      <c r="T24" s="345"/>
      <c r="U24" s="345"/>
      <c r="V24" s="345"/>
      <c r="W24" s="345"/>
      <c r="X24" s="345"/>
      <c r="Y24" s="352"/>
      <c r="Z24" s="353"/>
      <c r="AA24" s="368"/>
      <c r="AB24" s="371"/>
      <c r="AC24" s="371"/>
      <c r="AD24" s="371"/>
      <c r="AE24" s="385"/>
      <c r="AF24" s="391"/>
      <c r="AG24" s="391"/>
      <c r="AH24" s="391"/>
      <c r="AI24" s="391"/>
      <c r="AJ24" s="391"/>
      <c r="AK24" s="391"/>
      <c r="AL24" s="385"/>
      <c r="AM24" s="375"/>
      <c r="AN24" s="375"/>
      <c r="AO24" s="375"/>
      <c r="AP24" s="385"/>
      <c r="AQ24" s="375"/>
      <c r="AR24" s="375"/>
      <c r="AS24" s="385"/>
    </row>
    <row r="25" spans="1:45" ht="13.5" customHeight="1">
      <c r="A25" s="236"/>
      <c r="B25" s="246"/>
      <c r="C25" s="250"/>
      <c r="D25" s="250"/>
      <c r="E25" s="261"/>
      <c r="F25" s="250"/>
      <c r="G25" s="270"/>
      <c r="H25" s="250"/>
      <c r="I25" s="250"/>
      <c r="J25" s="270"/>
      <c r="K25" s="283"/>
      <c r="L25" s="289"/>
      <c r="M25" s="296"/>
      <c r="N25" s="298"/>
      <c r="O25" s="304"/>
      <c r="P25" s="306"/>
      <c r="Q25" s="314" t="s">
        <v>203</v>
      </c>
      <c r="R25" s="335"/>
      <c r="S25" s="345"/>
      <c r="T25" s="345"/>
      <c r="U25" s="345"/>
      <c r="V25" s="345"/>
      <c r="W25" s="345"/>
      <c r="X25" s="345"/>
      <c r="Y25" s="352"/>
      <c r="Z25" s="353"/>
      <c r="AA25" s="368"/>
      <c r="AB25" s="372" t="s">
        <v>176</v>
      </c>
      <c r="AC25" s="379"/>
      <c r="AD25" s="379"/>
      <c r="AE25" s="386"/>
      <c r="AF25" s="391"/>
      <c r="AG25" s="391"/>
      <c r="AH25" s="391"/>
      <c r="AI25" s="391"/>
      <c r="AJ25" s="391"/>
      <c r="AK25" s="391"/>
      <c r="AL25" s="385"/>
      <c r="AM25" s="375"/>
      <c r="AN25" s="375"/>
      <c r="AO25" s="375"/>
      <c r="AP25" s="385"/>
      <c r="AQ25" s="375"/>
      <c r="AR25" s="375"/>
      <c r="AS25" s="385"/>
    </row>
    <row r="26" spans="1:45" ht="13.5" customHeight="1">
      <c r="A26" s="234">
        <v>7</v>
      </c>
      <c r="B26" s="244"/>
      <c r="C26" s="248"/>
      <c r="D26" s="248"/>
      <c r="E26" s="259"/>
      <c r="F26" s="248"/>
      <c r="G26" s="268"/>
      <c r="H26" s="248"/>
      <c r="I26" s="248"/>
      <c r="J26" s="276"/>
      <c r="K26" s="281"/>
      <c r="L26" s="287"/>
      <c r="M26" s="294"/>
      <c r="N26" s="298"/>
      <c r="O26" s="302">
        <f>IF(AND(J26="その他",OR(B26="保育士及び幼稚園教員",B26="保育士",B26="保育に従事する看護師・准看護師",B26="幼稚園教諭等",B26="知事が同等と認める者"),OR(L26&lt;6,M26&lt;20)),"短時間",)</f>
        <v>0</v>
      </c>
      <c r="P26" s="306"/>
      <c r="Q26" s="313" t="s">
        <v>202</v>
      </c>
      <c r="R26" s="335"/>
      <c r="S26" s="345"/>
      <c r="T26" s="345"/>
      <c r="U26" s="345"/>
      <c r="V26" s="345"/>
      <c r="W26" s="345"/>
      <c r="X26" s="345"/>
      <c r="Y26" s="352"/>
      <c r="Z26" s="353"/>
      <c r="AA26" s="369"/>
      <c r="AB26" s="373" t="s">
        <v>160</v>
      </c>
      <c r="AC26" s="380"/>
      <c r="AD26" s="382"/>
      <c r="AE26" s="387">
        <f>COUNTIFS(B:B,"施設長",J:J,"その他")</f>
        <v>0</v>
      </c>
      <c r="AF26" s="391"/>
      <c r="AG26" s="391"/>
      <c r="AH26" s="391"/>
      <c r="AI26" s="391"/>
      <c r="AJ26" s="391"/>
      <c r="AK26" s="391"/>
      <c r="AL26" s="385"/>
      <c r="AM26" s="375" t="str">
        <f>IF(AND(J26="その他",B26="保育士及び幼稚園教員",E26="○",F26&lt;&gt;""),L26*M26,"")</f>
        <v/>
      </c>
      <c r="AN26" s="375" t="str">
        <f>IF(AND(J26="その他",B26="保育士",E26="○"),L26*M26,"")</f>
        <v/>
      </c>
      <c r="AO26" s="375" t="str">
        <f>IF(AND(J26="その他",B26="幼稚園教諭等",F26&lt;&gt;""),L26*M26,"")</f>
        <v/>
      </c>
      <c r="AP26" s="385"/>
      <c r="AQ26" s="375" t="str">
        <f>IF(AND(B26="看護師・准看護師(保育に従事する)",J26="その他"),L26*M26,"")</f>
        <v/>
      </c>
      <c r="AR26" s="375" t="str">
        <f>IF(AND(B26="知事が同等と認める者",J26="その他"),L26*M26,"")</f>
        <v/>
      </c>
      <c r="AS26" s="385"/>
    </row>
    <row r="27" spans="1:45" ht="13.5" customHeight="1">
      <c r="A27" s="235"/>
      <c r="B27" s="245"/>
      <c r="C27" s="249"/>
      <c r="D27" s="249"/>
      <c r="E27" s="260"/>
      <c r="F27" s="249"/>
      <c r="G27" s="269"/>
      <c r="H27" s="249"/>
      <c r="I27" s="249"/>
      <c r="J27" s="269"/>
      <c r="K27" s="282" t="s">
        <v>163</v>
      </c>
      <c r="L27" s="288"/>
      <c r="M27" s="295"/>
      <c r="N27" s="298"/>
      <c r="O27" s="303"/>
      <c r="P27" s="306"/>
      <c r="Q27" s="313" t="s">
        <v>84</v>
      </c>
      <c r="R27" s="335"/>
      <c r="S27" s="345"/>
      <c r="T27" s="345"/>
      <c r="U27" s="345"/>
      <c r="V27" s="345"/>
      <c r="W27" s="345"/>
      <c r="X27" s="345"/>
      <c r="Y27" s="352"/>
      <c r="Z27" s="353"/>
      <c r="AA27" s="368"/>
      <c r="AB27" s="373" t="s">
        <v>162</v>
      </c>
      <c r="AC27" s="380"/>
      <c r="AD27" s="382"/>
      <c r="AE27" s="387">
        <f>COUNTIFS(B:B,"主任保育士等",J:J,"その他")</f>
        <v>0</v>
      </c>
      <c r="AF27" s="391"/>
      <c r="AG27" s="391"/>
      <c r="AH27" s="391"/>
      <c r="AI27" s="391"/>
      <c r="AJ27" s="391"/>
      <c r="AK27" s="391"/>
      <c r="AL27" s="385"/>
      <c r="AM27" s="375"/>
      <c r="AN27" s="375"/>
      <c r="AO27" s="375"/>
      <c r="AP27" s="385"/>
      <c r="AQ27" s="375"/>
      <c r="AR27" s="375"/>
      <c r="AS27" s="385"/>
    </row>
    <row r="28" spans="1:45" ht="13.5" customHeight="1">
      <c r="A28" s="236"/>
      <c r="B28" s="246"/>
      <c r="C28" s="250"/>
      <c r="D28" s="250"/>
      <c r="E28" s="261"/>
      <c r="F28" s="250"/>
      <c r="G28" s="270"/>
      <c r="H28" s="250"/>
      <c r="I28" s="250"/>
      <c r="J28" s="270"/>
      <c r="K28" s="283"/>
      <c r="L28" s="289"/>
      <c r="M28" s="296"/>
      <c r="N28" s="298"/>
      <c r="O28" s="304"/>
      <c r="P28" s="306"/>
      <c r="Q28" s="314" t="s">
        <v>82</v>
      </c>
      <c r="R28" s="335"/>
      <c r="S28" s="345"/>
      <c r="T28" s="345"/>
      <c r="U28" s="345"/>
      <c r="V28" s="345"/>
      <c r="W28" s="345"/>
      <c r="X28" s="345"/>
      <c r="Y28" s="352"/>
      <c r="Z28" s="353"/>
      <c r="AA28" s="368"/>
      <c r="AB28" s="374" t="s">
        <v>114</v>
      </c>
      <c r="AC28" s="381"/>
      <c r="AD28" s="383"/>
      <c r="AE28" s="387">
        <f>COUNTIFS(B:B,"保育士及び幼稚園教員",J:J,"その他",E:E,"○",F:F,"&lt;&gt;")</f>
        <v>0</v>
      </c>
      <c r="AF28" s="391"/>
      <c r="AG28" s="391"/>
      <c r="AH28" s="391"/>
      <c r="AI28" s="391"/>
      <c r="AJ28" s="391"/>
      <c r="AK28" s="391"/>
      <c r="AL28" s="385"/>
      <c r="AM28" s="375"/>
      <c r="AN28" s="375"/>
      <c r="AO28" s="375"/>
      <c r="AP28" s="385"/>
      <c r="AQ28" s="375"/>
      <c r="AR28" s="375"/>
      <c r="AS28" s="385"/>
    </row>
    <row r="29" spans="1:45" ht="13.5" customHeight="1">
      <c r="A29" s="234">
        <v>8</v>
      </c>
      <c r="B29" s="244"/>
      <c r="C29" s="248"/>
      <c r="D29" s="248"/>
      <c r="E29" s="259"/>
      <c r="F29" s="248"/>
      <c r="G29" s="268"/>
      <c r="H29" s="248"/>
      <c r="I29" s="248"/>
      <c r="J29" s="276"/>
      <c r="K29" s="281"/>
      <c r="L29" s="287"/>
      <c r="M29" s="294"/>
      <c r="N29" s="298"/>
      <c r="O29" s="302">
        <f>IF(AND(J29="その他",OR(B29="保育士及び幼稚園教員",B29="保育士",B29="保育に従事する看護師・准看護師",B29="幼稚園教諭等",B29="知事が同等と認める者"),OR(L29&lt;6,M29&lt;20)),"短時間",)</f>
        <v>0</v>
      </c>
      <c r="P29" s="306"/>
      <c r="Q29" s="314" t="s">
        <v>81</v>
      </c>
      <c r="R29" s="335"/>
      <c r="S29" s="345"/>
      <c r="T29" s="345"/>
      <c r="U29" s="345"/>
      <c r="V29" s="345"/>
      <c r="W29" s="345"/>
      <c r="X29" s="345"/>
      <c r="Y29" s="352"/>
      <c r="Z29" s="353"/>
      <c r="AA29" s="369"/>
      <c r="AB29" s="373" t="s">
        <v>165</v>
      </c>
      <c r="AC29" s="380"/>
      <c r="AD29" s="382"/>
      <c r="AE29" s="387">
        <f>COUNTIFS(B:B,"保育士",J:J,"その他",E:E,"○")</f>
        <v>0</v>
      </c>
      <c r="AF29" s="391"/>
      <c r="AG29" s="391"/>
      <c r="AH29" s="391"/>
      <c r="AI29" s="391"/>
      <c r="AJ29" s="391"/>
      <c r="AK29" s="391"/>
      <c r="AL29" s="385"/>
      <c r="AM29" s="375" t="str">
        <f>IF(AND(J29="その他",B29="保育士及び幼稚園教員",E29="○",F29&lt;&gt;""),L29*M29,"")</f>
        <v/>
      </c>
      <c r="AN29" s="375" t="str">
        <f>IF(AND(J29="その他",B29="保育士",E29="○"),L29*M29,"")</f>
        <v/>
      </c>
      <c r="AO29" s="375" t="str">
        <f>IF(AND(J29="その他",B29="幼稚園教諭等",F29&lt;&gt;""),L29*M29,"")</f>
        <v/>
      </c>
      <c r="AP29" s="385"/>
      <c r="AQ29" s="375" t="str">
        <f>IF(AND(B29="看護師・准看護師(保育に従事する)",J29="その他"),L29*M29,"")</f>
        <v/>
      </c>
      <c r="AR29" s="375" t="str">
        <f>IF(AND(B29="知事が同等と認める者",J29="その他"),L29*M29,"")</f>
        <v/>
      </c>
      <c r="AS29" s="385"/>
    </row>
    <row r="30" spans="1:45" ht="13.5" customHeight="1">
      <c r="A30" s="235"/>
      <c r="B30" s="245"/>
      <c r="C30" s="249"/>
      <c r="D30" s="249"/>
      <c r="E30" s="260"/>
      <c r="F30" s="249"/>
      <c r="G30" s="269"/>
      <c r="H30" s="249"/>
      <c r="I30" s="249"/>
      <c r="J30" s="269"/>
      <c r="K30" s="282" t="s">
        <v>163</v>
      </c>
      <c r="L30" s="288"/>
      <c r="M30" s="295"/>
      <c r="N30" s="298"/>
      <c r="O30" s="303"/>
      <c r="P30" s="306"/>
      <c r="Q30" s="314" t="s">
        <v>173</v>
      </c>
      <c r="R30" s="331" t="s">
        <v>199</v>
      </c>
      <c r="S30" s="341"/>
      <c r="T30" s="341"/>
      <c r="U30" s="341"/>
      <c r="V30" s="341"/>
      <c r="W30" s="341"/>
      <c r="X30" s="341"/>
      <c r="Y30" s="348"/>
      <c r="Z30" s="353"/>
      <c r="AA30" s="368"/>
      <c r="AB30" s="373" t="s">
        <v>166</v>
      </c>
      <c r="AC30" s="380"/>
      <c r="AD30" s="382"/>
      <c r="AE30" s="387">
        <f>COUNTIFS(B:B,"幼稚園教諭等",J:J,"その他",F:F,"&lt;&gt;")</f>
        <v>0</v>
      </c>
      <c r="AF30" s="391"/>
      <c r="AG30" s="391"/>
      <c r="AH30" s="391"/>
      <c r="AI30" s="391"/>
      <c r="AJ30" s="391"/>
      <c r="AK30" s="391"/>
      <c r="AL30" s="385"/>
      <c r="AM30" s="375"/>
      <c r="AN30" s="375"/>
      <c r="AO30" s="375"/>
      <c r="AP30" s="385"/>
      <c r="AQ30" s="375"/>
      <c r="AR30" s="375"/>
      <c r="AS30" s="385"/>
    </row>
    <row r="31" spans="1:45" ht="13.5" customHeight="1">
      <c r="A31" s="236"/>
      <c r="B31" s="246"/>
      <c r="C31" s="250"/>
      <c r="D31" s="250"/>
      <c r="E31" s="261"/>
      <c r="F31" s="250"/>
      <c r="G31" s="270"/>
      <c r="H31" s="250"/>
      <c r="I31" s="250"/>
      <c r="J31" s="270"/>
      <c r="K31" s="283"/>
      <c r="L31" s="289"/>
      <c r="M31" s="296"/>
      <c r="N31" s="298"/>
      <c r="O31" s="304"/>
      <c r="P31" s="306"/>
      <c r="Q31" s="314"/>
      <c r="R31" s="331"/>
      <c r="S31" s="341"/>
      <c r="T31" s="341"/>
      <c r="U31" s="341"/>
      <c r="V31" s="341"/>
      <c r="W31" s="341"/>
      <c r="X31" s="341"/>
      <c r="Y31" s="348"/>
      <c r="Z31" s="353"/>
      <c r="AA31" s="368"/>
      <c r="AB31" s="373" t="s">
        <v>22</v>
      </c>
      <c r="AC31" s="380"/>
      <c r="AD31" s="382"/>
      <c r="AE31" s="387">
        <f>COUNTIFS(B:B,"知事が同等と認める者",J:J,"その他")</f>
        <v>0</v>
      </c>
      <c r="AF31" s="391"/>
      <c r="AG31" s="391"/>
      <c r="AH31" s="391"/>
      <c r="AI31" s="391"/>
      <c r="AJ31" s="391"/>
      <c r="AK31" s="391"/>
      <c r="AL31" s="385"/>
      <c r="AM31" s="375"/>
      <c r="AN31" s="375"/>
      <c r="AO31" s="375"/>
      <c r="AP31" s="385"/>
      <c r="AQ31" s="375"/>
      <c r="AR31" s="375"/>
      <c r="AS31" s="385"/>
    </row>
    <row r="32" spans="1:45" ht="13.5" customHeight="1">
      <c r="A32" s="234">
        <v>9</v>
      </c>
      <c r="B32" s="244"/>
      <c r="C32" s="248"/>
      <c r="D32" s="248"/>
      <c r="E32" s="259"/>
      <c r="F32" s="248"/>
      <c r="G32" s="268"/>
      <c r="H32" s="248"/>
      <c r="I32" s="248"/>
      <c r="J32" s="276"/>
      <c r="K32" s="281"/>
      <c r="L32" s="287"/>
      <c r="M32" s="294"/>
      <c r="N32" s="298"/>
      <c r="O32" s="302">
        <f>IF(AND(J32="その他",OR(B32="保育士及び幼稚園教員",B32="保育士",B32="保育に従事する看護師・准看護師",B32="幼稚園教諭等",B32="知事が同等と認める者"),OR(L32&lt;6,M32&lt;20)),"短時間",)</f>
        <v>0</v>
      </c>
      <c r="P32" s="306"/>
      <c r="Q32" s="313"/>
      <c r="R32" s="331"/>
      <c r="S32" s="341"/>
      <c r="T32" s="341"/>
      <c r="U32" s="341"/>
      <c r="V32" s="341"/>
      <c r="W32" s="341"/>
      <c r="X32" s="341"/>
      <c r="Y32" s="348"/>
      <c r="Z32" s="353"/>
      <c r="AA32" s="369"/>
      <c r="AB32" s="374" t="s">
        <v>169</v>
      </c>
      <c r="AC32" s="381"/>
      <c r="AD32" s="383"/>
      <c r="AE32" s="387">
        <f>COUNTIFS(B:B,"看護師・准看護師(保育に従事する)",J:J,"その他")</f>
        <v>0</v>
      </c>
      <c r="AF32" s="391"/>
      <c r="AG32" s="391"/>
      <c r="AH32" s="391"/>
      <c r="AI32" s="391"/>
      <c r="AJ32" s="391"/>
      <c r="AK32" s="391"/>
      <c r="AL32" s="385"/>
      <c r="AM32" s="375" t="str">
        <f>IF(AND(J32="その他",B32="保育士及び幼稚園教員",E32="○",F32&lt;&gt;""),L32*M32,"")</f>
        <v/>
      </c>
      <c r="AN32" s="375" t="str">
        <f>IF(AND(J32="その他",B32="保育士",E32="○"),L32*M32,"")</f>
        <v/>
      </c>
      <c r="AO32" s="375" t="str">
        <f>IF(AND(J32="その他",B32="幼稚園教諭等",F32&lt;&gt;""),L32*M32,"")</f>
        <v/>
      </c>
      <c r="AP32" s="385"/>
      <c r="AQ32" s="375" t="str">
        <f>IF(AND(B32="看護師・准看護師(保育に従事する)",J32="その他"),L32*M32,"")</f>
        <v/>
      </c>
      <c r="AR32" s="375" t="str">
        <f>IF(AND(B32="知事が同等と認める者",J32="その他"),L32*M32,"")</f>
        <v/>
      </c>
      <c r="AS32" s="385"/>
    </row>
    <row r="33" spans="1:45" ht="13.5" customHeight="1">
      <c r="A33" s="235"/>
      <c r="B33" s="245"/>
      <c r="C33" s="249"/>
      <c r="D33" s="249"/>
      <c r="E33" s="260"/>
      <c r="F33" s="249"/>
      <c r="G33" s="269"/>
      <c r="H33" s="249"/>
      <c r="I33" s="249"/>
      <c r="J33" s="269"/>
      <c r="K33" s="282" t="s">
        <v>163</v>
      </c>
      <c r="L33" s="288"/>
      <c r="M33" s="295"/>
      <c r="N33" s="298"/>
      <c r="O33" s="303"/>
      <c r="P33" s="306"/>
      <c r="Q33" s="313"/>
      <c r="R33" s="331"/>
      <c r="S33" s="341"/>
      <c r="T33" s="341"/>
      <c r="U33" s="341"/>
      <c r="V33" s="341"/>
      <c r="W33" s="341"/>
      <c r="X33" s="341"/>
      <c r="Y33" s="348"/>
      <c r="Z33" s="353"/>
      <c r="AA33" s="368"/>
      <c r="AB33" s="374" t="s">
        <v>171</v>
      </c>
      <c r="AC33" s="381"/>
      <c r="AD33" s="383"/>
      <c r="AE33" s="387">
        <f>COUNTIFS(B:B,"看護師・准看護師(保育に従事しない)",J:J,"その他")</f>
        <v>0</v>
      </c>
      <c r="AF33" s="391"/>
      <c r="AG33" s="391"/>
      <c r="AH33" s="391"/>
      <c r="AI33" s="391"/>
      <c r="AJ33" s="391"/>
      <c r="AK33" s="391"/>
      <c r="AL33" s="385"/>
      <c r="AM33" s="375"/>
      <c r="AN33" s="375"/>
      <c r="AO33" s="375"/>
      <c r="AP33" s="385"/>
      <c r="AQ33" s="375"/>
      <c r="AR33" s="375"/>
      <c r="AS33" s="385"/>
    </row>
    <row r="34" spans="1:45" ht="13.5" customHeight="1">
      <c r="A34" s="236"/>
      <c r="B34" s="246"/>
      <c r="C34" s="250"/>
      <c r="D34" s="250"/>
      <c r="E34" s="261"/>
      <c r="F34" s="250"/>
      <c r="G34" s="270"/>
      <c r="H34" s="250"/>
      <c r="I34" s="250"/>
      <c r="J34" s="270"/>
      <c r="K34" s="283"/>
      <c r="L34" s="289"/>
      <c r="M34" s="296"/>
      <c r="N34" s="298"/>
      <c r="O34" s="304"/>
      <c r="P34" s="306"/>
      <c r="Q34" s="314"/>
      <c r="R34" s="331"/>
      <c r="S34" s="341"/>
      <c r="T34" s="341"/>
      <c r="U34" s="341"/>
      <c r="V34" s="341"/>
      <c r="W34" s="341"/>
      <c r="X34" s="341"/>
      <c r="Y34" s="348"/>
      <c r="Z34" s="353"/>
      <c r="AA34" s="368"/>
      <c r="AB34" s="373" t="s">
        <v>109</v>
      </c>
      <c r="AC34" s="380"/>
      <c r="AD34" s="382"/>
      <c r="AE34" s="387">
        <f>COUNTIFS(B:B,"調理員",J:J,"その他")</f>
        <v>0</v>
      </c>
      <c r="AF34" s="391"/>
      <c r="AG34" s="391"/>
      <c r="AH34" s="391"/>
      <c r="AI34" s="391"/>
      <c r="AJ34" s="391"/>
      <c r="AK34" s="391"/>
      <c r="AL34" s="385"/>
      <c r="AM34" s="375"/>
      <c r="AN34" s="375"/>
      <c r="AO34" s="375"/>
      <c r="AP34" s="385"/>
      <c r="AQ34" s="375"/>
      <c r="AR34" s="375"/>
      <c r="AS34" s="385"/>
    </row>
    <row r="35" spans="1:45" ht="13.5" customHeight="1">
      <c r="A35" s="234">
        <v>10</v>
      </c>
      <c r="B35" s="244"/>
      <c r="C35" s="248"/>
      <c r="D35" s="248"/>
      <c r="E35" s="259"/>
      <c r="F35" s="248"/>
      <c r="G35" s="268"/>
      <c r="H35" s="248"/>
      <c r="I35" s="248"/>
      <c r="J35" s="276"/>
      <c r="K35" s="281"/>
      <c r="L35" s="287"/>
      <c r="M35" s="294"/>
      <c r="N35" s="298"/>
      <c r="O35" s="302">
        <f>IF(AND(J35="その他",OR(B35="保育士及び幼稚園教員",B35="保育士",B35="保育に従事する看護師・准看護師",B35="幼稚園教諭等",B35="知事が同等と認める者"),OR(L35&lt;6,M35&lt;20)),"短時間",)</f>
        <v>0</v>
      </c>
      <c r="P35" s="306"/>
      <c r="Q35" s="314"/>
      <c r="R35" s="331"/>
      <c r="S35" s="341"/>
      <c r="T35" s="341"/>
      <c r="U35" s="341"/>
      <c r="V35" s="341"/>
      <c r="W35" s="341"/>
      <c r="X35" s="341"/>
      <c r="Y35" s="348"/>
      <c r="Z35" s="353"/>
      <c r="AA35" s="369"/>
      <c r="AB35" s="373" t="s">
        <v>82</v>
      </c>
      <c r="AC35" s="380"/>
      <c r="AD35" s="382"/>
      <c r="AE35" s="387">
        <f>COUNTIFS(B:B,"栄養士",J:J,"その他")</f>
        <v>0</v>
      </c>
      <c r="AF35" s="392"/>
      <c r="AG35" s="392"/>
      <c r="AH35" s="392"/>
      <c r="AI35" s="392"/>
      <c r="AJ35" s="392"/>
      <c r="AK35" s="392"/>
      <c r="AL35" s="385"/>
      <c r="AM35" s="375" t="str">
        <f>IF(AND(J35="その他",B35="保育士及び幼稚園教員",E35="○",F35&lt;&gt;""),L35*M35,"")</f>
        <v/>
      </c>
      <c r="AN35" s="375" t="str">
        <f>IF(AND(J35="その他",B35="保育士",E35="○"),L35*M35,"")</f>
        <v/>
      </c>
      <c r="AO35" s="375" t="str">
        <f>IF(AND(J35="その他",B35="幼稚園教諭等",F35&lt;&gt;""),L35*M35,"")</f>
        <v/>
      </c>
      <c r="AP35" s="385"/>
      <c r="AQ35" s="375" t="str">
        <f>IF(AND(B35="看護師・准看護師(保育に従事する)",J35="その他"),L35*M35,"")</f>
        <v/>
      </c>
      <c r="AR35" s="375" t="str">
        <f>IF(AND(B35="知事が同等と認める者",J35="その他"),L35*M35,"")</f>
        <v/>
      </c>
      <c r="AS35" s="385"/>
    </row>
    <row r="36" spans="1:45" ht="13.5" customHeight="1">
      <c r="A36" s="235"/>
      <c r="B36" s="245"/>
      <c r="C36" s="249"/>
      <c r="D36" s="249"/>
      <c r="E36" s="260"/>
      <c r="F36" s="249"/>
      <c r="G36" s="269"/>
      <c r="H36" s="249"/>
      <c r="I36" s="249"/>
      <c r="J36" s="269"/>
      <c r="K36" s="282" t="s">
        <v>163</v>
      </c>
      <c r="L36" s="288"/>
      <c r="M36" s="295"/>
      <c r="N36" s="298"/>
      <c r="O36" s="303"/>
      <c r="P36" s="308"/>
      <c r="Q36" s="313"/>
      <c r="R36" s="331"/>
      <c r="S36" s="341"/>
      <c r="T36" s="341"/>
      <c r="U36" s="341"/>
      <c r="V36" s="341"/>
      <c r="W36" s="341"/>
      <c r="X36" s="341"/>
      <c r="Y36" s="348"/>
      <c r="Z36" s="353"/>
      <c r="AA36" s="368"/>
      <c r="AB36" s="373" t="s">
        <v>81</v>
      </c>
      <c r="AC36" s="380"/>
      <c r="AD36" s="382"/>
      <c r="AE36" s="387">
        <f>COUNTIFS(B:B,"事務員",J:J,"その他")</f>
        <v>0</v>
      </c>
      <c r="AF36" s="392"/>
      <c r="AG36" s="392"/>
      <c r="AH36" s="392"/>
      <c r="AI36" s="392"/>
      <c r="AJ36" s="392"/>
      <c r="AK36" s="392"/>
      <c r="AL36" s="385"/>
      <c r="AM36" s="375"/>
      <c r="AN36" s="375"/>
      <c r="AO36" s="375"/>
      <c r="AP36" s="385"/>
      <c r="AQ36" s="375"/>
      <c r="AR36" s="375"/>
      <c r="AS36" s="385"/>
    </row>
    <row r="37" spans="1:45">
      <c r="A37" s="236"/>
      <c r="B37" s="246"/>
      <c r="C37" s="250"/>
      <c r="D37" s="250"/>
      <c r="E37" s="261"/>
      <c r="F37" s="250"/>
      <c r="G37" s="270"/>
      <c r="H37" s="250"/>
      <c r="I37" s="250"/>
      <c r="J37" s="270"/>
      <c r="K37" s="283"/>
      <c r="L37" s="289"/>
      <c r="M37" s="296"/>
      <c r="N37" s="298"/>
      <c r="O37" s="304"/>
      <c r="P37" s="308"/>
      <c r="Q37" s="318"/>
      <c r="R37" s="318"/>
      <c r="S37" s="318"/>
      <c r="T37" s="318"/>
      <c r="U37" s="318"/>
      <c r="V37" s="318"/>
      <c r="W37" s="318"/>
      <c r="X37" s="318"/>
      <c r="Y37" s="353"/>
      <c r="Z37" s="353"/>
      <c r="AA37" s="368"/>
      <c r="AB37" s="373" t="s">
        <v>173</v>
      </c>
      <c r="AC37" s="380"/>
      <c r="AD37" s="382"/>
      <c r="AE37" s="387">
        <f>COUNTIFS(B:B,"その他",J:J,"その他")</f>
        <v>0</v>
      </c>
      <c r="AF37" s="392"/>
      <c r="AG37" s="392"/>
      <c r="AH37" s="392"/>
      <c r="AI37" s="392"/>
      <c r="AJ37" s="392"/>
      <c r="AK37" s="392"/>
      <c r="AL37" s="385"/>
      <c r="AM37" s="375"/>
      <c r="AN37" s="375"/>
      <c r="AO37" s="375"/>
      <c r="AP37" s="385"/>
      <c r="AQ37" s="375"/>
      <c r="AR37" s="375"/>
      <c r="AS37" s="385"/>
    </row>
    <row r="38" spans="1:45">
      <c r="A38" s="234">
        <v>11</v>
      </c>
      <c r="B38" s="244"/>
      <c r="C38" s="248"/>
      <c r="D38" s="248"/>
      <c r="E38" s="259"/>
      <c r="F38" s="248"/>
      <c r="G38" s="268"/>
      <c r="H38" s="248"/>
      <c r="I38" s="248"/>
      <c r="J38" s="276"/>
      <c r="K38" s="281"/>
      <c r="L38" s="287"/>
      <c r="M38" s="294"/>
      <c r="N38" s="298"/>
      <c r="O38" s="302">
        <f>IF(AND(J38="その他",OR(B38="保育士及び幼稚園教員",B38="保育士",B38="保育に従事する看護師・准看護師",B38="幼稚園教諭等",B38="知事が同等と認める者"),OR(L38&lt;6,M38&lt;20)),"短時間",)</f>
        <v>0</v>
      </c>
      <c r="P38" s="307"/>
      <c r="Q38" s="311"/>
      <c r="R38" s="311"/>
      <c r="S38" s="311"/>
      <c r="T38" s="311"/>
      <c r="U38" s="311"/>
      <c r="V38" s="311"/>
      <c r="W38" s="311"/>
      <c r="X38" s="328"/>
      <c r="Y38" s="353"/>
      <c r="Z38" s="353"/>
      <c r="AA38" s="368"/>
      <c r="AB38" s="371"/>
      <c r="AC38" s="371" t="s">
        <v>41</v>
      </c>
      <c r="AD38" s="371"/>
      <c r="AE38" s="388">
        <f>SUM(AE26:AE37)</f>
        <v>0</v>
      </c>
      <c r="AF38" s="392"/>
      <c r="AG38" s="392"/>
      <c r="AH38" s="392"/>
      <c r="AI38" s="392"/>
      <c r="AJ38" s="392"/>
      <c r="AK38" s="392"/>
      <c r="AL38" s="385"/>
      <c r="AM38" s="375" t="str">
        <f>IF(AND(J38="その他",B38="保育士及び幼稚園教員",E38="○",F38&lt;&gt;""),L38*M38,"")</f>
        <v/>
      </c>
      <c r="AN38" s="375" t="str">
        <f>IF(AND(J38="その他",B38="保育士",E38="○"),L38*M38,"")</f>
        <v/>
      </c>
      <c r="AO38" s="375" t="str">
        <f>IF(AND(J38="その他",B38="幼稚園教諭等",F38&lt;&gt;""),L38*M38,"")</f>
        <v/>
      </c>
      <c r="AP38" s="385"/>
      <c r="AQ38" s="375" t="str">
        <f>IF(AND(B38="看護師・准看護師(保育に従事する)",J38="その他"),L38*M38,"")</f>
        <v/>
      </c>
      <c r="AR38" s="375" t="str">
        <f>IF(AND(B38="知事が同等と認める者",J38="その他"),L38*M38,"")</f>
        <v/>
      </c>
      <c r="AS38" s="385"/>
    </row>
    <row r="39" spans="1:45">
      <c r="A39" s="235"/>
      <c r="B39" s="245"/>
      <c r="C39" s="249"/>
      <c r="D39" s="249"/>
      <c r="E39" s="260"/>
      <c r="F39" s="249"/>
      <c r="G39" s="269"/>
      <c r="H39" s="249"/>
      <c r="I39" s="249"/>
      <c r="J39" s="269"/>
      <c r="K39" s="282" t="s">
        <v>163</v>
      </c>
      <c r="L39" s="288"/>
      <c r="M39" s="295"/>
      <c r="N39" s="298"/>
      <c r="O39" s="303"/>
      <c r="P39" s="307"/>
      <c r="Q39" s="319" t="s">
        <v>22</v>
      </c>
      <c r="R39" s="319"/>
      <c r="S39" s="336"/>
      <c r="T39" s="336"/>
      <c r="U39" s="336"/>
      <c r="V39" s="336"/>
      <c r="W39" s="336"/>
      <c r="X39" s="336"/>
      <c r="Y39" s="353"/>
      <c r="Z39" s="353"/>
      <c r="AA39" s="368"/>
      <c r="AB39" s="371"/>
      <c r="AC39" s="371"/>
      <c r="AD39" s="371"/>
      <c r="AE39" s="385"/>
      <c r="AF39" s="385"/>
      <c r="AG39" s="385"/>
      <c r="AH39" s="385"/>
      <c r="AI39" s="385"/>
      <c r="AJ39" s="385"/>
      <c r="AK39" s="385"/>
      <c r="AL39" s="385"/>
      <c r="AM39" s="375"/>
      <c r="AN39" s="375"/>
      <c r="AO39" s="375"/>
      <c r="AP39" s="385"/>
      <c r="AQ39" s="375"/>
      <c r="AR39" s="375"/>
      <c r="AS39" s="385"/>
    </row>
    <row r="40" spans="1:45">
      <c r="A40" s="236"/>
      <c r="B40" s="246"/>
      <c r="C40" s="250"/>
      <c r="D40" s="250"/>
      <c r="E40" s="261"/>
      <c r="F40" s="250"/>
      <c r="G40" s="270"/>
      <c r="H40" s="250"/>
      <c r="I40" s="250"/>
      <c r="J40" s="270"/>
      <c r="K40" s="283"/>
      <c r="L40" s="289"/>
      <c r="M40" s="296"/>
      <c r="N40" s="298"/>
      <c r="O40" s="304"/>
      <c r="P40" s="306"/>
      <c r="Q40" s="320" t="s">
        <v>183</v>
      </c>
      <c r="R40" s="323"/>
      <c r="S40" s="323"/>
      <c r="T40" s="323"/>
      <c r="U40" s="323"/>
      <c r="V40" s="323"/>
      <c r="W40" s="323"/>
      <c r="X40" s="323"/>
      <c r="Y40" s="354"/>
      <c r="Z40" s="359"/>
      <c r="AA40" s="369"/>
      <c r="AB40" s="371"/>
      <c r="AC40" s="371"/>
      <c r="AD40" s="371"/>
      <c r="AE40" s="385"/>
      <c r="AF40" s="385"/>
      <c r="AG40" s="385"/>
      <c r="AH40" s="385"/>
      <c r="AI40" s="385"/>
      <c r="AJ40" s="385"/>
      <c r="AK40" s="385"/>
      <c r="AL40" s="385"/>
      <c r="AM40" s="375"/>
      <c r="AN40" s="375"/>
      <c r="AO40" s="375"/>
      <c r="AP40" s="385"/>
      <c r="AQ40" s="375"/>
      <c r="AR40" s="375"/>
      <c r="AS40" s="385"/>
    </row>
    <row r="41" spans="1:45">
      <c r="A41" s="234">
        <v>12</v>
      </c>
      <c r="B41" s="244"/>
      <c r="C41" s="248"/>
      <c r="D41" s="248"/>
      <c r="E41" s="259"/>
      <c r="F41" s="248"/>
      <c r="G41" s="268"/>
      <c r="H41" s="248"/>
      <c r="I41" s="248"/>
      <c r="J41" s="276"/>
      <c r="K41" s="281"/>
      <c r="L41" s="287"/>
      <c r="M41" s="294"/>
      <c r="N41" s="298"/>
      <c r="O41" s="302">
        <f>IF(AND(J41="その他",OR(B41="保育士及び幼稚園教員",B41="保育士",B41="保育に従事する看護師・准看護師",B41="幼稚園教諭等",B41="知事が同等と認める者"),OR(L41&lt;6,M41&lt;20)),"短時間",)</f>
        <v>0</v>
      </c>
      <c r="P41" s="306"/>
      <c r="Q41" s="321" t="s">
        <v>90</v>
      </c>
      <c r="R41" s="311"/>
      <c r="S41" s="311"/>
      <c r="T41" s="311"/>
      <c r="U41" s="311"/>
      <c r="V41" s="311"/>
      <c r="W41" s="311"/>
      <c r="X41" s="311"/>
      <c r="Y41" s="353"/>
      <c r="Z41" s="360"/>
      <c r="AA41" s="368"/>
      <c r="AB41" s="371"/>
      <c r="AC41" s="371"/>
      <c r="AD41" s="371"/>
      <c r="AE41" s="385"/>
      <c r="AF41" s="385"/>
      <c r="AG41" s="385"/>
      <c r="AH41" s="385"/>
      <c r="AI41" s="385"/>
      <c r="AJ41" s="385"/>
      <c r="AK41" s="385"/>
      <c r="AL41" s="385"/>
      <c r="AM41" s="375" t="str">
        <f>IF(AND(J41="その他",B41="保育士及び幼稚園教員",E41="○",F41&lt;&gt;""),L41*M41,"")</f>
        <v/>
      </c>
      <c r="AN41" s="375" t="str">
        <f>IF(AND(J41="その他",B41="保育士",E41="○"),L41*M41,"")</f>
        <v/>
      </c>
      <c r="AO41" s="375" t="str">
        <f>IF(AND(J41="その他",B41="幼稚園教諭等",F41&lt;&gt;""),L41*M41,"")</f>
        <v/>
      </c>
      <c r="AP41" s="385"/>
      <c r="AQ41" s="375" t="str">
        <f>IF(AND(B41="看護師・准看護師(保育に従事する)",J41="その他"),L41*M41,"")</f>
        <v/>
      </c>
      <c r="AR41" s="375" t="str">
        <f>IF(AND(B41="知事が同等と認める者",J41="その他"),L41*M41,"")</f>
        <v/>
      </c>
      <c r="AS41" s="385"/>
    </row>
    <row r="42" spans="1:45">
      <c r="A42" s="235"/>
      <c r="B42" s="245"/>
      <c r="C42" s="249"/>
      <c r="D42" s="249"/>
      <c r="E42" s="260"/>
      <c r="F42" s="249"/>
      <c r="G42" s="269"/>
      <c r="H42" s="249"/>
      <c r="I42" s="249"/>
      <c r="J42" s="269"/>
      <c r="K42" s="282" t="s">
        <v>163</v>
      </c>
      <c r="L42" s="288"/>
      <c r="M42" s="295"/>
      <c r="N42" s="298"/>
      <c r="O42" s="303"/>
      <c r="P42" s="306"/>
      <c r="Q42" s="322" t="s">
        <v>190</v>
      </c>
      <c r="R42" s="336"/>
      <c r="S42" s="336"/>
      <c r="T42" s="336"/>
      <c r="U42" s="336"/>
      <c r="V42" s="336"/>
      <c r="W42" s="336"/>
      <c r="X42" s="336"/>
      <c r="Y42" s="355"/>
      <c r="Z42" s="361"/>
      <c r="AA42" s="368"/>
      <c r="AB42" s="371"/>
      <c r="AC42" s="371"/>
      <c r="AD42" s="371"/>
      <c r="AE42" s="385"/>
      <c r="AF42" s="385"/>
      <c r="AG42" s="385"/>
      <c r="AH42" s="385"/>
      <c r="AI42" s="385"/>
      <c r="AJ42" s="385"/>
      <c r="AK42" s="385"/>
      <c r="AL42" s="385"/>
      <c r="AM42" s="375"/>
      <c r="AN42" s="375"/>
      <c r="AO42" s="375"/>
      <c r="AP42" s="385"/>
      <c r="AQ42" s="375"/>
      <c r="AR42" s="375"/>
      <c r="AS42" s="385"/>
    </row>
    <row r="43" spans="1:45">
      <c r="A43" s="236"/>
      <c r="B43" s="246"/>
      <c r="C43" s="250"/>
      <c r="D43" s="250"/>
      <c r="E43" s="261"/>
      <c r="F43" s="250"/>
      <c r="G43" s="270"/>
      <c r="H43" s="250"/>
      <c r="I43" s="250"/>
      <c r="J43" s="270"/>
      <c r="K43" s="283"/>
      <c r="L43" s="289"/>
      <c r="M43" s="296"/>
      <c r="N43" s="298"/>
      <c r="O43" s="304"/>
      <c r="P43" s="307"/>
      <c r="Q43" s="323"/>
      <c r="R43" s="323"/>
      <c r="S43" s="311"/>
      <c r="T43" s="311"/>
      <c r="U43" s="311"/>
      <c r="V43" s="311"/>
      <c r="W43" s="311"/>
      <c r="X43" s="311"/>
      <c r="Y43" s="353"/>
      <c r="Z43" s="353"/>
      <c r="AA43" s="369"/>
      <c r="AB43" s="370"/>
      <c r="AC43" s="370"/>
      <c r="AD43" s="370"/>
      <c r="AE43" s="389" t="s">
        <v>91</v>
      </c>
      <c r="AF43" s="389"/>
      <c r="AG43" s="389" t="s">
        <v>71</v>
      </c>
      <c r="AH43" s="389"/>
      <c r="AI43" s="389" t="s">
        <v>182</v>
      </c>
      <c r="AJ43" s="389"/>
      <c r="AK43" s="384"/>
      <c r="AL43" s="385"/>
      <c r="AM43" s="375"/>
      <c r="AN43" s="375"/>
      <c r="AO43" s="375"/>
      <c r="AP43" s="385"/>
      <c r="AQ43" s="375"/>
      <c r="AR43" s="375"/>
      <c r="AS43" s="385"/>
    </row>
    <row r="44" spans="1:45">
      <c r="A44" s="234">
        <v>13</v>
      </c>
      <c r="B44" s="244"/>
      <c r="C44" s="248"/>
      <c r="D44" s="248"/>
      <c r="E44" s="259"/>
      <c r="F44" s="248"/>
      <c r="G44" s="268"/>
      <c r="H44" s="248"/>
      <c r="I44" s="248"/>
      <c r="J44" s="276"/>
      <c r="K44" s="281"/>
      <c r="L44" s="287"/>
      <c r="M44" s="294"/>
      <c r="N44" s="298"/>
      <c r="O44" s="302">
        <f>IF(AND(J44="その他",OR(B44="保育士及び幼稚園教員",B44="保育士",B44="保育に従事する看護師・准看護師",B44="幼稚園教諭等",B44="知事が同等と認める者"),OR(L44&lt;6,M44&lt;20)),"短時間",)</f>
        <v>0</v>
      </c>
      <c r="P44" s="307"/>
      <c r="Q44" s="324" t="s">
        <v>177</v>
      </c>
      <c r="R44" s="324"/>
      <c r="S44" s="311"/>
      <c r="T44" s="311"/>
      <c r="U44" s="311"/>
      <c r="V44" s="311"/>
      <c r="W44" s="311"/>
      <c r="X44" s="311"/>
      <c r="Y44" s="353"/>
      <c r="Z44" s="353"/>
      <c r="AA44" s="368"/>
      <c r="AB44" s="370"/>
      <c r="AC44" s="370"/>
      <c r="AD44" s="370"/>
      <c r="AE44" s="384"/>
      <c r="AF44" s="384"/>
      <c r="AG44" s="384"/>
      <c r="AH44" s="384"/>
      <c r="AI44" s="384"/>
      <c r="AJ44" s="384"/>
      <c r="AK44" s="384"/>
      <c r="AL44" s="385"/>
      <c r="AM44" s="375" t="str">
        <f>IF(AND(J44="その他",B44="保育士及び幼稚園教員",E44="○",F44&lt;&gt;""),L44*M44,"")</f>
        <v/>
      </c>
      <c r="AN44" s="375" t="str">
        <f>IF(AND(J44="その他",B44="保育士",E44="○"),L44*M44,"")</f>
        <v/>
      </c>
      <c r="AO44" s="375" t="str">
        <f>IF(AND(J44="その他",B44="幼稚園教諭等",F44&lt;&gt;""),L44*M44,"")</f>
        <v/>
      </c>
      <c r="AP44" s="385"/>
      <c r="AQ44" s="375" t="str">
        <f>IF(AND(B44="看護師・准看護師(保育に従事する)",J44="その他"),L44*M44,"")</f>
        <v/>
      </c>
      <c r="AR44" s="375" t="str">
        <f>IF(AND(B44="知事が同等と認める者",J44="その他"),L44*M44,"")</f>
        <v/>
      </c>
      <c r="AS44" s="385"/>
    </row>
    <row r="45" spans="1:45">
      <c r="A45" s="235"/>
      <c r="B45" s="245"/>
      <c r="C45" s="249"/>
      <c r="D45" s="249"/>
      <c r="E45" s="260"/>
      <c r="F45" s="249"/>
      <c r="G45" s="269"/>
      <c r="H45" s="249"/>
      <c r="I45" s="249"/>
      <c r="J45" s="269"/>
      <c r="K45" s="282" t="s">
        <v>163</v>
      </c>
      <c r="L45" s="288"/>
      <c r="M45" s="295"/>
      <c r="N45" s="298"/>
      <c r="O45" s="303"/>
      <c r="P45" s="306"/>
      <c r="Q45" s="325" t="s">
        <v>178</v>
      </c>
      <c r="R45" s="337" t="s">
        <v>170</v>
      </c>
      <c r="S45" s="346"/>
      <c r="T45" s="346"/>
      <c r="U45" s="346"/>
      <c r="V45" s="346"/>
      <c r="W45" s="346"/>
      <c r="X45" s="347"/>
      <c r="Y45" s="353"/>
      <c r="Z45" s="353"/>
      <c r="AA45" s="368"/>
      <c r="AB45" s="373" t="s">
        <v>184</v>
      </c>
      <c r="AC45" s="380"/>
      <c r="AD45" s="382"/>
      <c r="AE45" s="378">
        <f>AE7</f>
        <v>0</v>
      </c>
      <c r="AF45" s="378"/>
      <c r="AG45" s="378">
        <f>AE26</f>
        <v>0</v>
      </c>
      <c r="AH45" s="378"/>
      <c r="AI45" s="393"/>
      <c r="AJ45" s="393"/>
      <c r="AK45" s="384"/>
      <c r="AL45" s="385"/>
      <c r="AM45" s="375"/>
      <c r="AN45" s="375"/>
      <c r="AO45" s="375"/>
      <c r="AP45" s="385"/>
      <c r="AQ45" s="375"/>
      <c r="AR45" s="375"/>
      <c r="AS45" s="385"/>
    </row>
    <row r="46" spans="1:45">
      <c r="A46" s="236"/>
      <c r="B46" s="246"/>
      <c r="C46" s="250"/>
      <c r="D46" s="250"/>
      <c r="E46" s="261"/>
      <c r="F46" s="250"/>
      <c r="G46" s="270"/>
      <c r="H46" s="250"/>
      <c r="I46" s="250"/>
      <c r="J46" s="270"/>
      <c r="K46" s="283"/>
      <c r="L46" s="289"/>
      <c r="M46" s="296"/>
      <c r="N46" s="298"/>
      <c r="O46" s="304"/>
      <c r="P46" s="306"/>
      <c r="Q46" s="325" t="s">
        <v>173</v>
      </c>
      <c r="R46" s="338" t="s">
        <v>198</v>
      </c>
      <c r="S46" s="338"/>
      <c r="T46" s="338"/>
      <c r="U46" s="338"/>
      <c r="V46" s="338"/>
      <c r="W46" s="337"/>
      <c r="X46" s="347"/>
      <c r="Y46" s="353"/>
      <c r="Z46" s="353"/>
      <c r="AA46" s="369"/>
      <c r="AB46" s="374" t="s">
        <v>114</v>
      </c>
      <c r="AC46" s="381"/>
      <c r="AD46" s="383"/>
      <c r="AE46" s="378">
        <f t="shared" ref="AE46:AE54" si="0">AE9</f>
        <v>0</v>
      </c>
      <c r="AF46" s="378"/>
      <c r="AG46" s="378">
        <f t="shared" ref="AG46:AG54" si="1">AE28</f>
        <v>0</v>
      </c>
      <c r="AH46" s="378"/>
      <c r="AI46" s="378">
        <f>AM54</f>
        <v>0</v>
      </c>
      <c r="AJ46" s="378"/>
      <c r="AK46" s="384"/>
      <c r="AL46" s="385"/>
      <c r="AM46" s="375"/>
      <c r="AN46" s="375"/>
      <c r="AO46" s="375"/>
      <c r="AP46" s="385"/>
      <c r="AQ46" s="375"/>
      <c r="AR46" s="375"/>
      <c r="AS46" s="385"/>
    </row>
    <row r="47" spans="1:45">
      <c r="A47" s="234">
        <v>14</v>
      </c>
      <c r="B47" s="244"/>
      <c r="C47" s="248"/>
      <c r="D47" s="248"/>
      <c r="E47" s="259"/>
      <c r="F47" s="248"/>
      <c r="G47" s="268"/>
      <c r="H47" s="248"/>
      <c r="I47" s="248"/>
      <c r="J47" s="276"/>
      <c r="K47" s="281"/>
      <c r="L47" s="287"/>
      <c r="M47" s="294"/>
      <c r="N47" s="298"/>
      <c r="O47" s="302">
        <f>IF(AND(J47="その他",OR(B47="保育士及び幼稚園教員",B47="保育士",B47="保育に従事する看護師・准看護師",B47="幼稚園教諭等",B47="知事が同等と認める者"),OR(L47&lt;6,M47&lt;20)),"短時間",)</f>
        <v>0</v>
      </c>
      <c r="P47" s="307"/>
      <c r="Q47" s="325" t="s">
        <v>180</v>
      </c>
      <c r="R47" s="331" t="s">
        <v>197</v>
      </c>
      <c r="S47" s="341"/>
      <c r="T47" s="341"/>
      <c r="U47" s="341"/>
      <c r="V47" s="341"/>
      <c r="W47" s="341"/>
      <c r="X47" s="348"/>
      <c r="Y47" s="353"/>
      <c r="Z47" s="353"/>
      <c r="AA47" s="368"/>
      <c r="AB47" s="377" t="s">
        <v>165</v>
      </c>
      <c r="AC47" s="377"/>
      <c r="AD47" s="377"/>
      <c r="AE47" s="378">
        <f t="shared" si="0"/>
        <v>0</v>
      </c>
      <c r="AF47" s="378"/>
      <c r="AG47" s="378">
        <f t="shared" si="1"/>
        <v>0</v>
      </c>
      <c r="AH47" s="378"/>
      <c r="AI47" s="378">
        <f>AN54</f>
        <v>0</v>
      </c>
      <c r="AJ47" s="378"/>
      <c r="AK47" s="384"/>
      <c r="AL47" s="385"/>
      <c r="AM47" s="375" t="str">
        <f>IF(AND(J47="その他",B47="保育士及び幼稚園教員",E47="○",F47&lt;&gt;""),L47*M47,"")</f>
        <v/>
      </c>
      <c r="AN47" s="375" t="str">
        <f>IF(AND(J47="その他",B47="保育士",E47="○"),L47*M47,"")</f>
        <v/>
      </c>
      <c r="AO47" s="375" t="str">
        <f>IF(AND(J47="その他",B47="幼稚園教諭等",F47&lt;&gt;""),L47*M47,"")</f>
        <v/>
      </c>
      <c r="AP47" s="385"/>
      <c r="AQ47" s="375" t="str">
        <f>IF(AND(B47="看護師・准看護師(保育に従事する)",J47="その他"),L47*M47,"")</f>
        <v/>
      </c>
      <c r="AR47" s="375" t="str">
        <f>IF(AND(B47="知事が同等と認める者",J47="その他"),L47*M47,"")</f>
        <v/>
      </c>
      <c r="AS47" s="385"/>
    </row>
    <row r="48" spans="1:45">
      <c r="A48" s="235"/>
      <c r="B48" s="245"/>
      <c r="C48" s="249"/>
      <c r="D48" s="249"/>
      <c r="E48" s="260"/>
      <c r="F48" s="249"/>
      <c r="G48" s="269"/>
      <c r="H48" s="249"/>
      <c r="I48" s="249"/>
      <c r="J48" s="269"/>
      <c r="K48" s="282" t="s">
        <v>163</v>
      </c>
      <c r="L48" s="288"/>
      <c r="M48" s="295"/>
      <c r="N48" s="298"/>
      <c r="O48" s="303"/>
      <c r="P48" s="308"/>
      <c r="Q48" s="325" t="s">
        <v>64</v>
      </c>
      <c r="R48" s="331" t="s">
        <v>179</v>
      </c>
      <c r="S48" s="341"/>
      <c r="T48" s="341"/>
      <c r="U48" s="341"/>
      <c r="V48" s="341"/>
      <c r="W48" s="341"/>
      <c r="X48" s="348"/>
      <c r="Y48" s="353"/>
      <c r="Z48" s="353"/>
      <c r="AA48" s="368"/>
      <c r="AB48" s="377" t="s">
        <v>166</v>
      </c>
      <c r="AC48" s="377"/>
      <c r="AD48" s="377"/>
      <c r="AE48" s="378">
        <f t="shared" si="0"/>
        <v>0</v>
      </c>
      <c r="AF48" s="378"/>
      <c r="AG48" s="378">
        <f t="shared" si="1"/>
        <v>0</v>
      </c>
      <c r="AH48" s="378"/>
      <c r="AI48" s="378">
        <f>AO54</f>
        <v>0</v>
      </c>
      <c r="AJ48" s="378"/>
      <c r="AK48" s="384"/>
      <c r="AL48" s="385"/>
      <c r="AM48" s="375"/>
      <c r="AN48" s="375"/>
      <c r="AO48" s="375"/>
      <c r="AP48" s="385"/>
      <c r="AQ48" s="375"/>
      <c r="AR48" s="375"/>
      <c r="AS48" s="385"/>
    </row>
    <row r="49" spans="1:45">
      <c r="A49" s="236"/>
      <c r="B49" s="246"/>
      <c r="C49" s="250"/>
      <c r="D49" s="250"/>
      <c r="E49" s="261"/>
      <c r="F49" s="250"/>
      <c r="G49" s="270"/>
      <c r="H49" s="250"/>
      <c r="I49" s="250"/>
      <c r="J49" s="270"/>
      <c r="K49" s="283"/>
      <c r="L49" s="289"/>
      <c r="M49" s="296"/>
      <c r="N49" s="298"/>
      <c r="O49" s="304"/>
      <c r="P49" s="307"/>
      <c r="Q49" s="323"/>
      <c r="R49" s="323"/>
      <c r="S49" s="323"/>
      <c r="T49" s="323"/>
      <c r="U49" s="323"/>
      <c r="V49" s="323"/>
      <c r="W49" s="323"/>
      <c r="X49" s="323"/>
      <c r="Y49" s="353"/>
      <c r="Z49" s="353"/>
      <c r="AA49" s="369"/>
      <c r="AB49" s="377" t="s">
        <v>152</v>
      </c>
      <c r="AC49" s="377"/>
      <c r="AD49" s="377"/>
      <c r="AE49" s="378">
        <f t="shared" si="0"/>
        <v>0</v>
      </c>
      <c r="AF49" s="378"/>
      <c r="AG49" s="378">
        <f t="shared" si="1"/>
        <v>0</v>
      </c>
      <c r="AH49" s="378"/>
      <c r="AI49" s="378">
        <f>AR54</f>
        <v>0</v>
      </c>
      <c r="AJ49" s="378"/>
      <c r="AK49" s="384"/>
      <c r="AL49" s="385"/>
      <c r="AM49" s="375"/>
      <c r="AN49" s="375"/>
      <c r="AO49" s="375"/>
      <c r="AP49" s="385"/>
      <c r="AQ49" s="375"/>
      <c r="AR49" s="375"/>
      <c r="AS49" s="385"/>
    </row>
    <row r="50" spans="1:45">
      <c r="A50" s="234">
        <v>15</v>
      </c>
      <c r="B50" s="244"/>
      <c r="C50" s="248"/>
      <c r="D50" s="248"/>
      <c r="E50" s="259"/>
      <c r="F50" s="248"/>
      <c r="G50" s="268"/>
      <c r="H50" s="248"/>
      <c r="I50" s="248"/>
      <c r="J50" s="276"/>
      <c r="K50" s="281"/>
      <c r="L50" s="287"/>
      <c r="M50" s="294"/>
      <c r="N50" s="298"/>
      <c r="O50" s="302">
        <f>IF(AND(J50="その他",OR(B50="保育士及び幼稚園教員",B50="保育士",B50="保育に従事する看護師・准看護師",B50="幼稚園教諭等",B50="知事が同等と認める者"),OR(L50&lt;6,M50&lt;20)),"短時間",)</f>
        <v>0</v>
      </c>
      <c r="P50" s="307"/>
      <c r="Q50" s="319" t="s">
        <v>185</v>
      </c>
      <c r="R50" s="319"/>
      <c r="S50" s="319"/>
      <c r="T50" s="319"/>
      <c r="U50" s="319"/>
      <c r="V50" s="319"/>
      <c r="W50" s="319"/>
      <c r="X50" s="319"/>
      <c r="Y50" s="319"/>
      <c r="Z50" s="353"/>
      <c r="AA50" s="368"/>
      <c r="AB50" s="325" t="s">
        <v>188</v>
      </c>
      <c r="AC50" s="325"/>
      <c r="AD50" s="325"/>
      <c r="AE50" s="378">
        <f t="shared" si="0"/>
        <v>0</v>
      </c>
      <c r="AF50" s="378"/>
      <c r="AG50" s="378">
        <f t="shared" si="1"/>
        <v>0</v>
      </c>
      <c r="AH50" s="378"/>
      <c r="AI50" s="378">
        <f>AQ54</f>
        <v>0</v>
      </c>
      <c r="AJ50" s="378"/>
      <c r="AK50" s="384"/>
      <c r="AL50" s="385"/>
      <c r="AM50" s="375" t="str">
        <f>IF(AND(J50="その他",B50="保育士及び幼稚園教員",E50="○",F50&lt;&gt;""),L50*M50,"")</f>
        <v/>
      </c>
      <c r="AN50" s="375" t="str">
        <f>IF(AND(J50="その他",B50="保育士",E50="○"),L50*M50,"")</f>
        <v/>
      </c>
      <c r="AO50" s="375" t="str">
        <f>IF(AND(J50="その他",B50="幼稚園教諭等",F50&lt;&gt;""),L50*M50,"")</f>
        <v/>
      </c>
      <c r="AP50" s="385"/>
      <c r="AQ50" s="375" t="str">
        <f>IF(AND(B50="看護師・准看護師(保育に従事する)",J50="その他"),L50*M50,"")</f>
        <v/>
      </c>
      <c r="AR50" s="375" t="str">
        <f>IF(AND(B50="知事が同等と認める者",J50="その他"),L50*M50,"")</f>
        <v/>
      </c>
      <c r="AS50" s="385"/>
    </row>
    <row r="51" spans="1:45">
      <c r="A51" s="235"/>
      <c r="B51" s="245"/>
      <c r="C51" s="249"/>
      <c r="D51" s="249"/>
      <c r="E51" s="260"/>
      <c r="F51" s="249"/>
      <c r="G51" s="269"/>
      <c r="H51" s="249"/>
      <c r="I51" s="249"/>
      <c r="J51" s="269"/>
      <c r="K51" s="282" t="s">
        <v>163</v>
      </c>
      <c r="L51" s="288"/>
      <c r="M51" s="295"/>
      <c r="N51" s="298"/>
      <c r="O51" s="303"/>
      <c r="P51" s="307"/>
      <c r="Q51" s="326" t="s">
        <v>186</v>
      </c>
      <c r="R51" s="339"/>
      <c r="S51" s="339"/>
      <c r="T51" s="339"/>
      <c r="U51" s="339"/>
      <c r="V51" s="339"/>
      <c r="W51" s="339"/>
      <c r="X51" s="339"/>
      <c r="Y51" s="339"/>
      <c r="Z51" s="362"/>
      <c r="AA51" s="368"/>
      <c r="AB51" s="325" t="s">
        <v>189</v>
      </c>
      <c r="AC51" s="325"/>
      <c r="AD51" s="325"/>
      <c r="AE51" s="378">
        <f t="shared" si="0"/>
        <v>0</v>
      </c>
      <c r="AF51" s="378"/>
      <c r="AG51" s="378">
        <f t="shared" si="1"/>
        <v>0</v>
      </c>
      <c r="AH51" s="378"/>
      <c r="AI51" s="393"/>
      <c r="AJ51" s="393"/>
      <c r="AK51" s="384"/>
      <c r="AL51" s="385"/>
      <c r="AM51" s="375"/>
      <c r="AN51" s="375"/>
      <c r="AO51" s="375"/>
      <c r="AP51" s="385"/>
      <c r="AQ51" s="375"/>
      <c r="AR51" s="375"/>
      <c r="AS51" s="385"/>
    </row>
    <row r="52" spans="1:45">
      <c r="A52" s="236"/>
      <c r="B52" s="246"/>
      <c r="C52" s="250"/>
      <c r="D52" s="250"/>
      <c r="E52" s="261"/>
      <c r="F52" s="250"/>
      <c r="G52" s="270"/>
      <c r="H52" s="250"/>
      <c r="I52" s="250"/>
      <c r="J52" s="270"/>
      <c r="K52" s="283"/>
      <c r="L52" s="289"/>
      <c r="M52" s="296"/>
      <c r="N52" s="298"/>
      <c r="O52" s="304"/>
      <c r="P52" s="308"/>
      <c r="Q52" s="327"/>
      <c r="R52" s="340"/>
      <c r="S52" s="340"/>
      <c r="T52" s="340"/>
      <c r="U52" s="340"/>
      <c r="V52" s="340"/>
      <c r="W52" s="340"/>
      <c r="X52" s="340"/>
      <c r="Y52" s="340"/>
      <c r="Z52" s="363"/>
      <c r="AB52" s="373" t="s">
        <v>84</v>
      </c>
      <c r="AC52" s="380"/>
      <c r="AD52" s="382"/>
      <c r="AE52" s="378">
        <f t="shared" si="0"/>
        <v>0</v>
      </c>
      <c r="AF52" s="378"/>
      <c r="AG52" s="378">
        <f t="shared" si="1"/>
        <v>0</v>
      </c>
      <c r="AH52" s="378"/>
      <c r="AI52" s="393"/>
      <c r="AJ52" s="393"/>
      <c r="AK52" s="384"/>
      <c r="AL52" s="385"/>
      <c r="AM52" s="375"/>
      <c r="AN52" s="375"/>
      <c r="AO52" s="375"/>
      <c r="AP52" s="385"/>
      <c r="AQ52" s="375"/>
      <c r="AR52" s="375"/>
      <c r="AS52" s="385"/>
    </row>
    <row r="53" spans="1:45">
      <c r="D53" s="256"/>
      <c r="Q53" s="328"/>
      <c r="R53" s="328"/>
      <c r="S53" s="328"/>
      <c r="T53" s="328"/>
      <c r="U53" s="328"/>
      <c r="V53" s="328"/>
      <c r="W53" s="328"/>
      <c r="X53" s="328"/>
      <c r="Y53" s="328"/>
      <c r="Z53" s="328"/>
      <c r="AB53" s="373" t="s">
        <v>82</v>
      </c>
      <c r="AC53" s="380"/>
      <c r="AD53" s="382"/>
      <c r="AE53" s="378">
        <f t="shared" si="0"/>
        <v>0</v>
      </c>
      <c r="AF53" s="378"/>
      <c r="AG53" s="378">
        <f t="shared" si="1"/>
        <v>0</v>
      </c>
      <c r="AH53" s="378"/>
      <c r="AI53" s="393"/>
      <c r="AJ53" s="393"/>
      <c r="AK53" s="384"/>
      <c r="AL53" s="384"/>
      <c r="AM53" s="384"/>
      <c r="AN53" s="384"/>
      <c r="AO53" s="384"/>
      <c r="AP53" s="384"/>
      <c r="AQ53" s="384"/>
      <c r="AR53" s="384"/>
      <c r="AS53" s="384"/>
    </row>
    <row r="54" spans="1:45">
      <c r="B54" s="247" t="s">
        <v>160</v>
      </c>
      <c r="Q54" s="328"/>
      <c r="R54" s="328"/>
      <c r="S54" s="328"/>
      <c r="T54" s="328"/>
      <c r="U54" s="328"/>
      <c r="V54" s="328"/>
      <c r="W54" s="328"/>
      <c r="X54" s="328"/>
      <c r="Y54" s="328"/>
      <c r="Z54" s="328"/>
      <c r="AB54" s="373" t="s">
        <v>81</v>
      </c>
      <c r="AC54" s="380"/>
      <c r="AD54" s="382"/>
      <c r="AE54" s="378">
        <f t="shared" si="0"/>
        <v>0</v>
      </c>
      <c r="AF54" s="378"/>
      <c r="AG54" s="378">
        <f t="shared" si="1"/>
        <v>0</v>
      </c>
      <c r="AH54" s="378"/>
      <c r="AI54" s="393"/>
      <c r="AJ54" s="393"/>
      <c r="AK54" s="384"/>
      <c r="AL54" s="384"/>
      <c r="AM54" s="377">
        <f>SUM(AM8:AM52)</f>
        <v>0</v>
      </c>
      <c r="AN54" s="377">
        <f>SUM(AN8:AN52)</f>
        <v>0</v>
      </c>
      <c r="AO54" s="377">
        <f>SUM(AO8:AO52)</f>
        <v>0</v>
      </c>
      <c r="AP54" s="384"/>
      <c r="AQ54" s="377">
        <f>SUM(AQ8:AQ52)</f>
        <v>0</v>
      </c>
      <c r="AR54" s="377">
        <f>SUM(AR8:AR52)</f>
        <v>0</v>
      </c>
      <c r="AS54" s="384"/>
    </row>
    <row r="55" spans="1:45">
      <c r="B55" s="247" t="s">
        <v>164</v>
      </c>
      <c r="Q55" s="328"/>
      <c r="R55" s="328"/>
      <c r="S55" s="328"/>
      <c r="T55" s="328"/>
      <c r="U55" s="328"/>
      <c r="V55" s="328"/>
      <c r="W55" s="328"/>
      <c r="X55" s="328"/>
      <c r="Y55" s="328"/>
      <c r="Z55" s="328"/>
      <c r="AB55" s="373" t="s">
        <v>173</v>
      </c>
      <c r="AC55" s="380"/>
      <c r="AD55" s="382"/>
      <c r="AE55" s="378">
        <f>AE8+AE18</f>
        <v>0</v>
      </c>
      <c r="AF55" s="378"/>
      <c r="AG55" s="378">
        <f>AE27+AE37</f>
        <v>0</v>
      </c>
      <c r="AH55" s="378"/>
      <c r="AI55" s="393"/>
      <c r="AJ55" s="393"/>
      <c r="AK55" s="384"/>
      <c r="AL55" s="384"/>
      <c r="AM55" s="377"/>
      <c r="AN55" s="377"/>
      <c r="AO55" s="377"/>
      <c r="AP55" s="384"/>
      <c r="AQ55" s="377"/>
      <c r="AR55" s="377"/>
      <c r="AS55" s="384"/>
    </row>
    <row r="56" spans="1:45">
      <c r="B56" s="247" t="s">
        <v>168</v>
      </c>
      <c r="Q56" s="328"/>
      <c r="R56" s="328"/>
      <c r="S56" s="328"/>
      <c r="T56" s="328"/>
      <c r="U56" s="328"/>
      <c r="V56" s="328"/>
      <c r="W56" s="328"/>
      <c r="X56" s="328"/>
      <c r="Y56" s="328"/>
      <c r="Z56" s="328"/>
      <c r="AB56" s="370"/>
      <c r="AC56" s="370"/>
      <c r="AD56" s="370"/>
      <c r="AE56" s="384"/>
      <c r="AF56" s="384"/>
      <c r="AG56" s="384"/>
      <c r="AH56" s="384"/>
      <c r="AI56" s="384"/>
      <c r="AJ56" s="384"/>
      <c r="AK56" s="384"/>
      <c r="AL56" s="384"/>
      <c r="AM56" s="377"/>
      <c r="AN56" s="377"/>
      <c r="AO56" s="377"/>
      <c r="AP56" s="384"/>
      <c r="AQ56" s="377"/>
      <c r="AR56" s="377"/>
      <c r="AS56" s="384"/>
    </row>
    <row r="57" spans="1:45">
      <c r="B57" s="247" t="s">
        <v>165</v>
      </c>
      <c r="Q57" s="328"/>
      <c r="R57" s="328"/>
      <c r="S57" s="328"/>
      <c r="T57" s="328"/>
      <c r="U57" s="328"/>
      <c r="V57" s="328"/>
      <c r="W57" s="328"/>
      <c r="X57" s="328"/>
      <c r="Y57" s="328"/>
      <c r="Z57" s="328"/>
      <c r="AB57" s="378" t="s">
        <v>181</v>
      </c>
      <c r="AC57" s="378"/>
      <c r="AD57" s="378"/>
      <c r="AE57" s="378"/>
      <c r="AF57" s="378"/>
      <c r="AG57" s="378"/>
      <c r="AH57" s="378"/>
      <c r="AI57" s="378"/>
      <c r="AJ57" s="378"/>
      <c r="AK57" s="384"/>
      <c r="AL57" s="384"/>
      <c r="AM57" s="384"/>
      <c r="AN57" s="384"/>
      <c r="AO57" s="384"/>
      <c r="AP57" s="384"/>
      <c r="AQ57" s="384"/>
      <c r="AR57" s="384"/>
      <c r="AS57" s="384"/>
    </row>
    <row r="58" spans="1:45">
      <c r="B58" s="237" t="s">
        <v>174</v>
      </c>
      <c r="Q58" s="328"/>
      <c r="R58" s="328"/>
      <c r="S58" s="328"/>
      <c r="T58" s="328"/>
      <c r="U58" s="328"/>
      <c r="V58" s="328"/>
      <c r="W58" s="328"/>
      <c r="X58" s="328"/>
      <c r="Y58" s="328"/>
      <c r="Z58" s="328"/>
      <c r="AB58" s="373" t="s">
        <v>184</v>
      </c>
      <c r="AC58" s="380"/>
      <c r="AD58" s="382"/>
      <c r="AE58" s="372">
        <f>AE45+'P5こども園職員調書 (2)'!AE47+'P6こども園職員調書 (3)'!AE47+'P7こども園職員調書 (4)'!AE45</f>
        <v>0</v>
      </c>
      <c r="AF58" s="386"/>
      <c r="AG58" s="372">
        <f>AG45+'P5こども園職員調書 (2)'!AG47+'P6こども園職員調書 (3)'!AG47+'P7こども園職員調書 (4)'!AG45</f>
        <v>0</v>
      </c>
      <c r="AH58" s="386"/>
      <c r="AI58" s="394"/>
      <c r="AJ58" s="396"/>
      <c r="AK58" s="384"/>
      <c r="AL58" s="384"/>
      <c r="AM58" s="384"/>
      <c r="AN58" s="384"/>
      <c r="AO58" s="384"/>
      <c r="AP58" s="384"/>
      <c r="AQ58" s="384"/>
      <c r="AR58" s="384"/>
      <c r="AS58" s="384"/>
    </row>
    <row r="59" spans="1:45">
      <c r="B59" s="247" t="s">
        <v>172</v>
      </c>
      <c r="R59" s="311"/>
      <c r="AB59" s="374" t="s">
        <v>114</v>
      </c>
      <c r="AC59" s="381"/>
      <c r="AD59" s="383"/>
      <c r="AE59" s="372">
        <f>AE46+'P5こども園職員調書 (2)'!AE48+'P6こども園職員調書 (3)'!AE48+'P7こども園職員調書 (4)'!AE46</f>
        <v>0</v>
      </c>
      <c r="AF59" s="386"/>
      <c r="AG59" s="372">
        <f>AG46+'P5こども園職員調書 (2)'!AG48+'P6こども園職員調書 (3)'!AG48+'P7こども園職員調書 (4)'!AG46</f>
        <v>0</v>
      </c>
      <c r="AH59" s="386"/>
      <c r="AI59" s="378">
        <f>AI46+'P5こども園職員調書 (2)'!AI48+'P6こども園職員調書 (3)'!AI48+'P7こども園職員調書 (4)'!AI46</f>
        <v>0</v>
      </c>
      <c r="AJ59" s="378"/>
      <c r="AK59" s="384"/>
      <c r="AL59" s="384"/>
      <c r="AM59" s="384"/>
      <c r="AN59" s="384"/>
      <c r="AO59" s="384"/>
      <c r="AP59" s="384"/>
      <c r="AQ59" s="384"/>
      <c r="AR59" s="384"/>
      <c r="AS59" s="384"/>
    </row>
    <row r="60" spans="1:45">
      <c r="A60" s="237"/>
      <c r="B60" s="247" t="s">
        <v>152</v>
      </c>
      <c r="C60" s="229"/>
      <c r="R60" s="311"/>
      <c r="AB60" s="377" t="s">
        <v>165</v>
      </c>
      <c r="AC60" s="377"/>
      <c r="AD60" s="377"/>
      <c r="AE60" s="372">
        <f>AE47+'P5こども園職員調書 (2)'!AE49+'P6こども園職員調書 (3)'!AE49+'P7こども園職員調書 (4)'!AE47</f>
        <v>0</v>
      </c>
      <c r="AF60" s="386"/>
      <c r="AG60" s="372">
        <f>AG47+'P5こども園職員調書 (2)'!AG49+'P6こども園職員調書 (3)'!AG49+'P7こども園職員調書 (4)'!AG47</f>
        <v>0</v>
      </c>
      <c r="AH60" s="386"/>
      <c r="AI60" s="378">
        <f>AI47+'P5こども園職員調書 (2)'!AI49+'P6こども園職員調書 (3)'!AI49+'P7こども園職員調書 (4)'!AI47</f>
        <v>0</v>
      </c>
      <c r="AJ60" s="378"/>
      <c r="AK60" s="384"/>
      <c r="AL60" s="384"/>
      <c r="AM60" s="384"/>
      <c r="AN60" s="384"/>
      <c r="AO60" s="384"/>
      <c r="AP60" s="384"/>
      <c r="AQ60" s="384"/>
      <c r="AR60" s="384"/>
      <c r="AS60" s="384"/>
    </row>
    <row r="61" spans="1:45">
      <c r="B61" s="247" t="s">
        <v>208</v>
      </c>
      <c r="C61" s="251"/>
      <c r="R61" s="311"/>
      <c r="AB61" s="377" t="s">
        <v>166</v>
      </c>
      <c r="AC61" s="377"/>
      <c r="AD61" s="377"/>
      <c r="AE61" s="372">
        <f>AE48+'P5こども園職員調書 (2)'!AE50+'P6こども園職員調書 (3)'!AE50+'P7こども園職員調書 (4)'!AE48</f>
        <v>0</v>
      </c>
      <c r="AF61" s="386"/>
      <c r="AG61" s="372">
        <f>AG48+'P5こども園職員調書 (2)'!AG50+'P6こども園職員調書 (3)'!AG50+'P7こども園職員調書 (4)'!AG48</f>
        <v>0</v>
      </c>
      <c r="AH61" s="386"/>
      <c r="AI61" s="378">
        <f>AI48+'P5こども園職員調書 (2)'!AI50+'P6こども園職員調書 (3)'!AI50+'P7こども園職員調書 (4)'!AI48</f>
        <v>0</v>
      </c>
      <c r="AJ61" s="378"/>
      <c r="AK61" s="384"/>
      <c r="AL61" s="384"/>
      <c r="AM61" s="384"/>
      <c r="AN61" s="384"/>
      <c r="AO61" s="384"/>
      <c r="AP61" s="384"/>
      <c r="AQ61" s="384"/>
      <c r="AR61" s="384"/>
      <c r="AS61" s="384"/>
    </row>
    <row r="62" spans="1:45">
      <c r="B62" s="247" t="s">
        <v>203</v>
      </c>
      <c r="R62" s="311"/>
      <c r="AB62" s="377" t="s">
        <v>152</v>
      </c>
      <c r="AC62" s="377"/>
      <c r="AD62" s="377"/>
      <c r="AE62" s="372">
        <f>AE49+'P5こども園職員調書 (2)'!AE51+'P6こども園職員調書 (3)'!AE51+'P7こども園職員調書 (4)'!AE49</f>
        <v>0</v>
      </c>
      <c r="AF62" s="386"/>
      <c r="AG62" s="372">
        <f>AG49+'P5こども園職員調書 (2)'!AG51+'P6こども園職員調書 (3)'!AG51+'P7こども園職員調書 (4)'!AG49</f>
        <v>0</v>
      </c>
      <c r="AH62" s="386"/>
      <c r="AI62" s="378">
        <f>AI49+'P5こども園職員調書 (2)'!AI51+'P6こども園職員調書 (3)'!AI51+'P7こども園職員調書 (4)'!AI49</f>
        <v>0</v>
      </c>
      <c r="AJ62" s="378"/>
      <c r="AK62" s="384"/>
      <c r="AL62" s="384"/>
      <c r="AM62" s="384"/>
      <c r="AN62" s="384"/>
      <c r="AO62" s="384"/>
      <c r="AP62" s="384"/>
      <c r="AQ62" s="384"/>
      <c r="AR62" s="384"/>
      <c r="AS62" s="384"/>
    </row>
    <row r="63" spans="1:45">
      <c r="B63" s="247" t="s">
        <v>175</v>
      </c>
      <c r="R63" s="311"/>
      <c r="AB63" s="325" t="s">
        <v>188</v>
      </c>
      <c r="AC63" s="325"/>
      <c r="AD63" s="325"/>
      <c r="AE63" s="372">
        <f>AE50+'P5こども園職員調書 (2)'!AE52+'P6こども園職員調書 (3)'!AE52+'P7こども園職員調書 (4)'!AE50</f>
        <v>0</v>
      </c>
      <c r="AF63" s="386"/>
      <c r="AG63" s="372">
        <f>AG50+'P5こども園職員調書 (2)'!AG52+'P6こども園職員調書 (3)'!AG52+'P7こども園職員調書 (4)'!AG50</f>
        <v>0</v>
      </c>
      <c r="AH63" s="386"/>
      <c r="AI63" s="378">
        <f>AI50+'P5こども園職員調書 (2)'!AI52+'P6こども園職員調書 (3)'!AI52+'P7こども園職員調書 (4)'!AI50</f>
        <v>0</v>
      </c>
      <c r="AJ63" s="378"/>
      <c r="AK63" s="384"/>
      <c r="AL63" s="384"/>
      <c r="AM63" s="384"/>
      <c r="AN63" s="384"/>
      <c r="AO63" s="384"/>
      <c r="AP63" s="384"/>
      <c r="AQ63" s="384"/>
      <c r="AR63" s="384"/>
      <c r="AS63" s="384"/>
    </row>
    <row r="64" spans="1:45">
      <c r="B64" s="247" t="s">
        <v>84</v>
      </c>
      <c r="R64" s="311"/>
      <c r="AB64" s="325" t="s">
        <v>189</v>
      </c>
      <c r="AC64" s="325"/>
      <c r="AD64" s="325"/>
      <c r="AE64" s="372">
        <f>AE51+'P5こども園職員調書 (2)'!AE53+'P6こども園職員調書 (3)'!AE53+'P7こども園職員調書 (4)'!AE51</f>
        <v>0</v>
      </c>
      <c r="AF64" s="386"/>
      <c r="AG64" s="372">
        <f>AG51+'P5こども園職員調書 (2)'!AG53+'P6こども園職員調書 (3)'!AG53+'P7こども園職員調書 (4)'!AG51</f>
        <v>0</v>
      </c>
      <c r="AH64" s="386"/>
      <c r="AI64" s="395"/>
      <c r="AJ64" s="397"/>
      <c r="AK64" s="384"/>
      <c r="AL64" s="384"/>
      <c r="AM64" s="384"/>
      <c r="AN64" s="384"/>
      <c r="AO64" s="384"/>
      <c r="AP64" s="384"/>
      <c r="AQ64" s="384"/>
      <c r="AR64" s="384"/>
      <c r="AS64" s="384"/>
    </row>
    <row r="65" spans="2:45">
      <c r="B65" s="247" t="s">
        <v>82</v>
      </c>
      <c r="R65" s="311"/>
      <c r="AB65" s="373" t="s">
        <v>84</v>
      </c>
      <c r="AC65" s="380"/>
      <c r="AD65" s="382"/>
      <c r="AE65" s="372">
        <f>AE52+'P5こども園職員調書 (2)'!AE54+'P6こども園職員調書 (3)'!AE54+'P7こども園職員調書 (4)'!AE52</f>
        <v>0</v>
      </c>
      <c r="AF65" s="386"/>
      <c r="AG65" s="372">
        <f>AG52+'P5こども園職員調書 (2)'!AG54+'P6こども園職員調書 (3)'!AG54+'P7こども園職員調書 (4)'!AG52</f>
        <v>0</v>
      </c>
      <c r="AH65" s="386"/>
      <c r="AI65" s="395"/>
      <c r="AJ65" s="397"/>
      <c r="AK65" s="384"/>
      <c r="AL65" s="384"/>
      <c r="AM65" s="384"/>
      <c r="AN65" s="384"/>
      <c r="AO65" s="384"/>
      <c r="AP65" s="384"/>
      <c r="AQ65" s="384"/>
      <c r="AR65" s="384"/>
      <c r="AS65" s="384"/>
    </row>
    <row r="66" spans="2:45">
      <c r="B66" s="247" t="s">
        <v>81</v>
      </c>
      <c r="R66" s="311"/>
      <c r="AB66" s="373" t="s">
        <v>82</v>
      </c>
      <c r="AC66" s="380"/>
      <c r="AD66" s="382"/>
      <c r="AE66" s="372">
        <f>AE53+'P5こども園職員調書 (2)'!AE55+'P6こども園職員調書 (3)'!AE55+'P7こども園職員調書 (4)'!AE53</f>
        <v>0</v>
      </c>
      <c r="AF66" s="386"/>
      <c r="AG66" s="372">
        <f>AG53+'P5こども園職員調書 (2)'!AG55+'P6こども園職員調書 (3)'!AG55+'P7こども園職員調書 (4)'!AG53</f>
        <v>0</v>
      </c>
      <c r="AH66" s="386"/>
      <c r="AI66" s="395"/>
      <c r="AJ66" s="397"/>
      <c r="AK66" s="384"/>
      <c r="AL66" s="384"/>
      <c r="AM66" s="384"/>
      <c r="AN66" s="384"/>
      <c r="AO66" s="384"/>
      <c r="AP66" s="384"/>
      <c r="AQ66" s="384"/>
      <c r="AR66" s="384"/>
      <c r="AS66" s="384"/>
    </row>
    <row r="67" spans="2:45">
      <c r="B67" s="247" t="s">
        <v>173</v>
      </c>
      <c r="AB67" s="373" t="s">
        <v>81</v>
      </c>
      <c r="AC67" s="380"/>
      <c r="AD67" s="382"/>
      <c r="AE67" s="372">
        <f>AE54+'P5こども園職員調書 (2)'!AE56+'P6こども園職員調書 (3)'!AE56+'P7こども園職員調書 (4)'!AE54</f>
        <v>0</v>
      </c>
      <c r="AF67" s="386"/>
      <c r="AG67" s="372">
        <f>AG54+'P5こども園職員調書 (2)'!AG56+'P6こども園職員調書 (3)'!AG56+'P7こども園職員調書 (4)'!AG54</f>
        <v>0</v>
      </c>
      <c r="AH67" s="386"/>
      <c r="AI67" s="395"/>
      <c r="AJ67" s="397"/>
      <c r="AK67" s="384"/>
      <c r="AL67" s="384"/>
      <c r="AM67" s="384"/>
      <c r="AN67" s="384"/>
      <c r="AO67" s="384"/>
      <c r="AP67" s="384"/>
      <c r="AQ67" s="384"/>
      <c r="AR67" s="384"/>
      <c r="AS67" s="384"/>
    </row>
    <row r="68" spans="2:45">
      <c r="AB68" s="373" t="s">
        <v>173</v>
      </c>
      <c r="AC68" s="380"/>
      <c r="AD68" s="382"/>
      <c r="AE68" s="372">
        <f>AE55+'P5こども園職員調書 (2)'!AE57+'P6こども園職員調書 (3)'!AE57+'P7こども園職員調書 (4)'!AE55</f>
        <v>0</v>
      </c>
      <c r="AF68" s="386"/>
      <c r="AG68" s="372">
        <f>AG55+'P5こども園職員調書 (2)'!AG57+'P6こども園職員調書 (3)'!AG57+'P7こども園職員調書 (4)'!AG55</f>
        <v>0</v>
      </c>
      <c r="AH68" s="386"/>
      <c r="AI68" s="395"/>
      <c r="AJ68" s="397"/>
      <c r="AK68" s="384"/>
      <c r="AL68" s="384"/>
      <c r="AM68" s="384"/>
      <c r="AN68" s="384"/>
      <c r="AO68" s="384"/>
      <c r="AP68" s="384"/>
      <c r="AQ68" s="384"/>
      <c r="AR68" s="384"/>
      <c r="AS68" s="384"/>
    </row>
    <row r="69" spans="2:45">
      <c r="AB69" s="370"/>
      <c r="AC69" s="370" t="s">
        <v>41</v>
      </c>
      <c r="AD69" s="370"/>
      <c r="AE69" s="390">
        <f>SUM(AE58:AF68)</f>
        <v>0</v>
      </c>
      <c r="AF69" s="390"/>
      <c r="AG69" s="390">
        <f>SUM(AG58:AH68)</f>
        <v>0</v>
      </c>
      <c r="AH69" s="390"/>
      <c r="AI69" s="384"/>
      <c r="AJ69" s="384"/>
      <c r="AK69" s="384"/>
      <c r="AL69" s="384"/>
      <c r="AM69" s="384"/>
      <c r="AN69" s="384"/>
      <c r="AO69" s="384"/>
      <c r="AP69" s="384"/>
      <c r="AQ69" s="384"/>
      <c r="AR69" s="384"/>
      <c r="AS69" s="384"/>
    </row>
    <row r="70" spans="2:45">
      <c r="AB70" s="370"/>
      <c r="AC70" s="370"/>
      <c r="AD70" s="370"/>
      <c r="AE70" s="384"/>
      <c r="AF70" s="384"/>
      <c r="AG70" s="384"/>
      <c r="AH70" s="384"/>
      <c r="AI70" s="384"/>
      <c r="AJ70" s="384"/>
      <c r="AK70" s="384"/>
      <c r="AL70" s="384"/>
      <c r="AM70" s="384"/>
      <c r="AN70" s="384"/>
      <c r="AO70" s="384"/>
      <c r="AP70" s="384"/>
      <c r="AQ70" s="384"/>
      <c r="AR70" s="384"/>
      <c r="AS70" s="384"/>
    </row>
    <row r="71" spans="2:45">
      <c r="AL71" s="384"/>
      <c r="AM71" s="384"/>
      <c r="AN71" s="384"/>
      <c r="AO71" s="384"/>
      <c r="AP71" s="384"/>
      <c r="AQ71" s="384"/>
      <c r="AR71" s="384"/>
      <c r="AS71" s="384"/>
    </row>
    <row r="72" spans="2:45">
      <c r="AL72" s="384"/>
      <c r="AM72" s="384"/>
      <c r="AN72" s="384"/>
      <c r="AO72" s="384"/>
      <c r="AP72" s="384"/>
      <c r="AQ72" s="384"/>
      <c r="AR72" s="384"/>
      <c r="AS72" s="384"/>
    </row>
    <row r="73" spans="2:45">
      <c r="AL73" s="384"/>
      <c r="AM73" s="384"/>
      <c r="AN73" s="384"/>
      <c r="AO73" s="384"/>
      <c r="AP73" s="384"/>
      <c r="AQ73" s="384"/>
      <c r="AR73" s="384"/>
      <c r="AS73" s="384"/>
    </row>
    <row r="74" spans="2:45">
      <c r="AL74" s="384"/>
      <c r="AM74" s="384"/>
      <c r="AN74" s="384"/>
      <c r="AO74" s="384"/>
      <c r="AP74" s="384"/>
      <c r="AQ74" s="384"/>
      <c r="AR74" s="384"/>
      <c r="AS74" s="384"/>
    </row>
    <row r="75" spans="2:45">
      <c r="AL75" s="384"/>
      <c r="AM75" s="384"/>
      <c r="AN75" s="384"/>
      <c r="AO75" s="384"/>
      <c r="AP75" s="384"/>
      <c r="AQ75" s="384"/>
      <c r="AR75" s="384"/>
      <c r="AS75" s="384"/>
    </row>
    <row r="76" spans="2:45">
      <c r="AL76" s="384"/>
      <c r="AM76" s="384"/>
      <c r="AN76" s="384"/>
      <c r="AO76" s="384"/>
      <c r="AP76" s="384"/>
      <c r="AQ76" s="384"/>
      <c r="AR76" s="384"/>
      <c r="AS76" s="384"/>
    </row>
    <row r="77" spans="2:45">
      <c r="AL77" s="384"/>
      <c r="AM77" s="384"/>
      <c r="AN77" s="384"/>
      <c r="AO77" s="384"/>
      <c r="AP77" s="384"/>
      <c r="AQ77" s="384"/>
      <c r="AR77" s="384"/>
      <c r="AS77" s="384"/>
    </row>
    <row r="78" spans="2:45">
      <c r="AL78" s="384"/>
      <c r="AM78" s="384"/>
      <c r="AN78" s="384"/>
      <c r="AO78" s="384"/>
      <c r="AP78" s="384"/>
      <c r="AQ78" s="384"/>
      <c r="AR78" s="384"/>
      <c r="AS78" s="384"/>
    </row>
    <row r="79" spans="2:45">
      <c r="AL79" s="384"/>
      <c r="AM79" s="384"/>
      <c r="AN79" s="384"/>
      <c r="AO79" s="384"/>
      <c r="AP79" s="384"/>
      <c r="AQ79" s="384"/>
      <c r="AR79" s="384"/>
      <c r="AS79" s="384"/>
    </row>
    <row r="80" spans="2:45">
      <c r="AL80" s="384"/>
      <c r="AM80" s="384"/>
      <c r="AN80" s="384"/>
      <c r="AO80" s="384"/>
      <c r="AP80" s="384"/>
      <c r="AQ80" s="384"/>
      <c r="AR80" s="384"/>
      <c r="AS80" s="384"/>
    </row>
  </sheetData>
  <mergeCells count="538">
    <mergeCell ref="E5:G5"/>
    <mergeCell ref="K5:M5"/>
    <mergeCell ref="AF5:AK5"/>
    <mergeCell ref="AB6:AE6"/>
    <mergeCell ref="AF6:AG6"/>
    <mergeCell ref="AH6:AI6"/>
    <mergeCell ref="AJ6:AK6"/>
    <mergeCell ref="AB7:AD7"/>
    <mergeCell ref="AF7:AG7"/>
    <mergeCell ref="AH7:AI7"/>
    <mergeCell ref="AJ7:AK7"/>
    <mergeCell ref="R8:Y8"/>
    <mergeCell ref="AB8:AD8"/>
    <mergeCell ref="AF8:AG8"/>
    <mergeCell ref="AH8:AI8"/>
    <mergeCell ref="AJ8:AK8"/>
    <mergeCell ref="AB9:AD9"/>
    <mergeCell ref="AF9:AG9"/>
    <mergeCell ref="AH9:AI9"/>
    <mergeCell ref="AJ9:AK9"/>
    <mergeCell ref="AB10:AD10"/>
    <mergeCell ref="AF10:AG10"/>
    <mergeCell ref="AH10:AI10"/>
    <mergeCell ref="AJ10:AK10"/>
    <mergeCell ref="AB11:AD11"/>
    <mergeCell ref="AF11:AG11"/>
    <mergeCell ref="AH11:AI11"/>
    <mergeCell ref="AJ11:AK11"/>
    <mergeCell ref="AB12:AD12"/>
    <mergeCell ref="AF12:AG12"/>
    <mergeCell ref="AH12:AI12"/>
    <mergeCell ref="AJ12:AK12"/>
    <mergeCell ref="AF13:AG13"/>
    <mergeCell ref="AH13:AI13"/>
    <mergeCell ref="AJ13:AK13"/>
    <mergeCell ref="AB14:AD14"/>
    <mergeCell ref="AF14:AG14"/>
    <mergeCell ref="AH14:AI14"/>
    <mergeCell ref="AJ14:AK14"/>
    <mergeCell ref="AB15:AD15"/>
    <mergeCell ref="AF15:AG15"/>
    <mergeCell ref="AH15:AI15"/>
    <mergeCell ref="AJ15:AK15"/>
    <mergeCell ref="AB16:AD16"/>
    <mergeCell ref="AF16:AG16"/>
    <mergeCell ref="AH16:AI16"/>
    <mergeCell ref="AJ16:AK16"/>
    <mergeCell ref="AB17:AD17"/>
    <mergeCell ref="AF17:AG17"/>
    <mergeCell ref="AH17:AI17"/>
    <mergeCell ref="AJ17:AK17"/>
    <mergeCell ref="AB18:AD18"/>
    <mergeCell ref="AF18:AG18"/>
    <mergeCell ref="AH18:AI18"/>
    <mergeCell ref="AJ18:AK18"/>
    <mergeCell ref="AB19:AD19"/>
    <mergeCell ref="R24:Y24"/>
    <mergeCell ref="AF24:AK24"/>
    <mergeCell ref="R25:Y25"/>
    <mergeCell ref="AB25:AE25"/>
    <mergeCell ref="AF25:AG25"/>
    <mergeCell ref="AH25:AI25"/>
    <mergeCell ref="AJ25:AK25"/>
    <mergeCell ref="R26:Y26"/>
    <mergeCell ref="AB26:AD26"/>
    <mergeCell ref="AF26:AG26"/>
    <mergeCell ref="AH26:AI26"/>
    <mergeCell ref="AJ26:AK26"/>
    <mergeCell ref="R27:Y27"/>
    <mergeCell ref="AB27:AD27"/>
    <mergeCell ref="AF27:AG27"/>
    <mergeCell ref="AH27:AI27"/>
    <mergeCell ref="AJ27:AK27"/>
    <mergeCell ref="R28:Y28"/>
    <mergeCell ref="AB28:AD28"/>
    <mergeCell ref="AF28:AG28"/>
    <mergeCell ref="AH28:AI28"/>
    <mergeCell ref="AJ28:AK28"/>
    <mergeCell ref="R29:Y29"/>
    <mergeCell ref="AB29:AD29"/>
    <mergeCell ref="AF29:AG29"/>
    <mergeCell ref="AH29:AI29"/>
    <mergeCell ref="AJ29:AK29"/>
    <mergeCell ref="R30:Y30"/>
    <mergeCell ref="AB30:AD30"/>
    <mergeCell ref="AF30:AG30"/>
    <mergeCell ref="AH30:AI30"/>
    <mergeCell ref="AJ30:AK30"/>
    <mergeCell ref="R31:Y31"/>
    <mergeCell ref="AB31:AD31"/>
    <mergeCell ref="AF31:AG31"/>
    <mergeCell ref="AH31:AI31"/>
    <mergeCell ref="AJ31:AK31"/>
    <mergeCell ref="R32:Y32"/>
    <mergeCell ref="AB32:AD32"/>
    <mergeCell ref="AF32:AG32"/>
    <mergeCell ref="AH32:AI32"/>
    <mergeCell ref="AJ32:AK32"/>
    <mergeCell ref="R33:Y33"/>
    <mergeCell ref="AB33:AD33"/>
    <mergeCell ref="AF33:AG33"/>
    <mergeCell ref="AH33:AI33"/>
    <mergeCell ref="AJ33:AK33"/>
    <mergeCell ref="R34:Y34"/>
    <mergeCell ref="AB34:AD34"/>
    <mergeCell ref="AF34:AG34"/>
    <mergeCell ref="AH34:AI34"/>
    <mergeCell ref="AJ34:AK34"/>
    <mergeCell ref="R35:Y35"/>
    <mergeCell ref="AB35:AD35"/>
    <mergeCell ref="AF35:AG35"/>
    <mergeCell ref="AH35:AI35"/>
    <mergeCell ref="AJ35:AK35"/>
    <mergeCell ref="R36:Y36"/>
    <mergeCell ref="AB36:AD36"/>
    <mergeCell ref="AF36:AG36"/>
    <mergeCell ref="AH36:AI36"/>
    <mergeCell ref="AJ36:AK36"/>
    <mergeCell ref="AB37:AD37"/>
    <mergeCell ref="AF37:AG37"/>
    <mergeCell ref="AH37:AI37"/>
    <mergeCell ref="AJ37:AK37"/>
    <mergeCell ref="Q39:R39"/>
    <mergeCell ref="AE43:AF43"/>
    <mergeCell ref="AG43:AH43"/>
    <mergeCell ref="AI43:AJ43"/>
    <mergeCell ref="Q44:R44"/>
    <mergeCell ref="R45:X45"/>
    <mergeCell ref="AB45:AD45"/>
    <mergeCell ref="AE45:AF45"/>
    <mergeCell ref="AG45:AH45"/>
    <mergeCell ref="AI45:AJ45"/>
    <mergeCell ref="AB46:AD46"/>
    <mergeCell ref="AE46:AF46"/>
    <mergeCell ref="AG46:AH46"/>
    <mergeCell ref="AI46:AJ46"/>
    <mergeCell ref="R47:X47"/>
    <mergeCell ref="AB47:AD47"/>
    <mergeCell ref="AE47:AF47"/>
    <mergeCell ref="AG47:AH47"/>
    <mergeCell ref="AI47:AJ47"/>
    <mergeCell ref="R48:X48"/>
    <mergeCell ref="AB48:AD48"/>
    <mergeCell ref="AE48:AF48"/>
    <mergeCell ref="AG48:AH48"/>
    <mergeCell ref="AI48:AJ48"/>
    <mergeCell ref="AB49:AD49"/>
    <mergeCell ref="AE49:AF49"/>
    <mergeCell ref="AG49:AH49"/>
    <mergeCell ref="AI49:AJ49"/>
    <mergeCell ref="Q50:Y50"/>
    <mergeCell ref="AB50:AD50"/>
    <mergeCell ref="AE50:AF50"/>
    <mergeCell ref="AG50:AH50"/>
    <mergeCell ref="AI50:AJ50"/>
    <mergeCell ref="AB51:AD51"/>
    <mergeCell ref="AE51:AF51"/>
    <mergeCell ref="AG51:AH51"/>
    <mergeCell ref="AI51:AJ51"/>
    <mergeCell ref="AB52:AD52"/>
    <mergeCell ref="AE52:AF52"/>
    <mergeCell ref="AG52:AH52"/>
    <mergeCell ref="AI52:AJ52"/>
    <mergeCell ref="AB53:AD53"/>
    <mergeCell ref="AE53:AF53"/>
    <mergeCell ref="AG53:AH53"/>
    <mergeCell ref="AI53:AJ53"/>
    <mergeCell ref="AB54:AD54"/>
    <mergeCell ref="AE54:AF54"/>
    <mergeCell ref="AG54:AH54"/>
    <mergeCell ref="AI54:AJ54"/>
    <mergeCell ref="AB55:AD55"/>
    <mergeCell ref="AE55:AF55"/>
    <mergeCell ref="AG55:AH55"/>
    <mergeCell ref="AI55:AJ55"/>
    <mergeCell ref="AE56:AF56"/>
    <mergeCell ref="AB57:AJ57"/>
    <mergeCell ref="AB58:AD58"/>
    <mergeCell ref="AE58:AF58"/>
    <mergeCell ref="AG58:AH58"/>
    <mergeCell ref="AI58:AJ58"/>
    <mergeCell ref="AB59:AD59"/>
    <mergeCell ref="AE59:AF59"/>
    <mergeCell ref="AG59:AH59"/>
    <mergeCell ref="AI59:AJ59"/>
    <mergeCell ref="AB60:AD60"/>
    <mergeCell ref="AE60:AF60"/>
    <mergeCell ref="AG60:AH60"/>
    <mergeCell ref="AI60:AJ60"/>
    <mergeCell ref="AB61:AD61"/>
    <mergeCell ref="AE61:AF61"/>
    <mergeCell ref="AG61:AH61"/>
    <mergeCell ref="AI61:AJ61"/>
    <mergeCell ref="AB62:AD62"/>
    <mergeCell ref="AE62:AF62"/>
    <mergeCell ref="AG62:AH62"/>
    <mergeCell ref="AI62:AJ62"/>
    <mergeCell ref="AB63:AD63"/>
    <mergeCell ref="AE63:AF63"/>
    <mergeCell ref="AG63:AH63"/>
    <mergeCell ref="AI63:AJ63"/>
    <mergeCell ref="AB64:AD64"/>
    <mergeCell ref="AE64:AF64"/>
    <mergeCell ref="AG64:AH64"/>
    <mergeCell ref="AI64:AJ64"/>
    <mergeCell ref="AB65:AD65"/>
    <mergeCell ref="AE65:AF65"/>
    <mergeCell ref="AG65:AH65"/>
    <mergeCell ref="AI65:AJ65"/>
    <mergeCell ref="AB66:AD66"/>
    <mergeCell ref="AE66:AF66"/>
    <mergeCell ref="AG66:AH66"/>
    <mergeCell ref="AI66:AJ66"/>
    <mergeCell ref="AB67:AD67"/>
    <mergeCell ref="AE67:AF67"/>
    <mergeCell ref="AG67:AH67"/>
    <mergeCell ref="AI67:AJ67"/>
    <mergeCell ref="AB68:AD68"/>
    <mergeCell ref="AE68:AF68"/>
    <mergeCell ref="AG68:AH68"/>
    <mergeCell ref="AI68:AJ68"/>
    <mergeCell ref="AE69:AF69"/>
    <mergeCell ref="AG69:AH69"/>
    <mergeCell ref="B2:N4"/>
    <mergeCell ref="Q3:Z4"/>
    <mergeCell ref="B5:B7"/>
    <mergeCell ref="C5:C7"/>
    <mergeCell ref="D5:D6"/>
    <mergeCell ref="H5:H7"/>
    <mergeCell ref="J5:J7"/>
    <mergeCell ref="N5:N7"/>
    <mergeCell ref="AM5:AM7"/>
    <mergeCell ref="AN5:AN7"/>
    <mergeCell ref="AO5:AO7"/>
    <mergeCell ref="AQ5:AQ7"/>
    <mergeCell ref="AR5:AR7"/>
    <mergeCell ref="E6:E7"/>
    <mergeCell ref="G6:G7"/>
    <mergeCell ref="K6:K7"/>
    <mergeCell ref="L6:L7"/>
    <mergeCell ref="M6:M7"/>
    <mergeCell ref="A8:A10"/>
    <mergeCell ref="B8:B10"/>
    <mergeCell ref="C8:C10"/>
    <mergeCell ref="D8:D10"/>
    <mergeCell ref="E8:E10"/>
    <mergeCell ref="F8:F10"/>
    <mergeCell ref="G8:G10"/>
    <mergeCell ref="H8:H10"/>
    <mergeCell ref="I8:I10"/>
    <mergeCell ref="J8:J10"/>
    <mergeCell ref="L8:L10"/>
    <mergeCell ref="M8:M10"/>
    <mergeCell ref="N8:N10"/>
    <mergeCell ref="O8:O10"/>
    <mergeCell ref="AM8:AM10"/>
    <mergeCell ref="AN8:AN10"/>
    <mergeCell ref="AO8:AO10"/>
    <mergeCell ref="AQ8:AQ10"/>
    <mergeCell ref="AR8:AR10"/>
    <mergeCell ref="R9:Y10"/>
    <mergeCell ref="A11:A13"/>
    <mergeCell ref="B11:B13"/>
    <mergeCell ref="C11:C13"/>
    <mergeCell ref="D11:D13"/>
    <mergeCell ref="E11:E13"/>
    <mergeCell ref="F11:F13"/>
    <mergeCell ref="G11:G13"/>
    <mergeCell ref="H11:H13"/>
    <mergeCell ref="I11:I13"/>
    <mergeCell ref="J11:J13"/>
    <mergeCell ref="L11:L13"/>
    <mergeCell ref="M11:M13"/>
    <mergeCell ref="N11:N13"/>
    <mergeCell ref="O11:O13"/>
    <mergeCell ref="R11:Y13"/>
    <mergeCell ref="AM11:AM13"/>
    <mergeCell ref="AN11:AN13"/>
    <mergeCell ref="AO11:AO13"/>
    <mergeCell ref="AQ11:AQ13"/>
    <mergeCell ref="AR11:AR13"/>
    <mergeCell ref="A14:A16"/>
    <mergeCell ref="B14:B16"/>
    <mergeCell ref="C14:C16"/>
    <mergeCell ref="D14:D16"/>
    <mergeCell ref="E14:E16"/>
    <mergeCell ref="F14:F16"/>
    <mergeCell ref="G14:G16"/>
    <mergeCell ref="H14:H16"/>
    <mergeCell ref="I14:I16"/>
    <mergeCell ref="J14:J16"/>
    <mergeCell ref="L14:L16"/>
    <mergeCell ref="M14:M16"/>
    <mergeCell ref="N14:N16"/>
    <mergeCell ref="O14:O16"/>
    <mergeCell ref="R14:Y16"/>
    <mergeCell ref="AM14:AM16"/>
    <mergeCell ref="AN14:AN16"/>
    <mergeCell ref="AO14:AO16"/>
    <mergeCell ref="AQ14:AQ16"/>
    <mergeCell ref="AR14:AR16"/>
    <mergeCell ref="A17:A19"/>
    <mergeCell ref="B17:B19"/>
    <mergeCell ref="C17:C19"/>
    <mergeCell ref="D17:D19"/>
    <mergeCell ref="E17:E19"/>
    <mergeCell ref="F17:F19"/>
    <mergeCell ref="G17:G19"/>
    <mergeCell ref="H17:H19"/>
    <mergeCell ref="I17:I19"/>
    <mergeCell ref="J17:J19"/>
    <mergeCell ref="L17:L19"/>
    <mergeCell ref="M17:M19"/>
    <mergeCell ref="N17:N19"/>
    <mergeCell ref="O17:O19"/>
    <mergeCell ref="R17:Y18"/>
    <mergeCell ref="AM17:AM19"/>
    <mergeCell ref="AN17:AN19"/>
    <mergeCell ref="AO17:AO19"/>
    <mergeCell ref="AQ17:AQ19"/>
    <mergeCell ref="AR17:AR19"/>
    <mergeCell ref="R19:Y20"/>
    <mergeCell ref="A20:A22"/>
    <mergeCell ref="B20:B22"/>
    <mergeCell ref="C20:C22"/>
    <mergeCell ref="D20:D22"/>
    <mergeCell ref="E20:E22"/>
    <mergeCell ref="F20:F22"/>
    <mergeCell ref="G20:G22"/>
    <mergeCell ref="H20:H22"/>
    <mergeCell ref="I20:I22"/>
    <mergeCell ref="J20:J22"/>
    <mergeCell ref="L20:L22"/>
    <mergeCell ref="M20:M22"/>
    <mergeCell ref="N20:N22"/>
    <mergeCell ref="O20:O22"/>
    <mergeCell ref="AM20:AM22"/>
    <mergeCell ref="AN20:AN22"/>
    <mergeCell ref="AO20:AO22"/>
    <mergeCell ref="AQ20:AQ22"/>
    <mergeCell ref="AR20:AR22"/>
    <mergeCell ref="R21:Y23"/>
    <mergeCell ref="A23:A25"/>
    <mergeCell ref="B23:B25"/>
    <mergeCell ref="C23:C25"/>
    <mergeCell ref="D23:D25"/>
    <mergeCell ref="E23:E25"/>
    <mergeCell ref="F23:F25"/>
    <mergeCell ref="G23:G25"/>
    <mergeCell ref="H23:H25"/>
    <mergeCell ref="I23:I25"/>
    <mergeCell ref="J23:J25"/>
    <mergeCell ref="L23:L25"/>
    <mergeCell ref="M23:M25"/>
    <mergeCell ref="N23:N25"/>
    <mergeCell ref="O23:O25"/>
    <mergeCell ref="AM23:AM25"/>
    <mergeCell ref="AN23:AN25"/>
    <mergeCell ref="AO23:AO25"/>
    <mergeCell ref="AQ23:AQ25"/>
    <mergeCell ref="AR23:AR25"/>
    <mergeCell ref="A26:A28"/>
    <mergeCell ref="B26:B28"/>
    <mergeCell ref="C26:C28"/>
    <mergeCell ref="D26:D28"/>
    <mergeCell ref="E26:E28"/>
    <mergeCell ref="F26:F28"/>
    <mergeCell ref="G26:G28"/>
    <mergeCell ref="H26:H28"/>
    <mergeCell ref="I26:I28"/>
    <mergeCell ref="J26:J28"/>
    <mergeCell ref="L26:L28"/>
    <mergeCell ref="M26:M28"/>
    <mergeCell ref="N26:N28"/>
    <mergeCell ref="O26:O28"/>
    <mergeCell ref="AM26:AM28"/>
    <mergeCell ref="AN26:AN28"/>
    <mergeCell ref="AO26:AO28"/>
    <mergeCell ref="AQ26:AQ28"/>
    <mergeCell ref="AR26:AR28"/>
    <mergeCell ref="A29:A31"/>
    <mergeCell ref="B29:B31"/>
    <mergeCell ref="C29:C31"/>
    <mergeCell ref="D29:D31"/>
    <mergeCell ref="E29:E31"/>
    <mergeCell ref="F29:F31"/>
    <mergeCell ref="G29:G31"/>
    <mergeCell ref="H29:H31"/>
    <mergeCell ref="I29:I31"/>
    <mergeCell ref="J29:J31"/>
    <mergeCell ref="L29:L31"/>
    <mergeCell ref="M29:M31"/>
    <mergeCell ref="N29:N31"/>
    <mergeCell ref="O29:O31"/>
    <mergeCell ref="AM29:AM31"/>
    <mergeCell ref="AN29:AN31"/>
    <mergeCell ref="AO29:AO31"/>
    <mergeCell ref="AQ29:AQ31"/>
    <mergeCell ref="AR29:AR31"/>
    <mergeCell ref="A32:A34"/>
    <mergeCell ref="B32:B34"/>
    <mergeCell ref="C32:C34"/>
    <mergeCell ref="D32:D34"/>
    <mergeCell ref="E32:E34"/>
    <mergeCell ref="F32:F34"/>
    <mergeCell ref="G32:G34"/>
    <mergeCell ref="H32:H34"/>
    <mergeCell ref="I32:I34"/>
    <mergeCell ref="J32:J34"/>
    <mergeCell ref="L32:L34"/>
    <mergeCell ref="M32:M34"/>
    <mergeCell ref="N32:N34"/>
    <mergeCell ref="O32:O34"/>
    <mergeCell ref="AM32:AM34"/>
    <mergeCell ref="AN32:AN34"/>
    <mergeCell ref="AO32:AO34"/>
    <mergeCell ref="AQ32:AQ34"/>
    <mergeCell ref="AR32:AR34"/>
    <mergeCell ref="A35:A37"/>
    <mergeCell ref="B35:B37"/>
    <mergeCell ref="C35:C37"/>
    <mergeCell ref="D35:D37"/>
    <mergeCell ref="E35:E37"/>
    <mergeCell ref="F35:F37"/>
    <mergeCell ref="G35:G37"/>
    <mergeCell ref="H35:H37"/>
    <mergeCell ref="I35:I37"/>
    <mergeCell ref="J35:J37"/>
    <mergeCell ref="L35:L37"/>
    <mergeCell ref="M35:M37"/>
    <mergeCell ref="N35:N37"/>
    <mergeCell ref="O35:O37"/>
    <mergeCell ref="AM35:AM37"/>
    <mergeCell ref="AN35:AN37"/>
    <mergeCell ref="AO35:AO37"/>
    <mergeCell ref="AQ35:AQ37"/>
    <mergeCell ref="AR35:AR37"/>
    <mergeCell ref="A38:A40"/>
    <mergeCell ref="B38:B40"/>
    <mergeCell ref="C38:C40"/>
    <mergeCell ref="D38:D40"/>
    <mergeCell ref="E38:E40"/>
    <mergeCell ref="F38:F40"/>
    <mergeCell ref="G38:G40"/>
    <mergeCell ref="H38:H40"/>
    <mergeCell ref="I38:I40"/>
    <mergeCell ref="J38:J40"/>
    <mergeCell ref="L38:L40"/>
    <mergeCell ref="M38:M40"/>
    <mergeCell ref="N38:N40"/>
    <mergeCell ref="O38:O40"/>
    <mergeCell ref="AM38:AM40"/>
    <mergeCell ref="AN38:AN40"/>
    <mergeCell ref="AO38:AO40"/>
    <mergeCell ref="AQ38:AQ40"/>
    <mergeCell ref="AR38:AR40"/>
    <mergeCell ref="A41:A43"/>
    <mergeCell ref="B41:B43"/>
    <mergeCell ref="C41:C43"/>
    <mergeCell ref="D41:D43"/>
    <mergeCell ref="E41:E43"/>
    <mergeCell ref="F41:F43"/>
    <mergeCell ref="G41:G43"/>
    <mergeCell ref="H41:H43"/>
    <mergeCell ref="I41:I43"/>
    <mergeCell ref="J41:J43"/>
    <mergeCell ref="L41:L43"/>
    <mergeCell ref="M41:M43"/>
    <mergeCell ref="N41:N43"/>
    <mergeCell ref="O41:O43"/>
    <mergeCell ref="AM41:AM43"/>
    <mergeCell ref="AN41:AN43"/>
    <mergeCell ref="AO41:AO43"/>
    <mergeCell ref="AQ41:AQ43"/>
    <mergeCell ref="AR41:AR43"/>
    <mergeCell ref="A44:A46"/>
    <mergeCell ref="B44:B46"/>
    <mergeCell ref="C44:C46"/>
    <mergeCell ref="D44:D46"/>
    <mergeCell ref="E44:E46"/>
    <mergeCell ref="F44:F46"/>
    <mergeCell ref="G44:G46"/>
    <mergeCell ref="H44:H46"/>
    <mergeCell ref="I44:I46"/>
    <mergeCell ref="J44:J46"/>
    <mergeCell ref="L44:L46"/>
    <mergeCell ref="M44:M46"/>
    <mergeCell ref="N44:N46"/>
    <mergeCell ref="O44:O46"/>
    <mergeCell ref="AM44:AM46"/>
    <mergeCell ref="AN44:AN46"/>
    <mergeCell ref="AO44:AO46"/>
    <mergeCell ref="AQ44:AQ46"/>
    <mergeCell ref="AR44:AR46"/>
    <mergeCell ref="A47:A49"/>
    <mergeCell ref="B47:B49"/>
    <mergeCell ref="C47:C49"/>
    <mergeCell ref="D47:D49"/>
    <mergeCell ref="E47:E49"/>
    <mergeCell ref="F47:F49"/>
    <mergeCell ref="G47:G49"/>
    <mergeCell ref="H47:H49"/>
    <mergeCell ref="I47:I49"/>
    <mergeCell ref="J47:J49"/>
    <mergeCell ref="L47:L49"/>
    <mergeCell ref="M47:M49"/>
    <mergeCell ref="N47:N49"/>
    <mergeCell ref="O47:O49"/>
    <mergeCell ref="AM47:AM49"/>
    <mergeCell ref="AN47:AN49"/>
    <mergeCell ref="AO47:AO49"/>
    <mergeCell ref="AQ47:AQ49"/>
    <mergeCell ref="AR47:AR49"/>
    <mergeCell ref="A50:A52"/>
    <mergeCell ref="B50:B52"/>
    <mergeCell ref="C50:C52"/>
    <mergeCell ref="D50:D52"/>
    <mergeCell ref="E50:E52"/>
    <mergeCell ref="F50:F52"/>
    <mergeCell ref="G50:G52"/>
    <mergeCell ref="H50:H52"/>
    <mergeCell ref="I50:I52"/>
    <mergeCell ref="J50:J52"/>
    <mergeCell ref="L50:L52"/>
    <mergeCell ref="M50:M52"/>
    <mergeCell ref="N50:N52"/>
    <mergeCell ref="O50:O52"/>
    <mergeCell ref="AM50:AM52"/>
    <mergeCell ref="AN50:AN52"/>
    <mergeCell ref="AO50:AO52"/>
    <mergeCell ref="AQ50:AQ52"/>
    <mergeCell ref="AR50:AR52"/>
    <mergeCell ref="Q51:Z52"/>
    <mergeCell ref="AM54:AM56"/>
    <mergeCell ref="AN54:AN56"/>
    <mergeCell ref="AO54:AO56"/>
    <mergeCell ref="AQ54:AQ56"/>
    <mergeCell ref="AR54:AR56"/>
  </mergeCells>
  <phoneticPr fontId="12" type="Hiragana"/>
  <conditionalFormatting sqref="L8:M10">
    <cfRule type="expression" dxfId="59" priority="15">
      <formula>OR($J$8="育休中",$J$8="退職済")</formula>
    </cfRule>
  </conditionalFormatting>
  <conditionalFormatting sqref="L14:M16">
    <cfRule type="expression" dxfId="58" priority="14">
      <formula>OR($J$14="育休中",$J$14="退職済")</formula>
    </cfRule>
  </conditionalFormatting>
  <conditionalFormatting sqref="L17:M19">
    <cfRule type="expression" dxfId="57" priority="13">
      <formula>OR($J$17="育休中",$J$17="退職済")</formula>
    </cfRule>
  </conditionalFormatting>
  <conditionalFormatting sqref="L20:M22">
    <cfRule type="expression" dxfId="56" priority="12">
      <formula>OR($J$20="育休中",$J$20="退職済")</formula>
    </cfRule>
  </conditionalFormatting>
  <conditionalFormatting sqref="L23:M25">
    <cfRule type="expression" dxfId="55" priority="11">
      <formula>OR($J$23="育休中",$J$23="退職済")</formula>
    </cfRule>
  </conditionalFormatting>
  <conditionalFormatting sqref="L26:M28">
    <cfRule type="expression" dxfId="54" priority="10">
      <formula>OR($J$26="育休中",$J$26="退職済")</formula>
    </cfRule>
  </conditionalFormatting>
  <conditionalFormatting sqref="L29:M31">
    <cfRule type="expression" dxfId="53" priority="9">
      <formula>OR($J$29="育休中",$J$29="退職済")</formula>
    </cfRule>
  </conditionalFormatting>
  <conditionalFormatting sqref="L32:M34">
    <cfRule type="expression" dxfId="52" priority="8">
      <formula>OR($J$32="育休中",$J$32="退職済")</formula>
    </cfRule>
  </conditionalFormatting>
  <conditionalFormatting sqref="L35:M37">
    <cfRule type="expression" dxfId="51" priority="7">
      <formula>OR($J$35="育休中",$J$35="退職済")</formula>
    </cfRule>
  </conditionalFormatting>
  <conditionalFormatting sqref="L38:M40">
    <cfRule type="expression" dxfId="50" priority="6">
      <formula>OR($J$38="育休中",$J$38="退職済")</formula>
    </cfRule>
  </conditionalFormatting>
  <conditionalFormatting sqref="L41:M43">
    <cfRule type="expression" dxfId="49" priority="5">
      <formula>OR($J$41="育休中",$J$41="退職済")</formula>
    </cfRule>
  </conditionalFormatting>
  <conditionalFormatting sqref="L44:M46">
    <cfRule type="expression" dxfId="48" priority="4">
      <formula>OR($J$44="育休中",$J$44="退職済")</formula>
    </cfRule>
  </conditionalFormatting>
  <conditionalFormatting sqref="L47:M49">
    <cfRule type="expression" dxfId="47" priority="3">
      <formula>OR($J$47="育休中",$J$47="退職済")</formula>
    </cfRule>
  </conditionalFormatting>
  <conditionalFormatting sqref="L50:M52">
    <cfRule type="expression" dxfId="46" priority="2">
      <formula>OR($J$50="育休中",$J$50="退職済")</formula>
    </cfRule>
  </conditionalFormatting>
  <conditionalFormatting sqref="L11:M13">
    <cfRule type="expression" dxfId="45" priority="1">
      <formula>OR($J$11="育休中",$J$11="退職済")</formula>
    </cfRule>
  </conditionalFormatting>
  <dataValidations count="6">
    <dataValidation type="list" allowBlank="1" showDropDown="0" showInputMessage="1" showErrorMessage="1" sqref="F29 F26 F23 F50 F47 F44 F41 F38 F35 F32 F20 F17 F11 F8 F14">
      <formula1>"幼稚園一種,幼稚園二種,養護教諭,小学校教諭"</formula1>
    </dataValidation>
    <dataValidation type="list" allowBlank="1" showDropDown="0" showInputMessage="1" showErrorMessage="1" sqref="E8:E52">
      <formula1>"○"</formula1>
    </dataValidation>
    <dataValidation type="list" allowBlank="1" showDropDown="0" showInputMessage="1" showErrorMessage="1" sqref="J8:J52">
      <formula1>"常勤,その他,育休中,退職済"</formula1>
    </dataValidation>
    <dataValidation type="list" allowBlank="1" showDropDown="0" showInputMessage="1" showErrorMessage="1" sqref="L8:L52">
      <formula1>"3,3.25,3.5,3.75,4,4.25,4.5,4.75,5,5.25,5.5,5.75,6,6.25,6.5,6.75,7,7.25,7.5,7.75,8,8.25,8.5,8.75,9"</formula1>
    </dataValidation>
    <dataValidation type="list" allowBlank="1" showDropDown="0" showInputMessage="1" showErrorMessage="1" sqref="M8:M52">
      <formula1>"1,2,3,4,5,6,7,8,9,10,11,12,13,14,15,16,17,18,19,20,21,22,23,24,25,26,27,28,29,30,31"</formula1>
    </dataValidation>
    <dataValidation type="list" allowBlank="1" showDropDown="0" showInputMessage="1" showErrorMessage="1" sqref="B8:B52">
      <formula1>$B$54:$B$67</formula1>
    </dataValidation>
  </dataValidations>
  <pageMargins left="0.40999999999999992" right="0.17" top="0.5" bottom="0.2" header="0.23" footer="0.19685039370078738"/>
  <pageSetup paperSize="9" scale="82" firstPageNumber="4" fitToWidth="1" fitToHeight="1" orientation="landscape" usePrinterDefaults="1" useFirstPageNumber="1" r:id="rId1"/>
  <headerFooter alignWithMargins="0">
    <oddHeader xml:space="preserve">&amp;C
</oddHeader>
    <oddFooter>&amp;C- &amp;P -</oddFooter>
  </headerFooter>
  <rowBreaks count="1" manualBreakCount="1">
    <brk id="52" max="255" man="1"/>
  </rowBreaks>
  <colBreaks count="1" manualBreakCount="1">
    <brk id="15" max="50" man="1"/>
  </col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AS79"/>
  <sheetViews>
    <sheetView view="pageBreakPreview" zoomScale="90" zoomScaleNormal="60" zoomScaleSheetLayoutView="90" workbookViewId="0"/>
  </sheetViews>
  <sheetFormatPr defaultRowHeight="13.5"/>
  <cols>
    <col min="1" max="1" width="4" style="18" customWidth="1"/>
    <col min="2" max="2" width="19.453125" style="18" customWidth="1"/>
    <col min="3" max="3" width="19" style="18" customWidth="1"/>
    <col min="4" max="4" width="12.453125" style="18" customWidth="1"/>
    <col min="5" max="5" width="8.26953125" style="18" customWidth="1"/>
    <col min="6" max="6" width="12.6328125" style="18" customWidth="1"/>
    <col min="7" max="7" width="10" style="18" customWidth="1"/>
    <col min="8" max="10" width="8.7265625" style="18" customWidth="1"/>
    <col min="11" max="11" width="13.36328125" style="228" customWidth="1"/>
    <col min="12" max="13" width="13.36328125" style="18" customWidth="1"/>
    <col min="14" max="14" width="13.6328125" style="18" customWidth="1"/>
    <col min="15" max="16" width="8.7265625" style="18" bestFit="1" customWidth="1"/>
    <col min="17" max="17" width="20.625" style="18" customWidth="1"/>
    <col min="18" max="18" width="8.7265625" style="18" customWidth="1"/>
    <col min="19" max="19" width="1.26953125" style="18" customWidth="1"/>
    <col min="20" max="26" width="8.7265625" style="18" customWidth="1"/>
    <col min="27" max="27" width="8.7265625" style="18" bestFit="1" customWidth="1"/>
    <col min="28" max="29" width="8.7265625" style="18" customWidth="1"/>
    <col min="35" max="35" width="9.6328125" customWidth="1"/>
    <col min="39" max="39" width="10.1796875" customWidth="1"/>
  </cols>
  <sheetData>
    <row r="1" spans="1:45" ht="14.25">
      <c r="A1" s="230"/>
      <c r="B1" s="238" t="s">
        <v>140</v>
      </c>
      <c r="C1" s="230"/>
      <c r="D1" s="252"/>
      <c r="E1" s="252"/>
      <c r="F1" s="252"/>
      <c r="G1" s="252"/>
      <c r="H1" s="230"/>
      <c r="I1" s="230"/>
      <c r="J1" s="230"/>
      <c r="K1" s="277"/>
      <c r="L1" s="230"/>
      <c r="M1" s="230"/>
      <c r="N1" s="230"/>
      <c r="O1" s="230"/>
      <c r="P1" s="230"/>
      <c r="AA1" s="230"/>
      <c r="AD1" s="384"/>
      <c r="AE1" s="384"/>
      <c r="AF1" s="384"/>
      <c r="AG1" s="384"/>
      <c r="AH1" s="384"/>
      <c r="AI1" s="384"/>
      <c r="AJ1" s="384"/>
      <c r="AK1" s="384"/>
      <c r="AL1" s="384"/>
      <c r="AM1" s="384"/>
      <c r="AN1" s="384"/>
      <c r="AO1" s="384"/>
      <c r="AP1" s="384"/>
      <c r="AQ1" s="384"/>
      <c r="AR1" s="384"/>
      <c r="AS1" s="384"/>
    </row>
    <row r="2" spans="1:45" ht="17" customHeight="1">
      <c r="A2" s="230"/>
      <c r="B2" s="239" t="s">
        <v>195</v>
      </c>
      <c r="C2" s="239"/>
      <c r="D2" s="239"/>
      <c r="E2" s="239"/>
      <c r="F2" s="239"/>
      <c r="G2" s="239"/>
      <c r="H2" s="239"/>
      <c r="I2" s="239"/>
      <c r="J2" s="239"/>
      <c r="K2" s="239"/>
      <c r="L2" s="239"/>
      <c r="M2" s="239"/>
      <c r="N2" s="239"/>
      <c r="O2" s="230"/>
      <c r="P2" s="230"/>
      <c r="AA2" s="230"/>
      <c r="AD2" s="384"/>
      <c r="AE2" s="384"/>
      <c r="AF2" s="384"/>
      <c r="AG2" s="384"/>
      <c r="AH2" s="384"/>
      <c r="AI2" s="384"/>
      <c r="AJ2" s="384"/>
      <c r="AK2" s="384"/>
      <c r="AL2" s="384"/>
      <c r="AM2" s="384"/>
      <c r="AN2" s="384"/>
      <c r="AO2" s="384"/>
      <c r="AP2" s="384"/>
      <c r="AQ2" s="384"/>
      <c r="AR2" s="384"/>
      <c r="AS2" s="384"/>
    </row>
    <row r="3" spans="1:45" ht="17" customHeight="1">
      <c r="A3" s="230"/>
      <c r="B3" s="239"/>
      <c r="C3" s="239"/>
      <c r="D3" s="239"/>
      <c r="E3" s="239"/>
      <c r="F3" s="239"/>
      <c r="G3" s="239"/>
      <c r="H3" s="239"/>
      <c r="I3" s="239"/>
      <c r="J3" s="239"/>
      <c r="K3" s="239"/>
      <c r="L3" s="239"/>
      <c r="M3" s="239"/>
      <c r="N3" s="239"/>
      <c r="O3" s="230"/>
      <c r="P3" s="230"/>
      <c r="Q3" s="309" t="s">
        <v>141</v>
      </c>
      <c r="R3" s="329"/>
      <c r="S3" s="329"/>
      <c r="T3" s="329"/>
      <c r="U3" s="329"/>
      <c r="V3" s="329"/>
      <c r="W3" s="329"/>
      <c r="X3" s="329"/>
      <c r="Y3" s="329"/>
      <c r="Z3" s="356"/>
      <c r="AA3" s="230"/>
      <c r="AD3" s="384"/>
      <c r="AE3" s="384"/>
      <c r="AF3" s="384"/>
      <c r="AG3" s="384"/>
      <c r="AH3" s="384"/>
      <c r="AI3" s="384"/>
      <c r="AJ3" s="384"/>
      <c r="AK3" s="384"/>
      <c r="AL3" s="384"/>
      <c r="AM3" s="384"/>
      <c r="AN3" s="384"/>
      <c r="AO3" s="384"/>
      <c r="AP3" s="384"/>
      <c r="AQ3" s="384"/>
      <c r="AR3" s="384"/>
      <c r="AS3" s="384"/>
    </row>
    <row r="4" spans="1:45" ht="17" customHeight="1">
      <c r="A4" s="230"/>
      <c r="B4" s="240"/>
      <c r="C4" s="240"/>
      <c r="D4" s="240"/>
      <c r="E4" s="240"/>
      <c r="F4" s="240"/>
      <c r="G4" s="240"/>
      <c r="H4" s="240"/>
      <c r="I4" s="240"/>
      <c r="J4" s="239"/>
      <c r="K4" s="239"/>
      <c r="L4" s="239"/>
      <c r="M4" s="239"/>
      <c r="N4" s="239"/>
      <c r="O4" s="230"/>
      <c r="P4" s="230"/>
      <c r="Q4" s="402"/>
      <c r="R4" s="330"/>
      <c r="S4" s="330"/>
      <c r="T4" s="330"/>
      <c r="U4" s="330"/>
      <c r="V4" s="330"/>
      <c r="W4" s="330"/>
      <c r="X4" s="330"/>
      <c r="Y4" s="330"/>
      <c r="Z4" s="357"/>
      <c r="AA4" s="230"/>
      <c r="AD4" s="384"/>
      <c r="AE4" s="384"/>
      <c r="AF4" s="384"/>
      <c r="AG4" s="384"/>
      <c r="AH4" s="384"/>
      <c r="AI4" s="384"/>
      <c r="AJ4" s="384"/>
      <c r="AK4" s="384"/>
      <c r="AL4" s="384"/>
      <c r="AM4" s="384"/>
      <c r="AN4" s="384"/>
      <c r="AO4" s="384"/>
      <c r="AP4" s="384"/>
      <c r="AQ4" s="384"/>
      <c r="AR4" s="384"/>
      <c r="AS4" s="384"/>
    </row>
    <row r="5" spans="1:45" ht="13.5" customHeight="1">
      <c r="A5" s="231"/>
      <c r="B5" s="241" t="s">
        <v>142</v>
      </c>
      <c r="C5" s="241" t="s">
        <v>143</v>
      </c>
      <c r="D5" s="253" t="s">
        <v>144</v>
      </c>
      <c r="E5" s="257" t="s">
        <v>145</v>
      </c>
      <c r="F5" s="262"/>
      <c r="G5" s="265"/>
      <c r="H5" s="271" t="s">
        <v>113</v>
      </c>
      <c r="I5" s="274"/>
      <c r="J5" s="241" t="s">
        <v>146</v>
      </c>
      <c r="K5" s="278" t="s">
        <v>196</v>
      </c>
      <c r="L5" s="284"/>
      <c r="M5" s="293"/>
      <c r="N5" s="297" t="s">
        <v>147</v>
      </c>
      <c r="O5" s="299"/>
      <c r="P5" s="60"/>
      <c r="Q5" s="311"/>
      <c r="R5" s="311"/>
      <c r="S5" s="311"/>
      <c r="T5" s="311"/>
      <c r="U5" s="311"/>
      <c r="V5" s="311"/>
      <c r="W5" s="311"/>
      <c r="X5" s="311"/>
      <c r="Y5" s="311"/>
      <c r="Z5" s="311"/>
      <c r="AA5" s="364"/>
      <c r="AB5" s="311"/>
      <c r="AC5" s="311"/>
      <c r="AD5" s="385"/>
      <c r="AE5" s="385"/>
      <c r="AF5" s="391"/>
      <c r="AG5" s="391"/>
      <c r="AH5" s="391"/>
      <c r="AI5" s="391"/>
      <c r="AJ5" s="391"/>
      <c r="AK5" s="391"/>
      <c r="AL5" s="385"/>
      <c r="AM5" s="398" t="s">
        <v>148</v>
      </c>
      <c r="AN5" s="375" t="s">
        <v>149</v>
      </c>
      <c r="AO5" s="375" t="s">
        <v>150</v>
      </c>
      <c r="AP5" s="385"/>
      <c r="AQ5" s="401" t="s">
        <v>151</v>
      </c>
      <c r="AR5" s="401" t="s">
        <v>152</v>
      </c>
      <c r="AS5" s="385"/>
    </row>
    <row r="6" spans="1:45" ht="13.5" customHeight="1">
      <c r="A6" s="232" t="s">
        <v>153</v>
      </c>
      <c r="B6" s="242"/>
      <c r="C6" s="242" t="s">
        <v>143</v>
      </c>
      <c r="D6" s="254"/>
      <c r="E6" s="254" t="s">
        <v>74</v>
      </c>
      <c r="F6" s="263" t="s">
        <v>107</v>
      </c>
      <c r="G6" s="266" t="s">
        <v>154</v>
      </c>
      <c r="H6" s="272"/>
      <c r="I6" s="275" t="s">
        <v>39</v>
      </c>
      <c r="J6" s="242"/>
      <c r="K6" s="279" t="s">
        <v>68</v>
      </c>
      <c r="L6" s="285" t="s">
        <v>155</v>
      </c>
      <c r="M6" s="285" t="s">
        <v>156</v>
      </c>
      <c r="N6" s="297"/>
      <c r="O6" s="300" t="s">
        <v>3</v>
      </c>
      <c r="P6" s="256"/>
      <c r="Q6" s="311"/>
      <c r="R6" s="311"/>
      <c r="S6" s="311"/>
      <c r="T6" s="311"/>
      <c r="U6" s="311"/>
      <c r="V6" s="311"/>
      <c r="W6" s="311"/>
      <c r="X6" s="311"/>
      <c r="Y6" s="311"/>
      <c r="Z6" s="311"/>
      <c r="AA6" s="366"/>
      <c r="AB6" s="372" t="s">
        <v>99</v>
      </c>
      <c r="AC6" s="379"/>
      <c r="AD6" s="379"/>
      <c r="AE6" s="386"/>
      <c r="AF6" s="391"/>
      <c r="AG6" s="391"/>
      <c r="AH6" s="391"/>
      <c r="AI6" s="391"/>
      <c r="AJ6" s="391"/>
      <c r="AK6" s="391"/>
      <c r="AL6" s="385"/>
      <c r="AM6" s="399"/>
      <c r="AN6" s="375"/>
      <c r="AO6" s="375"/>
      <c r="AP6" s="385"/>
      <c r="AQ6" s="401"/>
      <c r="AR6" s="401"/>
      <c r="AS6" s="385"/>
    </row>
    <row r="7" spans="1:45" ht="13.5" customHeight="1">
      <c r="A7" s="233"/>
      <c r="B7" s="243"/>
      <c r="C7" s="243"/>
      <c r="D7" s="255" t="s">
        <v>157</v>
      </c>
      <c r="E7" s="258"/>
      <c r="F7" s="264" t="s">
        <v>76</v>
      </c>
      <c r="G7" s="267"/>
      <c r="H7" s="273"/>
      <c r="I7" s="258" t="s">
        <v>158</v>
      </c>
      <c r="J7" s="243"/>
      <c r="K7" s="280"/>
      <c r="L7" s="286"/>
      <c r="M7" s="286"/>
      <c r="N7" s="297"/>
      <c r="O7" s="301"/>
      <c r="P7" s="305"/>
      <c r="Q7" s="312" t="s">
        <v>159</v>
      </c>
      <c r="R7" s="311"/>
      <c r="S7" s="311"/>
      <c r="T7" s="311"/>
      <c r="U7" s="311"/>
      <c r="V7" s="311"/>
      <c r="W7" s="311"/>
      <c r="X7" s="311"/>
      <c r="Y7" s="311"/>
      <c r="Z7" s="328"/>
      <c r="AA7" s="365"/>
      <c r="AB7" s="372" t="s">
        <v>160</v>
      </c>
      <c r="AC7" s="379"/>
      <c r="AD7" s="386"/>
      <c r="AE7" s="387">
        <f>COUNTIFS(B8:B52,"施設長",J8:J52,"常勤")</f>
        <v>0</v>
      </c>
      <c r="AF7" s="391"/>
      <c r="AG7" s="391"/>
      <c r="AH7" s="391"/>
      <c r="AI7" s="391"/>
      <c r="AJ7" s="391"/>
      <c r="AK7" s="391"/>
      <c r="AL7" s="385"/>
      <c r="AM7" s="400"/>
      <c r="AN7" s="375"/>
      <c r="AO7" s="375"/>
      <c r="AP7" s="385"/>
      <c r="AQ7" s="401"/>
      <c r="AR7" s="401"/>
      <c r="AS7" s="385"/>
    </row>
    <row r="8" spans="1:45" ht="13.5" customHeight="1">
      <c r="A8" s="234">
        <v>16</v>
      </c>
      <c r="B8" s="244"/>
      <c r="C8" s="248"/>
      <c r="D8" s="248"/>
      <c r="E8" s="259"/>
      <c r="F8" s="248"/>
      <c r="G8" s="268"/>
      <c r="H8" s="248"/>
      <c r="I8" s="248"/>
      <c r="J8" s="276"/>
      <c r="K8" s="281"/>
      <c r="L8" s="287"/>
      <c r="M8" s="294"/>
      <c r="N8" s="298"/>
      <c r="O8" s="302">
        <f>IF(AND(J8="その他",OR(B8="保育士及び幼稚園教員",B8="保育士",B8="保育に従事する看護師・准看護師",B8="幼稚園教諭等",B8="知事が同等と認める者"),OR(L8&lt;6,M8&lt;20)),"短時間",)</f>
        <v>0</v>
      </c>
      <c r="P8" s="306"/>
      <c r="Q8" s="313" t="s">
        <v>160</v>
      </c>
      <c r="R8" s="331" t="s">
        <v>161</v>
      </c>
      <c r="S8" s="341"/>
      <c r="T8" s="341"/>
      <c r="U8" s="341"/>
      <c r="V8" s="341"/>
      <c r="W8" s="341"/>
      <c r="X8" s="341"/>
      <c r="Y8" s="348"/>
      <c r="Z8" s="358"/>
      <c r="AA8" s="404"/>
      <c r="AB8" s="372" t="s">
        <v>162</v>
      </c>
      <c r="AC8" s="379"/>
      <c r="AD8" s="386"/>
      <c r="AE8" s="387">
        <f>COUNTIFS(B8:B52,"主任保育士等",J8:J52,"常勤")</f>
        <v>0</v>
      </c>
      <c r="AF8" s="391"/>
      <c r="AG8" s="391"/>
      <c r="AH8" s="391"/>
      <c r="AI8" s="391"/>
      <c r="AJ8" s="391"/>
      <c r="AK8" s="391"/>
      <c r="AL8" s="385"/>
      <c r="AM8" s="375" t="str">
        <f>IF(AND(J8="その他",B8="保育士及び幼稚園教員",E8="○",F8&lt;&gt;""),L8*M8,"")</f>
        <v/>
      </c>
      <c r="AN8" s="375" t="str">
        <f>IF(AND(J8="その他",B8="保育士",E8="○"),L8*M8,"")</f>
        <v/>
      </c>
      <c r="AO8" s="375" t="str">
        <f>IF(AND(J8="その他",B8="幼稚園教諭等",F8&lt;&gt;""),L8*M8,"")</f>
        <v/>
      </c>
      <c r="AP8" s="385"/>
      <c r="AQ8" s="375" t="str">
        <f>IF(AND(B8="看護師・准看護師(保育に従事する)",J8="その他"),L8*M8,"")</f>
        <v/>
      </c>
      <c r="AR8" s="375" t="str">
        <f>IF(AND(B8="知事が同等と認める者",J8="その他"),L8*M8,"")</f>
        <v/>
      </c>
      <c r="AS8" s="385"/>
    </row>
    <row r="9" spans="1:45" ht="13.5" customHeight="1">
      <c r="A9" s="235"/>
      <c r="B9" s="245"/>
      <c r="C9" s="249"/>
      <c r="D9" s="249"/>
      <c r="E9" s="260"/>
      <c r="F9" s="249"/>
      <c r="G9" s="269"/>
      <c r="H9" s="249"/>
      <c r="I9" s="249"/>
      <c r="J9" s="269"/>
      <c r="K9" s="282" t="s">
        <v>163</v>
      </c>
      <c r="L9" s="288"/>
      <c r="M9" s="295"/>
      <c r="N9" s="298"/>
      <c r="O9" s="303"/>
      <c r="P9" s="306"/>
      <c r="Q9" s="314" t="s">
        <v>162</v>
      </c>
      <c r="R9" s="332" t="s">
        <v>50</v>
      </c>
      <c r="S9" s="342"/>
      <c r="T9" s="342"/>
      <c r="U9" s="342"/>
      <c r="V9" s="342"/>
      <c r="W9" s="342"/>
      <c r="X9" s="342"/>
      <c r="Y9" s="349"/>
      <c r="Z9" s="353"/>
      <c r="AA9" s="368"/>
      <c r="AB9" s="374" t="s">
        <v>114</v>
      </c>
      <c r="AC9" s="381"/>
      <c r="AD9" s="383"/>
      <c r="AE9" s="387">
        <f>COUNTIFS(B:B,"保育士及び幼稚園教員",J:J,"常勤",E:E,"○",F:F,"&lt;&gt;")</f>
        <v>0</v>
      </c>
      <c r="AF9" s="391"/>
      <c r="AG9" s="391"/>
      <c r="AH9" s="391"/>
      <c r="AI9" s="391"/>
      <c r="AJ9" s="391"/>
      <c r="AK9" s="391"/>
      <c r="AL9" s="385"/>
      <c r="AM9" s="375"/>
      <c r="AN9" s="375"/>
      <c r="AO9" s="375"/>
      <c r="AP9" s="385"/>
      <c r="AQ9" s="375"/>
      <c r="AR9" s="375"/>
      <c r="AS9" s="385"/>
    </row>
    <row r="10" spans="1:45" ht="13.5" customHeight="1">
      <c r="A10" s="236"/>
      <c r="B10" s="246"/>
      <c r="C10" s="250"/>
      <c r="D10" s="250"/>
      <c r="E10" s="261"/>
      <c r="F10" s="250"/>
      <c r="G10" s="270"/>
      <c r="H10" s="250"/>
      <c r="I10" s="250"/>
      <c r="J10" s="270"/>
      <c r="K10" s="283"/>
      <c r="L10" s="289"/>
      <c r="M10" s="296"/>
      <c r="N10" s="298"/>
      <c r="O10" s="304"/>
      <c r="P10" s="307"/>
      <c r="Q10" s="315"/>
      <c r="R10" s="333"/>
      <c r="S10" s="343"/>
      <c r="T10" s="343"/>
      <c r="U10" s="343"/>
      <c r="V10" s="343"/>
      <c r="W10" s="343"/>
      <c r="X10" s="343"/>
      <c r="Y10" s="350"/>
      <c r="Z10" s="353"/>
      <c r="AA10" s="368"/>
      <c r="AB10" s="372" t="s">
        <v>165</v>
      </c>
      <c r="AC10" s="379"/>
      <c r="AD10" s="386"/>
      <c r="AE10" s="387">
        <f>COUNTIFS(B8:B52,"保育士",J8:J52,"常勤",E8:E52,"○")</f>
        <v>0</v>
      </c>
      <c r="AF10" s="391"/>
      <c r="AG10" s="391"/>
      <c r="AH10" s="391"/>
      <c r="AI10" s="391"/>
      <c r="AJ10" s="391"/>
      <c r="AK10" s="391"/>
      <c r="AL10" s="385"/>
      <c r="AM10" s="375"/>
      <c r="AN10" s="375"/>
      <c r="AO10" s="375"/>
      <c r="AP10" s="385"/>
      <c r="AQ10" s="375"/>
      <c r="AR10" s="375"/>
      <c r="AS10" s="385"/>
    </row>
    <row r="11" spans="1:45">
      <c r="A11" s="234">
        <v>17</v>
      </c>
      <c r="B11" s="244"/>
      <c r="C11" s="248"/>
      <c r="D11" s="248"/>
      <c r="E11" s="259"/>
      <c r="F11" s="248"/>
      <c r="G11" s="268"/>
      <c r="H11" s="248"/>
      <c r="I11" s="248"/>
      <c r="J11" s="276"/>
      <c r="K11" s="281"/>
      <c r="L11" s="287"/>
      <c r="M11" s="294"/>
      <c r="N11" s="298"/>
      <c r="O11" s="302">
        <f>IF(AND(J11="その他",OR(B11="保育士及び幼稚園教員",B11="保育士",B11="保育に従事する看護師・准看護師",B11="幼稚園教諭等",B11="知事が同等と認める者"),OR(L11&lt;6,M11&lt;20)),"短時間",)</f>
        <v>0</v>
      </c>
      <c r="P11" s="307"/>
      <c r="Q11" s="314" t="s">
        <v>204</v>
      </c>
      <c r="R11" s="332" t="s">
        <v>205</v>
      </c>
      <c r="S11" s="342"/>
      <c r="T11" s="342"/>
      <c r="U11" s="342"/>
      <c r="V11" s="342"/>
      <c r="W11" s="342"/>
      <c r="X11" s="342"/>
      <c r="Y11" s="349"/>
      <c r="Z11" s="353"/>
      <c r="AA11" s="369"/>
      <c r="AB11" s="372" t="s">
        <v>166</v>
      </c>
      <c r="AC11" s="379"/>
      <c r="AD11" s="386"/>
      <c r="AE11" s="387">
        <f>COUNTIFS(B:B,"幼稚園教諭等",J:J,"常勤",F:F,"&lt;&gt;")</f>
        <v>0</v>
      </c>
      <c r="AF11" s="391"/>
      <c r="AG11" s="391"/>
      <c r="AH11" s="391"/>
      <c r="AI11" s="391"/>
      <c r="AJ11" s="391"/>
      <c r="AK11" s="391"/>
      <c r="AL11" s="385"/>
      <c r="AM11" s="375" t="str">
        <f>IF(AND(J11="その他",B11="保育士及び幼稚園教員",E11="○",F11&lt;&gt;""),L11*M11,"")</f>
        <v/>
      </c>
      <c r="AN11" s="375" t="str">
        <f>IF(AND(J11="その他",B11="保育士",E11="○"),L11*M11,"")</f>
        <v/>
      </c>
      <c r="AO11" s="375" t="str">
        <f>IF(AND(J11="その他",B11="幼稚園教諭等",F11&lt;&gt;""),L11*M11,"")</f>
        <v/>
      </c>
      <c r="AP11" s="385"/>
      <c r="AQ11" s="375" t="str">
        <f>IF(AND(B11="看護師・准看護師(保育に従事する)",J11="その他"),L11*M11,"")</f>
        <v/>
      </c>
      <c r="AR11" s="375" t="str">
        <f>IF(AND(B11="知事が同等と認める者",J11="その他"),L11*M11,"")</f>
        <v/>
      </c>
      <c r="AS11" s="385"/>
    </row>
    <row r="12" spans="1:45">
      <c r="A12" s="235"/>
      <c r="B12" s="245"/>
      <c r="C12" s="249"/>
      <c r="D12" s="249"/>
      <c r="E12" s="260"/>
      <c r="F12" s="249"/>
      <c r="G12" s="269"/>
      <c r="H12" s="249"/>
      <c r="I12" s="249"/>
      <c r="J12" s="269"/>
      <c r="K12" s="282" t="s">
        <v>163</v>
      </c>
      <c r="L12" s="288"/>
      <c r="M12" s="295"/>
      <c r="N12" s="298"/>
      <c r="O12" s="303"/>
      <c r="P12" s="306"/>
      <c r="Q12" s="316"/>
      <c r="R12" s="334"/>
      <c r="S12" s="344"/>
      <c r="T12" s="344"/>
      <c r="U12" s="344"/>
      <c r="V12" s="344"/>
      <c r="W12" s="344"/>
      <c r="X12" s="344"/>
      <c r="Y12" s="351"/>
      <c r="Z12" s="353"/>
      <c r="AA12" s="368"/>
      <c r="AB12" s="372" t="s">
        <v>22</v>
      </c>
      <c r="AC12" s="379"/>
      <c r="AD12" s="386"/>
      <c r="AE12" s="387">
        <f>COUNTIFS(B8:B52,"知事が同等と認める者",J8:J52,"常勤")</f>
        <v>0</v>
      </c>
      <c r="AF12" s="391"/>
      <c r="AG12" s="391"/>
      <c r="AH12" s="391"/>
      <c r="AI12" s="391"/>
      <c r="AJ12" s="391"/>
      <c r="AK12" s="391"/>
      <c r="AL12" s="385"/>
      <c r="AM12" s="375"/>
      <c r="AN12" s="375"/>
      <c r="AO12" s="375"/>
      <c r="AP12" s="385"/>
      <c r="AQ12" s="375"/>
      <c r="AR12" s="375"/>
      <c r="AS12" s="385"/>
    </row>
    <row r="13" spans="1:45">
      <c r="A13" s="236"/>
      <c r="B13" s="246"/>
      <c r="C13" s="250"/>
      <c r="D13" s="250"/>
      <c r="E13" s="261"/>
      <c r="F13" s="250"/>
      <c r="G13" s="270"/>
      <c r="H13" s="250"/>
      <c r="I13" s="250"/>
      <c r="J13" s="270"/>
      <c r="K13" s="283"/>
      <c r="L13" s="289"/>
      <c r="M13" s="296"/>
      <c r="N13" s="298"/>
      <c r="O13" s="304"/>
      <c r="P13" s="306"/>
      <c r="Q13" s="315"/>
      <c r="R13" s="333"/>
      <c r="S13" s="343"/>
      <c r="T13" s="343"/>
      <c r="U13" s="343"/>
      <c r="V13" s="343"/>
      <c r="W13" s="343"/>
      <c r="X13" s="343"/>
      <c r="Y13" s="350"/>
      <c r="Z13" s="353"/>
      <c r="AA13" s="368"/>
      <c r="AB13" s="406" t="s">
        <v>169</v>
      </c>
      <c r="AC13" s="410"/>
      <c r="AD13" s="414"/>
      <c r="AE13" s="387">
        <f>COUNTIFS(B8:B52,"看護師・准看護師(保育に従事する)",J8:J52,"常勤")</f>
        <v>0</v>
      </c>
      <c r="AF13" s="391"/>
      <c r="AG13" s="391"/>
      <c r="AH13" s="391"/>
      <c r="AI13" s="391"/>
      <c r="AJ13" s="391"/>
      <c r="AK13" s="391"/>
      <c r="AL13" s="385"/>
      <c r="AM13" s="375"/>
      <c r="AN13" s="375"/>
      <c r="AO13" s="375"/>
      <c r="AP13" s="385"/>
      <c r="AQ13" s="375"/>
      <c r="AR13" s="375"/>
      <c r="AS13" s="385"/>
    </row>
    <row r="14" spans="1:45">
      <c r="A14" s="234">
        <v>18</v>
      </c>
      <c r="B14" s="244"/>
      <c r="C14" s="248"/>
      <c r="D14" s="248"/>
      <c r="E14" s="259"/>
      <c r="F14" s="248"/>
      <c r="G14" s="268"/>
      <c r="H14" s="248"/>
      <c r="I14" s="248"/>
      <c r="J14" s="276"/>
      <c r="K14" s="281"/>
      <c r="L14" s="290"/>
      <c r="M14" s="294"/>
      <c r="N14" s="298"/>
      <c r="O14" s="302">
        <f>IF(AND(J14="その他",OR(B14="保育士及び幼稚園教員",B14="保育士",B14="保育に従事する看護師・准看護師",B14="幼稚園教諭等",B14="知事が同等と認める者"),OR(L14&lt;6,M14&lt;20)),"短時間",)</f>
        <v>0</v>
      </c>
      <c r="P14" s="306"/>
      <c r="Q14" s="314" t="s">
        <v>165</v>
      </c>
      <c r="R14" s="332" t="s">
        <v>207</v>
      </c>
      <c r="S14" s="342"/>
      <c r="T14" s="342"/>
      <c r="U14" s="342"/>
      <c r="V14" s="342"/>
      <c r="W14" s="342"/>
      <c r="X14" s="342"/>
      <c r="Y14" s="349"/>
      <c r="Z14" s="353"/>
      <c r="AA14" s="369"/>
      <c r="AB14" s="407" t="s">
        <v>171</v>
      </c>
      <c r="AC14" s="411"/>
      <c r="AD14" s="415"/>
      <c r="AE14" s="387">
        <f>COUNTIFS(B8:B52,"看護師・准看護師(保育に従事しない)",J8:J52,"常勤")</f>
        <v>0</v>
      </c>
      <c r="AF14" s="391"/>
      <c r="AG14" s="391"/>
      <c r="AH14" s="391"/>
      <c r="AI14" s="391"/>
      <c r="AJ14" s="391"/>
      <c r="AK14" s="391"/>
      <c r="AL14" s="385"/>
      <c r="AM14" s="375" t="str">
        <f>IF(AND(J14="その他",B14="保育士及び幼稚園教員",E14="○",F14&lt;&gt;""),L14*M14,"")</f>
        <v/>
      </c>
      <c r="AN14" s="375" t="str">
        <f>IF(AND(J14="その他",B14="保育士",E14="○"),L14*M14,"")</f>
        <v/>
      </c>
      <c r="AO14" s="375" t="str">
        <f>IF(AND(J14="その他",B14="幼稚園教諭等",F14&lt;&gt;""),L14*M14,"")</f>
        <v/>
      </c>
      <c r="AP14" s="385"/>
      <c r="AQ14" s="375" t="str">
        <f>IF(AND(B14="看護師・准看護師(保育に従事する)",J14="その他"),L14*M14,"")</f>
        <v/>
      </c>
      <c r="AR14" s="375" t="str">
        <f>IF(AND(B14="知事が同等と認める者",J14="その他"),L14*M14,"")</f>
        <v/>
      </c>
      <c r="AS14" s="385"/>
    </row>
    <row r="15" spans="1:45">
      <c r="A15" s="235"/>
      <c r="B15" s="245"/>
      <c r="C15" s="249"/>
      <c r="D15" s="249"/>
      <c r="E15" s="260"/>
      <c r="F15" s="249"/>
      <c r="G15" s="269"/>
      <c r="H15" s="249"/>
      <c r="I15" s="249"/>
      <c r="J15" s="269"/>
      <c r="K15" s="282" t="s">
        <v>163</v>
      </c>
      <c r="L15" s="291"/>
      <c r="M15" s="295"/>
      <c r="N15" s="298"/>
      <c r="O15" s="303"/>
      <c r="P15" s="306"/>
      <c r="Q15" s="316"/>
      <c r="R15" s="334"/>
      <c r="S15" s="344"/>
      <c r="T15" s="344"/>
      <c r="U15" s="344"/>
      <c r="V15" s="344"/>
      <c r="W15" s="344"/>
      <c r="X15" s="344"/>
      <c r="Y15" s="351"/>
      <c r="Z15" s="353"/>
      <c r="AA15" s="368"/>
      <c r="AB15" s="372" t="s">
        <v>109</v>
      </c>
      <c r="AC15" s="379"/>
      <c r="AD15" s="386"/>
      <c r="AE15" s="387">
        <f>COUNTIFS(B8:B52,"調理員",J8:J52,"常勤")</f>
        <v>0</v>
      </c>
      <c r="AF15" s="391"/>
      <c r="AG15" s="391"/>
      <c r="AH15" s="391"/>
      <c r="AI15" s="391"/>
      <c r="AJ15" s="391"/>
      <c r="AK15" s="391"/>
      <c r="AL15" s="385"/>
      <c r="AM15" s="375"/>
      <c r="AN15" s="375"/>
      <c r="AO15" s="375"/>
      <c r="AP15" s="385"/>
      <c r="AQ15" s="375"/>
      <c r="AR15" s="375"/>
      <c r="AS15" s="385"/>
    </row>
    <row r="16" spans="1:45">
      <c r="A16" s="236"/>
      <c r="B16" s="246"/>
      <c r="C16" s="250"/>
      <c r="D16" s="250"/>
      <c r="E16" s="261"/>
      <c r="F16" s="250"/>
      <c r="G16" s="270"/>
      <c r="H16" s="250"/>
      <c r="I16" s="250"/>
      <c r="J16" s="270"/>
      <c r="K16" s="283"/>
      <c r="L16" s="292"/>
      <c r="M16" s="296"/>
      <c r="N16" s="298"/>
      <c r="O16" s="304"/>
      <c r="P16" s="306"/>
      <c r="Q16" s="315"/>
      <c r="R16" s="333"/>
      <c r="S16" s="343"/>
      <c r="T16" s="343"/>
      <c r="U16" s="343"/>
      <c r="V16" s="343"/>
      <c r="W16" s="343"/>
      <c r="X16" s="343"/>
      <c r="Y16" s="350"/>
      <c r="Z16" s="353"/>
      <c r="AA16" s="368"/>
      <c r="AB16" s="372" t="s">
        <v>82</v>
      </c>
      <c r="AC16" s="379"/>
      <c r="AD16" s="386"/>
      <c r="AE16" s="387">
        <f>COUNTIFS(B8:B52,"栄養士",J8:J52,"常勤")</f>
        <v>0</v>
      </c>
      <c r="AF16" s="392"/>
      <c r="AG16" s="392"/>
      <c r="AH16" s="392"/>
      <c r="AI16" s="392"/>
      <c r="AJ16" s="392"/>
      <c r="AK16" s="392"/>
      <c r="AL16" s="385"/>
      <c r="AM16" s="375"/>
      <c r="AN16" s="375"/>
      <c r="AO16" s="375"/>
      <c r="AP16" s="385"/>
      <c r="AQ16" s="375"/>
      <c r="AR16" s="375"/>
      <c r="AS16" s="385"/>
    </row>
    <row r="17" spans="1:45">
      <c r="A17" s="234">
        <v>19</v>
      </c>
      <c r="B17" s="244"/>
      <c r="C17" s="248"/>
      <c r="D17" s="248"/>
      <c r="E17" s="259"/>
      <c r="F17" s="248"/>
      <c r="G17" s="268"/>
      <c r="H17" s="248"/>
      <c r="I17" s="248"/>
      <c r="J17" s="276"/>
      <c r="K17" s="281"/>
      <c r="L17" s="287"/>
      <c r="M17" s="294"/>
      <c r="N17" s="298"/>
      <c r="O17" s="302">
        <f>IF(AND(J17="その他",OR(B17="保育士及び幼稚園教員",B17="保育士",B17="保育に従事する看護師・准看護師",B17="幼稚園教諭等",B17="知事が同等と認める者"),OR(L17&lt;6,M17&lt;20)),"短時間",)</f>
        <v>0</v>
      </c>
      <c r="P17" s="306"/>
      <c r="Q17" s="314" t="s">
        <v>206</v>
      </c>
      <c r="R17" s="332" t="s">
        <v>201</v>
      </c>
      <c r="S17" s="342"/>
      <c r="T17" s="342"/>
      <c r="U17" s="342"/>
      <c r="V17" s="342"/>
      <c r="W17" s="342"/>
      <c r="X17" s="342"/>
      <c r="Y17" s="349"/>
      <c r="Z17" s="353"/>
      <c r="AA17" s="369"/>
      <c r="AB17" s="373" t="s">
        <v>81</v>
      </c>
      <c r="AC17" s="380"/>
      <c r="AD17" s="382"/>
      <c r="AE17" s="387">
        <f>COUNTIFS(B8:B52,"事務員",J8:J52,"常勤")</f>
        <v>0</v>
      </c>
      <c r="AF17" s="392"/>
      <c r="AG17" s="392"/>
      <c r="AH17" s="392"/>
      <c r="AI17" s="392"/>
      <c r="AJ17" s="392"/>
      <c r="AK17" s="392"/>
      <c r="AL17" s="385"/>
      <c r="AM17" s="375" t="str">
        <f>IF(AND(J17="その他",B17="保育士及び幼稚園教員",E17="○",F17&lt;&gt;""),L17*M17,"")</f>
        <v/>
      </c>
      <c r="AN17" s="375" t="str">
        <f>IF(AND(J17="その他",B17="保育士",E17="○"),L17*M17,"")</f>
        <v/>
      </c>
      <c r="AO17" s="375" t="str">
        <f>IF(AND(J17="その他",B17="幼稚園教諭等",F17&lt;&gt;""),L17*M17,"")</f>
        <v/>
      </c>
      <c r="AP17" s="385"/>
      <c r="AQ17" s="375" t="str">
        <f>IF(AND(B17="看護師・准看護師(保育に従事する)",J17="その他"),L17*M17,"")</f>
        <v/>
      </c>
      <c r="AR17" s="375" t="str">
        <f>IF(AND(B17="知事が同等と認める者",J17="その他"),L17*M17,"")</f>
        <v/>
      </c>
      <c r="AS17" s="385"/>
    </row>
    <row r="18" spans="1:45">
      <c r="A18" s="235"/>
      <c r="B18" s="245"/>
      <c r="C18" s="249"/>
      <c r="D18" s="249"/>
      <c r="E18" s="260"/>
      <c r="F18" s="249"/>
      <c r="G18" s="269"/>
      <c r="H18" s="249"/>
      <c r="I18" s="249"/>
      <c r="J18" s="269"/>
      <c r="K18" s="282" t="s">
        <v>163</v>
      </c>
      <c r="L18" s="288"/>
      <c r="M18" s="295"/>
      <c r="N18" s="298"/>
      <c r="O18" s="303"/>
      <c r="P18" s="306"/>
      <c r="Q18" s="315"/>
      <c r="R18" s="333"/>
      <c r="S18" s="343"/>
      <c r="T18" s="343"/>
      <c r="U18" s="343"/>
      <c r="V18" s="343"/>
      <c r="W18" s="343"/>
      <c r="X18" s="343"/>
      <c r="Y18" s="350"/>
      <c r="Z18" s="353"/>
      <c r="AA18" s="368"/>
      <c r="AB18" s="406"/>
      <c r="AC18" s="412" t="s">
        <v>105</v>
      </c>
      <c r="AD18" s="414"/>
      <c r="AE18" s="387">
        <f>COUNTIFS(B8:B52,"子育て支援センター専従職員",J8:J52,"常勤")</f>
        <v>0</v>
      </c>
      <c r="AF18" s="392"/>
      <c r="AG18" s="392"/>
      <c r="AH18" s="392"/>
      <c r="AI18" s="392"/>
      <c r="AJ18" s="392"/>
      <c r="AK18" s="392"/>
      <c r="AL18" s="385"/>
      <c r="AM18" s="375"/>
      <c r="AN18" s="375"/>
      <c r="AO18" s="375"/>
      <c r="AP18" s="385"/>
      <c r="AQ18" s="375"/>
      <c r="AR18" s="375"/>
      <c r="AS18" s="385"/>
    </row>
    <row r="19" spans="1:45">
      <c r="A19" s="236"/>
      <c r="B19" s="246"/>
      <c r="C19" s="250"/>
      <c r="D19" s="250"/>
      <c r="E19" s="261"/>
      <c r="F19" s="250"/>
      <c r="G19" s="270"/>
      <c r="H19" s="250"/>
      <c r="I19" s="250"/>
      <c r="J19" s="270"/>
      <c r="K19" s="283"/>
      <c r="L19" s="289"/>
      <c r="M19" s="296"/>
      <c r="N19" s="298"/>
      <c r="O19" s="304"/>
      <c r="P19" s="306"/>
      <c r="Q19" s="314" t="s">
        <v>166</v>
      </c>
      <c r="R19" s="332" t="s">
        <v>37</v>
      </c>
      <c r="S19" s="342"/>
      <c r="T19" s="342"/>
      <c r="U19" s="342"/>
      <c r="V19" s="342"/>
      <c r="W19" s="342"/>
      <c r="X19" s="342"/>
      <c r="Y19" s="349"/>
      <c r="Z19" s="353"/>
      <c r="AA19" s="368"/>
      <c r="AB19" s="372" t="s">
        <v>173</v>
      </c>
      <c r="AC19" s="379"/>
      <c r="AD19" s="386"/>
      <c r="AE19" s="387">
        <f>COUNTIFS(B8:B52,"その他",J8:J52,"常勤")</f>
        <v>0</v>
      </c>
      <c r="AF19" s="392"/>
      <c r="AG19" s="392"/>
      <c r="AH19" s="392"/>
      <c r="AI19" s="392"/>
      <c r="AJ19" s="392"/>
      <c r="AK19" s="392"/>
      <c r="AL19" s="385"/>
      <c r="AM19" s="375"/>
      <c r="AN19" s="375"/>
      <c r="AO19" s="375"/>
      <c r="AP19" s="385"/>
      <c r="AQ19" s="375"/>
      <c r="AR19" s="375"/>
      <c r="AS19" s="385"/>
    </row>
    <row r="20" spans="1:45">
      <c r="A20" s="234">
        <v>20</v>
      </c>
      <c r="B20" s="244"/>
      <c r="C20" s="248"/>
      <c r="D20" s="248"/>
      <c r="E20" s="259"/>
      <c r="F20" s="248"/>
      <c r="G20" s="268"/>
      <c r="H20" s="248"/>
      <c r="I20" s="248"/>
      <c r="J20" s="276"/>
      <c r="K20" s="281"/>
      <c r="L20" s="287"/>
      <c r="M20" s="294"/>
      <c r="N20" s="298"/>
      <c r="O20" s="302">
        <f>IF(AND(J20="その他",OR(B20="保育士及び幼稚園教員",B20="保育士",B20="保育に従事する看護師・准看護師",B20="幼稚園教諭等",B20="知事が同等と認める者"),OR(L20&lt;6,M20&lt;20)),"短時間",)</f>
        <v>0</v>
      </c>
      <c r="P20" s="306"/>
      <c r="Q20" s="315"/>
      <c r="R20" s="333"/>
      <c r="S20" s="343"/>
      <c r="T20" s="343"/>
      <c r="U20" s="343"/>
      <c r="V20" s="343"/>
      <c r="W20" s="343"/>
      <c r="X20" s="343"/>
      <c r="Y20" s="350"/>
      <c r="Z20" s="353"/>
      <c r="AA20" s="369"/>
      <c r="AB20" s="408" t="s">
        <v>41</v>
      </c>
      <c r="AC20" s="408"/>
      <c r="AD20" s="408"/>
      <c r="AE20" s="388">
        <f>SUM(AE7:AE19)</f>
        <v>0</v>
      </c>
      <c r="AF20" s="392"/>
      <c r="AG20" s="392"/>
      <c r="AH20" s="392"/>
      <c r="AI20" s="392"/>
      <c r="AJ20" s="392"/>
      <c r="AK20" s="392"/>
      <c r="AL20" s="385"/>
      <c r="AM20" s="375" t="str">
        <f>IF(AND(J20="その他",B20="保育士及び幼稚園教員",E20="○",F20&lt;&gt;""),L20*M20,"")</f>
        <v/>
      </c>
      <c r="AN20" s="375" t="str">
        <f>IF(AND(J20="その他",B20="保育士",E20="○"),L20*M20,"")</f>
        <v/>
      </c>
      <c r="AO20" s="375" t="str">
        <f>IF(AND(J20="その他",B20="幼稚園教諭等",F20&lt;&gt;""),L20*M20,"")</f>
        <v/>
      </c>
      <c r="AP20" s="385"/>
      <c r="AQ20" s="375" t="str">
        <f>IF(AND(B20="看護師・准看護師(保育に従事する)",J20="その他"),L20*M20,"")</f>
        <v/>
      </c>
      <c r="AR20" s="375" t="str">
        <f>IF(AND(B20="知事が同等と認める者",J20="その他"),L20*M20,"")</f>
        <v/>
      </c>
      <c r="AS20" s="385"/>
    </row>
    <row r="21" spans="1:45">
      <c r="A21" s="235"/>
      <c r="B21" s="245"/>
      <c r="C21" s="249"/>
      <c r="D21" s="249"/>
      <c r="E21" s="260"/>
      <c r="F21" s="249"/>
      <c r="G21" s="269"/>
      <c r="H21" s="249"/>
      <c r="I21" s="249"/>
      <c r="J21" s="269"/>
      <c r="K21" s="282" t="s">
        <v>163</v>
      </c>
      <c r="L21" s="288"/>
      <c r="M21" s="295"/>
      <c r="N21" s="298"/>
      <c r="O21" s="303"/>
      <c r="P21" s="306"/>
      <c r="Q21" s="314" t="s">
        <v>152</v>
      </c>
      <c r="R21" s="332" t="s">
        <v>200</v>
      </c>
      <c r="S21" s="342"/>
      <c r="T21" s="342"/>
      <c r="U21" s="342"/>
      <c r="V21" s="342"/>
      <c r="W21" s="342"/>
      <c r="X21" s="342"/>
      <c r="Y21" s="349"/>
      <c r="Z21" s="353"/>
      <c r="AA21" s="368"/>
      <c r="AB21" s="311"/>
      <c r="AC21" s="311"/>
      <c r="AD21" s="385"/>
      <c r="AE21" s="385"/>
      <c r="AF21" s="392"/>
      <c r="AG21" s="392"/>
      <c r="AH21" s="392"/>
      <c r="AI21" s="392"/>
      <c r="AJ21" s="392"/>
      <c r="AK21" s="392"/>
      <c r="AL21" s="385"/>
      <c r="AM21" s="375"/>
      <c r="AN21" s="375"/>
      <c r="AO21" s="375"/>
      <c r="AP21" s="385"/>
      <c r="AQ21" s="375"/>
      <c r="AR21" s="375"/>
      <c r="AS21" s="385"/>
    </row>
    <row r="22" spans="1:45">
      <c r="A22" s="236"/>
      <c r="B22" s="246"/>
      <c r="C22" s="250"/>
      <c r="D22" s="250"/>
      <c r="E22" s="261"/>
      <c r="F22" s="250"/>
      <c r="G22" s="270"/>
      <c r="H22" s="250"/>
      <c r="I22" s="250"/>
      <c r="J22" s="270"/>
      <c r="K22" s="283"/>
      <c r="L22" s="289"/>
      <c r="M22" s="296"/>
      <c r="N22" s="298"/>
      <c r="O22" s="304"/>
      <c r="P22" s="306"/>
      <c r="Q22" s="316"/>
      <c r="R22" s="334"/>
      <c r="S22" s="344"/>
      <c r="T22" s="344"/>
      <c r="U22" s="344"/>
      <c r="V22" s="344"/>
      <c r="W22" s="344"/>
      <c r="X22" s="344"/>
      <c r="Y22" s="351"/>
      <c r="Z22" s="353"/>
      <c r="AA22" s="368"/>
      <c r="AB22" s="311"/>
      <c r="AC22" s="311"/>
      <c r="AD22" s="385"/>
      <c r="AE22" s="385"/>
      <c r="AF22" s="392"/>
      <c r="AG22" s="392"/>
      <c r="AH22" s="392"/>
      <c r="AI22" s="392"/>
      <c r="AJ22" s="392"/>
      <c r="AK22" s="392"/>
      <c r="AL22" s="385"/>
      <c r="AM22" s="375"/>
      <c r="AN22" s="375"/>
      <c r="AO22" s="375"/>
      <c r="AP22" s="385"/>
      <c r="AQ22" s="375"/>
      <c r="AR22" s="375"/>
      <c r="AS22" s="385"/>
    </row>
    <row r="23" spans="1:45">
      <c r="A23" s="234">
        <v>21</v>
      </c>
      <c r="B23" s="244"/>
      <c r="C23" s="248"/>
      <c r="D23" s="248"/>
      <c r="E23" s="259"/>
      <c r="F23" s="248"/>
      <c r="G23" s="268"/>
      <c r="H23" s="248"/>
      <c r="I23" s="248"/>
      <c r="J23" s="276"/>
      <c r="K23" s="281"/>
      <c r="L23" s="287"/>
      <c r="M23" s="294"/>
      <c r="N23" s="298"/>
      <c r="O23" s="302">
        <f>IF(AND(J23="その他",OR(B23="保育士及び幼稚園教員",B23="保育士",B23="保育に従事する看護師・准看護師",B23="幼稚園教諭等",B23="知事が同等と認める者"),OR(L23&lt;6,M23&lt;20)),"短時間",)</f>
        <v>0</v>
      </c>
      <c r="P23" s="306"/>
      <c r="Q23" s="315"/>
      <c r="R23" s="333"/>
      <c r="S23" s="343"/>
      <c r="T23" s="343"/>
      <c r="U23" s="343"/>
      <c r="V23" s="343"/>
      <c r="W23" s="343"/>
      <c r="X23" s="343"/>
      <c r="Y23" s="350"/>
      <c r="Z23" s="353"/>
      <c r="AA23" s="369"/>
      <c r="AB23" s="311"/>
      <c r="AC23" s="311"/>
      <c r="AD23" s="385"/>
      <c r="AE23" s="385"/>
      <c r="AF23" s="392"/>
      <c r="AG23" s="392"/>
      <c r="AH23" s="392"/>
      <c r="AI23" s="392"/>
      <c r="AJ23" s="392"/>
      <c r="AK23" s="392"/>
      <c r="AL23" s="385"/>
      <c r="AM23" s="375" t="str">
        <f>IF(AND(J23="その他",B23="保育士及び幼稚園教員",E23="○",F23&lt;&gt;""),L23*M23,"")</f>
        <v/>
      </c>
      <c r="AN23" s="375" t="str">
        <f>IF(AND(J23="その他",B23="保育士",E23="○"),L23*M23,"")</f>
        <v/>
      </c>
      <c r="AO23" s="375" t="str">
        <f>IF(AND(J23="その他",B23="幼稚園教諭等",F23&lt;&gt;""),L23*M23,"")</f>
        <v/>
      </c>
      <c r="AP23" s="385"/>
      <c r="AQ23" s="375" t="str">
        <f>IF(AND(B23="看護師・准看護師(保育に従事する)",J23="その他"),L23*M23,"")</f>
        <v/>
      </c>
      <c r="AR23" s="375" t="str">
        <f>IF(AND(B23="知事が同等と認める者",J23="その他"),L23*M23,"")</f>
        <v/>
      </c>
      <c r="AS23" s="385"/>
    </row>
    <row r="24" spans="1:45">
      <c r="A24" s="235"/>
      <c r="B24" s="245"/>
      <c r="C24" s="249"/>
      <c r="D24" s="249"/>
      <c r="E24" s="260"/>
      <c r="F24" s="249"/>
      <c r="G24" s="269"/>
      <c r="H24" s="249"/>
      <c r="I24" s="249"/>
      <c r="J24" s="269"/>
      <c r="K24" s="282" t="s">
        <v>163</v>
      </c>
      <c r="L24" s="288"/>
      <c r="M24" s="295"/>
      <c r="N24" s="298"/>
      <c r="O24" s="303"/>
      <c r="P24" s="306"/>
      <c r="Q24" s="317" t="s">
        <v>208</v>
      </c>
      <c r="R24" s="335"/>
      <c r="S24" s="345"/>
      <c r="T24" s="345"/>
      <c r="U24" s="345"/>
      <c r="V24" s="345"/>
      <c r="W24" s="345"/>
      <c r="X24" s="345"/>
      <c r="Y24" s="352"/>
      <c r="Z24" s="353"/>
      <c r="AA24" s="368"/>
      <c r="AC24" s="251"/>
      <c r="AD24" s="384"/>
      <c r="AE24" s="384"/>
      <c r="AF24" s="384"/>
      <c r="AG24" s="384"/>
      <c r="AH24" s="384"/>
      <c r="AI24" s="384"/>
      <c r="AJ24" s="384"/>
      <c r="AK24" s="384"/>
      <c r="AL24" s="385"/>
      <c r="AM24" s="375"/>
      <c r="AN24" s="375"/>
      <c r="AO24" s="375"/>
      <c r="AP24" s="385"/>
      <c r="AQ24" s="375"/>
      <c r="AR24" s="375"/>
      <c r="AS24" s="385"/>
    </row>
    <row r="25" spans="1:45">
      <c r="A25" s="236"/>
      <c r="B25" s="246"/>
      <c r="C25" s="250"/>
      <c r="D25" s="250"/>
      <c r="E25" s="261"/>
      <c r="F25" s="250"/>
      <c r="G25" s="270"/>
      <c r="H25" s="250"/>
      <c r="I25" s="250"/>
      <c r="J25" s="270"/>
      <c r="K25" s="283"/>
      <c r="L25" s="289"/>
      <c r="M25" s="296"/>
      <c r="N25" s="298"/>
      <c r="O25" s="304"/>
      <c r="P25" s="306"/>
      <c r="Q25" s="314" t="s">
        <v>203</v>
      </c>
      <c r="R25" s="335"/>
      <c r="S25" s="345"/>
      <c r="T25" s="345"/>
      <c r="U25" s="345"/>
      <c r="V25" s="345"/>
      <c r="W25" s="345"/>
      <c r="X25" s="345"/>
      <c r="Y25" s="352"/>
      <c r="Z25" s="353"/>
      <c r="AA25" s="368"/>
      <c r="AB25" s="311"/>
      <c r="AC25" s="311"/>
      <c r="AD25" s="385"/>
      <c r="AE25" s="385"/>
      <c r="AF25" s="391"/>
      <c r="AG25" s="391"/>
      <c r="AH25" s="391"/>
      <c r="AI25" s="391"/>
      <c r="AJ25" s="391"/>
      <c r="AK25" s="391"/>
      <c r="AL25" s="385"/>
      <c r="AM25" s="375"/>
      <c r="AN25" s="375"/>
      <c r="AO25" s="375"/>
      <c r="AP25" s="385"/>
      <c r="AQ25" s="375"/>
      <c r="AR25" s="375"/>
      <c r="AS25" s="385"/>
    </row>
    <row r="26" spans="1:45">
      <c r="A26" s="234">
        <v>22</v>
      </c>
      <c r="B26" s="244"/>
      <c r="C26" s="248"/>
      <c r="D26" s="248"/>
      <c r="E26" s="259"/>
      <c r="F26" s="248"/>
      <c r="G26" s="268"/>
      <c r="H26" s="248"/>
      <c r="I26" s="248"/>
      <c r="J26" s="276"/>
      <c r="K26" s="281"/>
      <c r="L26" s="287"/>
      <c r="M26" s="294"/>
      <c r="N26" s="298"/>
      <c r="O26" s="302">
        <f>IF(AND(J26="その他",OR(B26="保育士及び幼稚園教員",B26="保育士",B26="保育に従事する看護師・准看護師",B26="幼稚園教諭等",B26="知事が同等と認める者"),OR(L26&lt;6,M26&lt;20)),"短時間",)</f>
        <v>0</v>
      </c>
      <c r="P26" s="306"/>
      <c r="Q26" s="313" t="s">
        <v>202</v>
      </c>
      <c r="R26" s="335"/>
      <c r="S26" s="345"/>
      <c r="T26" s="345"/>
      <c r="U26" s="345"/>
      <c r="V26" s="345"/>
      <c r="W26" s="345"/>
      <c r="X26" s="345"/>
      <c r="Y26" s="352"/>
      <c r="Z26" s="353"/>
      <c r="AA26" s="369"/>
      <c r="AB26" s="372" t="s">
        <v>176</v>
      </c>
      <c r="AC26" s="379"/>
      <c r="AD26" s="379"/>
      <c r="AE26" s="386"/>
      <c r="AF26" s="391"/>
      <c r="AG26" s="391"/>
      <c r="AH26" s="391"/>
      <c r="AI26" s="391"/>
      <c r="AJ26" s="391"/>
      <c r="AK26" s="391"/>
      <c r="AL26" s="385"/>
      <c r="AM26" s="375" t="str">
        <f>IF(AND(J26="その他",B26="保育士及び幼稚園教員",E26="○",F26&lt;&gt;""),L26*M26,"")</f>
        <v/>
      </c>
      <c r="AN26" s="375" t="str">
        <f>IF(AND(J26="その他",B26="保育士",E26="○"),L26*M26,"")</f>
        <v/>
      </c>
      <c r="AO26" s="375" t="str">
        <f>IF(AND(J26="その他",B26="幼稚園教諭等",F26&lt;&gt;""),L26*M26,"")</f>
        <v/>
      </c>
      <c r="AP26" s="385"/>
      <c r="AQ26" s="375" t="str">
        <f>IF(AND(B26="看護師・准看護師(保育に従事する)",J26="その他"),L26*M26,"")</f>
        <v/>
      </c>
      <c r="AR26" s="375" t="str">
        <f>IF(AND(B26="知事が同等と認める者",J26="その他"),L26*M26,"")</f>
        <v/>
      </c>
      <c r="AS26" s="385"/>
    </row>
    <row r="27" spans="1:45">
      <c r="A27" s="235"/>
      <c r="B27" s="245"/>
      <c r="C27" s="249"/>
      <c r="D27" s="249"/>
      <c r="E27" s="260"/>
      <c r="F27" s="249"/>
      <c r="G27" s="269"/>
      <c r="H27" s="249"/>
      <c r="I27" s="249"/>
      <c r="J27" s="269"/>
      <c r="K27" s="282" t="s">
        <v>163</v>
      </c>
      <c r="L27" s="288"/>
      <c r="M27" s="295"/>
      <c r="N27" s="298"/>
      <c r="O27" s="303"/>
      <c r="P27" s="306"/>
      <c r="Q27" s="313" t="s">
        <v>84</v>
      </c>
      <c r="R27" s="335"/>
      <c r="S27" s="345"/>
      <c r="T27" s="345"/>
      <c r="U27" s="345"/>
      <c r="V27" s="345"/>
      <c r="W27" s="345"/>
      <c r="X27" s="345"/>
      <c r="Y27" s="352"/>
      <c r="Z27" s="353"/>
      <c r="AA27" s="368"/>
      <c r="AB27" s="372" t="s">
        <v>160</v>
      </c>
      <c r="AC27" s="379"/>
      <c r="AD27" s="386"/>
      <c r="AE27" s="387">
        <f>COUNTIFS(B:B,"施設長",J:J,"その他")</f>
        <v>0</v>
      </c>
      <c r="AF27" s="391"/>
      <c r="AG27" s="391"/>
      <c r="AH27" s="391"/>
      <c r="AI27" s="391"/>
      <c r="AJ27" s="391"/>
      <c r="AK27" s="391"/>
      <c r="AL27" s="385"/>
      <c r="AM27" s="375"/>
      <c r="AN27" s="375"/>
      <c r="AO27" s="375"/>
      <c r="AP27" s="385"/>
      <c r="AQ27" s="375"/>
      <c r="AR27" s="375"/>
      <c r="AS27" s="385"/>
    </row>
    <row r="28" spans="1:45">
      <c r="A28" s="236"/>
      <c r="B28" s="246"/>
      <c r="C28" s="250"/>
      <c r="D28" s="250"/>
      <c r="E28" s="261"/>
      <c r="F28" s="250"/>
      <c r="G28" s="270"/>
      <c r="H28" s="250"/>
      <c r="I28" s="250"/>
      <c r="J28" s="270"/>
      <c r="K28" s="283"/>
      <c r="L28" s="289"/>
      <c r="M28" s="296"/>
      <c r="N28" s="298"/>
      <c r="O28" s="304"/>
      <c r="P28" s="306"/>
      <c r="Q28" s="314" t="s">
        <v>82</v>
      </c>
      <c r="R28" s="335"/>
      <c r="S28" s="345"/>
      <c r="T28" s="345"/>
      <c r="U28" s="345"/>
      <c r="V28" s="345"/>
      <c r="W28" s="345"/>
      <c r="X28" s="345"/>
      <c r="Y28" s="352"/>
      <c r="Z28" s="353"/>
      <c r="AA28" s="368"/>
      <c r="AB28" s="372" t="s">
        <v>162</v>
      </c>
      <c r="AC28" s="379"/>
      <c r="AD28" s="386"/>
      <c r="AE28" s="387">
        <f>COUNTIFS(B:B,"主任保育士等",J:J,"その他")</f>
        <v>0</v>
      </c>
      <c r="AF28" s="391"/>
      <c r="AG28" s="391"/>
      <c r="AH28" s="391"/>
      <c r="AI28" s="391"/>
      <c r="AJ28" s="391"/>
      <c r="AK28" s="391"/>
      <c r="AL28" s="385"/>
      <c r="AM28" s="375"/>
      <c r="AN28" s="375"/>
      <c r="AO28" s="375"/>
      <c r="AP28" s="385"/>
      <c r="AQ28" s="375"/>
      <c r="AR28" s="375"/>
      <c r="AS28" s="385"/>
    </row>
    <row r="29" spans="1:45">
      <c r="A29" s="234">
        <v>23</v>
      </c>
      <c r="B29" s="244"/>
      <c r="C29" s="248"/>
      <c r="D29" s="248"/>
      <c r="E29" s="259"/>
      <c r="F29" s="248"/>
      <c r="G29" s="268"/>
      <c r="H29" s="248"/>
      <c r="I29" s="248"/>
      <c r="J29" s="276"/>
      <c r="K29" s="281"/>
      <c r="L29" s="287"/>
      <c r="M29" s="294"/>
      <c r="N29" s="298"/>
      <c r="O29" s="302">
        <f>IF(AND(J29="その他",OR(B29="保育士及び幼稚園教員",B29="保育士",B29="保育に従事する看護師・准看護師",B29="幼稚園教諭等",B29="知事が同等と認める者"),OR(L29&lt;6,M29&lt;20)),"短時間",)</f>
        <v>0</v>
      </c>
      <c r="P29" s="306"/>
      <c r="Q29" s="314" t="s">
        <v>81</v>
      </c>
      <c r="R29" s="335"/>
      <c r="S29" s="345"/>
      <c r="T29" s="345"/>
      <c r="U29" s="345"/>
      <c r="V29" s="345"/>
      <c r="W29" s="345"/>
      <c r="X29" s="345"/>
      <c r="Y29" s="352"/>
      <c r="Z29" s="353"/>
      <c r="AA29" s="369"/>
      <c r="AB29" s="374" t="s">
        <v>114</v>
      </c>
      <c r="AC29" s="381"/>
      <c r="AD29" s="383"/>
      <c r="AE29" s="387">
        <f>COUNTIFS(B:B,"保育士及び幼稚園教員",J:J,"その他",E:E,"○",F:F,"&lt;&gt;")</f>
        <v>0</v>
      </c>
      <c r="AF29" s="391"/>
      <c r="AG29" s="391"/>
      <c r="AH29" s="391"/>
      <c r="AI29" s="391"/>
      <c r="AJ29" s="391"/>
      <c r="AK29" s="391"/>
      <c r="AL29" s="385"/>
      <c r="AM29" s="375" t="str">
        <f>IF(AND(J29="その他",B29="保育士及び幼稚園教員",E29="○",F29&lt;&gt;""),L29*M29,"")</f>
        <v/>
      </c>
      <c r="AN29" s="375" t="str">
        <f>IF(AND(J29="その他",B29="保育士",E29="○"),L29*M29,"")</f>
        <v/>
      </c>
      <c r="AO29" s="375" t="str">
        <f>IF(AND(J29="その他",B29="幼稚園教諭等",F29&lt;&gt;""),L29*M29,"")</f>
        <v/>
      </c>
      <c r="AP29" s="385"/>
      <c r="AQ29" s="375" t="str">
        <f>IF(AND(B29="看護師・准看護師(保育に従事する)",J29="その他"),L29*M29,"")</f>
        <v/>
      </c>
      <c r="AR29" s="375" t="str">
        <f>IF(AND(B29="知事が同等と認める者",J29="その他"),L29*M29,"")</f>
        <v/>
      </c>
      <c r="AS29" s="385"/>
    </row>
    <row r="30" spans="1:45">
      <c r="A30" s="235"/>
      <c r="B30" s="245"/>
      <c r="C30" s="249"/>
      <c r="D30" s="249"/>
      <c r="E30" s="260"/>
      <c r="F30" s="249"/>
      <c r="G30" s="269"/>
      <c r="H30" s="249"/>
      <c r="I30" s="249"/>
      <c r="J30" s="269"/>
      <c r="K30" s="282" t="s">
        <v>163</v>
      </c>
      <c r="L30" s="288"/>
      <c r="M30" s="295"/>
      <c r="N30" s="298"/>
      <c r="O30" s="303"/>
      <c r="P30" s="306"/>
      <c r="Q30" s="314" t="s">
        <v>173</v>
      </c>
      <c r="R30" s="331" t="s">
        <v>199</v>
      </c>
      <c r="S30" s="341"/>
      <c r="T30" s="341"/>
      <c r="U30" s="341"/>
      <c r="V30" s="341"/>
      <c r="W30" s="341"/>
      <c r="X30" s="341"/>
      <c r="Y30" s="348"/>
      <c r="Z30" s="353"/>
      <c r="AA30" s="368"/>
      <c r="AB30" s="372" t="s">
        <v>165</v>
      </c>
      <c r="AC30" s="379"/>
      <c r="AD30" s="386"/>
      <c r="AE30" s="387">
        <f>COUNTIFS(B:B,"保育士",J:J,"その他",E:E,"○")</f>
        <v>0</v>
      </c>
      <c r="AF30" s="391"/>
      <c r="AG30" s="391"/>
      <c r="AH30" s="391"/>
      <c r="AI30" s="391"/>
      <c r="AJ30" s="391"/>
      <c r="AK30" s="391"/>
      <c r="AL30" s="385"/>
      <c r="AM30" s="375"/>
      <c r="AN30" s="375"/>
      <c r="AO30" s="375"/>
      <c r="AP30" s="385"/>
      <c r="AQ30" s="375"/>
      <c r="AR30" s="375"/>
      <c r="AS30" s="385"/>
    </row>
    <row r="31" spans="1:45">
      <c r="A31" s="236"/>
      <c r="B31" s="246"/>
      <c r="C31" s="250"/>
      <c r="D31" s="250"/>
      <c r="E31" s="261"/>
      <c r="F31" s="250"/>
      <c r="G31" s="270"/>
      <c r="H31" s="250"/>
      <c r="I31" s="250"/>
      <c r="J31" s="270"/>
      <c r="K31" s="283"/>
      <c r="L31" s="289"/>
      <c r="M31" s="296"/>
      <c r="N31" s="298"/>
      <c r="O31" s="304"/>
      <c r="P31" s="306"/>
      <c r="Q31" s="314"/>
      <c r="R31" s="331"/>
      <c r="S31" s="341"/>
      <c r="T31" s="341"/>
      <c r="U31" s="341"/>
      <c r="V31" s="341"/>
      <c r="W31" s="341"/>
      <c r="X31" s="341"/>
      <c r="Y31" s="348"/>
      <c r="Z31" s="353"/>
      <c r="AA31" s="368"/>
      <c r="AB31" s="372" t="s">
        <v>166</v>
      </c>
      <c r="AC31" s="379"/>
      <c r="AD31" s="386"/>
      <c r="AE31" s="387">
        <f>COUNTIFS(B:B,"幼稚園教諭等",J:J,"その他",F:F,"&lt;&gt;")</f>
        <v>0</v>
      </c>
      <c r="AF31" s="391"/>
      <c r="AG31" s="391"/>
      <c r="AH31" s="391"/>
      <c r="AI31" s="391"/>
      <c r="AJ31" s="391"/>
      <c r="AK31" s="391"/>
      <c r="AL31" s="385"/>
      <c r="AM31" s="375"/>
      <c r="AN31" s="375"/>
      <c r="AO31" s="375"/>
      <c r="AP31" s="385"/>
      <c r="AQ31" s="375"/>
      <c r="AR31" s="375"/>
      <c r="AS31" s="385"/>
    </row>
    <row r="32" spans="1:45">
      <c r="A32" s="234">
        <v>24</v>
      </c>
      <c r="B32" s="244"/>
      <c r="C32" s="248"/>
      <c r="D32" s="248"/>
      <c r="E32" s="259"/>
      <c r="F32" s="248"/>
      <c r="G32" s="268"/>
      <c r="H32" s="248"/>
      <c r="I32" s="248"/>
      <c r="J32" s="276"/>
      <c r="K32" s="281"/>
      <c r="L32" s="287"/>
      <c r="M32" s="294"/>
      <c r="N32" s="298"/>
      <c r="O32" s="302">
        <f>IF(AND(J32="その他",OR(B32="保育士及び幼稚園教員",B32="保育士",B32="保育に従事する看護師・准看護師",B32="幼稚園教諭等",B32="知事が同等と認める者"),OR(L32&lt;6,M32&lt;20)),"短時間",)</f>
        <v>0</v>
      </c>
      <c r="P32" s="306"/>
      <c r="Q32" s="313"/>
      <c r="R32" s="331"/>
      <c r="S32" s="341"/>
      <c r="T32" s="341"/>
      <c r="U32" s="341"/>
      <c r="V32" s="341"/>
      <c r="W32" s="341"/>
      <c r="X32" s="341"/>
      <c r="Y32" s="348"/>
      <c r="Z32" s="353"/>
      <c r="AA32" s="369"/>
      <c r="AB32" s="372" t="s">
        <v>22</v>
      </c>
      <c r="AC32" s="379"/>
      <c r="AD32" s="386"/>
      <c r="AE32" s="387">
        <f>COUNTIFS(B:B,"知事が同等と認める者",J:J,"その他")</f>
        <v>0</v>
      </c>
      <c r="AF32" s="391"/>
      <c r="AG32" s="391"/>
      <c r="AH32" s="391"/>
      <c r="AI32" s="391"/>
      <c r="AJ32" s="391"/>
      <c r="AK32" s="391"/>
      <c r="AL32" s="385"/>
      <c r="AM32" s="375" t="str">
        <f>IF(AND(J32="その他",B32="保育士及び幼稚園教員",E32="○",F32&lt;&gt;""),L32*M32,"")</f>
        <v/>
      </c>
      <c r="AN32" s="375" t="str">
        <f>IF(AND(J32="その他",B32="保育士",E32="○"),L32*M32,"")</f>
        <v/>
      </c>
      <c r="AO32" s="375" t="str">
        <f>IF(AND(J32="その他",B32="幼稚園教諭等",F32&lt;&gt;""),L32*M32,"")</f>
        <v/>
      </c>
      <c r="AP32" s="385"/>
      <c r="AQ32" s="375" t="str">
        <f>IF(AND(B32="看護師・准看護師(保育に従事する)",J32="その他"),L32*M32,"")</f>
        <v/>
      </c>
      <c r="AR32" s="375" t="str">
        <f>IF(AND(B32="知事が同等と認める者",J32="その他"),L32*M32,"")</f>
        <v/>
      </c>
      <c r="AS32" s="385"/>
    </row>
    <row r="33" spans="1:45">
      <c r="A33" s="235"/>
      <c r="B33" s="245"/>
      <c r="C33" s="249"/>
      <c r="D33" s="249"/>
      <c r="E33" s="260"/>
      <c r="F33" s="249"/>
      <c r="G33" s="269"/>
      <c r="H33" s="249"/>
      <c r="I33" s="249"/>
      <c r="J33" s="269"/>
      <c r="K33" s="282" t="s">
        <v>163</v>
      </c>
      <c r="L33" s="288"/>
      <c r="M33" s="295"/>
      <c r="N33" s="298"/>
      <c r="O33" s="303"/>
      <c r="P33" s="306"/>
      <c r="Q33" s="313"/>
      <c r="R33" s="331"/>
      <c r="S33" s="341"/>
      <c r="T33" s="341"/>
      <c r="U33" s="341"/>
      <c r="V33" s="341"/>
      <c r="W33" s="341"/>
      <c r="X33" s="341"/>
      <c r="Y33" s="348"/>
      <c r="Z33" s="353"/>
      <c r="AA33" s="368"/>
      <c r="AB33" s="406" t="s">
        <v>169</v>
      </c>
      <c r="AC33" s="410"/>
      <c r="AD33" s="414"/>
      <c r="AE33" s="387">
        <f>COUNTIFS(B:B,"看護師・准看護師(保育に従事する)",J:J,"その他")</f>
        <v>0</v>
      </c>
      <c r="AF33" s="391"/>
      <c r="AG33" s="391"/>
      <c r="AH33" s="391"/>
      <c r="AI33" s="391"/>
      <c r="AJ33" s="391"/>
      <c r="AK33" s="391"/>
      <c r="AL33" s="385"/>
      <c r="AM33" s="375"/>
      <c r="AN33" s="375"/>
      <c r="AO33" s="375"/>
      <c r="AP33" s="385"/>
      <c r="AQ33" s="375"/>
      <c r="AR33" s="375"/>
      <c r="AS33" s="385"/>
    </row>
    <row r="34" spans="1:45">
      <c r="A34" s="236"/>
      <c r="B34" s="246"/>
      <c r="C34" s="250"/>
      <c r="D34" s="250"/>
      <c r="E34" s="261"/>
      <c r="F34" s="250"/>
      <c r="G34" s="270"/>
      <c r="H34" s="250"/>
      <c r="I34" s="250"/>
      <c r="J34" s="270"/>
      <c r="K34" s="283"/>
      <c r="L34" s="289"/>
      <c r="M34" s="296"/>
      <c r="N34" s="298"/>
      <c r="O34" s="304"/>
      <c r="P34" s="306"/>
      <c r="Q34" s="314"/>
      <c r="R34" s="331"/>
      <c r="S34" s="341"/>
      <c r="T34" s="341"/>
      <c r="U34" s="341"/>
      <c r="V34" s="341"/>
      <c r="W34" s="341"/>
      <c r="X34" s="341"/>
      <c r="Y34" s="348"/>
      <c r="Z34" s="353"/>
      <c r="AA34" s="368"/>
      <c r="AB34" s="407" t="s">
        <v>171</v>
      </c>
      <c r="AC34" s="411"/>
      <c r="AD34" s="415"/>
      <c r="AE34" s="387">
        <f>COUNTIFS(B:B,"看護師・准看護師(保育に従事しない)",J:J,"その他")</f>
        <v>0</v>
      </c>
      <c r="AF34" s="391"/>
      <c r="AG34" s="391"/>
      <c r="AH34" s="391"/>
      <c r="AI34" s="391"/>
      <c r="AJ34" s="391"/>
      <c r="AK34" s="391"/>
      <c r="AL34" s="385"/>
      <c r="AM34" s="375"/>
      <c r="AN34" s="375"/>
      <c r="AO34" s="375"/>
      <c r="AP34" s="385"/>
      <c r="AQ34" s="375"/>
      <c r="AR34" s="375"/>
      <c r="AS34" s="385"/>
    </row>
    <row r="35" spans="1:45">
      <c r="A35" s="234">
        <v>25</v>
      </c>
      <c r="B35" s="244"/>
      <c r="C35" s="248"/>
      <c r="D35" s="248"/>
      <c r="E35" s="259"/>
      <c r="F35" s="248"/>
      <c r="G35" s="268"/>
      <c r="H35" s="248"/>
      <c r="I35" s="248"/>
      <c r="J35" s="276"/>
      <c r="K35" s="281"/>
      <c r="L35" s="287"/>
      <c r="M35" s="294"/>
      <c r="N35" s="298"/>
      <c r="O35" s="302">
        <f>IF(AND(J35="その他",OR(B35="保育士及び幼稚園教員",B35="保育士",B35="保育に従事する看護師・准看護師",B35="幼稚園教諭等",B35="知事が同等と認める者"),OR(L35&lt;6,M35&lt;20)),"短時間",)</f>
        <v>0</v>
      </c>
      <c r="P35" s="306"/>
      <c r="Q35" s="314"/>
      <c r="R35" s="331"/>
      <c r="S35" s="341"/>
      <c r="T35" s="341"/>
      <c r="U35" s="341"/>
      <c r="V35" s="341"/>
      <c r="W35" s="341"/>
      <c r="X35" s="341"/>
      <c r="Y35" s="348"/>
      <c r="Z35" s="353"/>
      <c r="AA35" s="369"/>
      <c r="AB35" s="372" t="s">
        <v>109</v>
      </c>
      <c r="AC35" s="379"/>
      <c r="AD35" s="386"/>
      <c r="AE35" s="387">
        <f>COUNTIFS(B:B,"調理員",J:J,"その他")</f>
        <v>0</v>
      </c>
      <c r="AF35" s="391"/>
      <c r="AG35" s="391"/>
      <c r="AH35" s="391"/>
      <c r="AI35" s="391"/>
      <c r="AJ35" s="391"/>
      <c r="AK35" s="391"/>
      <c r="AL35" s="385"/>
      <c r="AM35" s="375" t="str">
        <f>IF(AND(J35="その他",B35="保育士及び幼稚園教員",E35="○",F35&lt;&gt;""),L35*M35,"")</f>
        <v/>
      </c>
      <c r="AN35" s="375" t="str">
        <f>IF(AND(J35="その他",B35="保育士",E35="○"),L35*M35,"")</f>
        <v/>
      </c>
      <c r="AO35" s="375" t="str">
        <f>IF(AND(J35="その他",B35="幼稚園教諭等",F35&lt;&gt;""),L35*M35,"")</f>
        <v/>
      </c>
      <c r="AP35" s="385"/>
      <c r="AQ35" s="375" t="str">
        <f>IF(AND(B35="看護師・准看護師(保育に従事する)",J35="その他"),L35*M35,"")</f>
        <v/>
      </c>
      <c r="AR35" s="375" t="str">
        <f>IF(AND(B35="知事が同等と認める者",J35="その他"),L35*M35,"")</f>
        <v/>
      </c>
      <c r="AS35" s="385"/>
    </row>
    <row r="36" spans="1:45">
      <c r="A36" s="235"/>
      <c r="B36" s="245"/>
      <c r="C36" s="249"/>
      <c r="D36" s="249"/>
      <c r="E36" s="260"/>
      <c r="F36" s="249"/>
      <c r="G36" s="269"/>
      <c r="H36" s="249"/>
      <c r="I36" s="249"/>
      <c r="J36" s="269"/>
      <c r="K36" s="282" t="s">
        <v>163</v>
      </c>
      <c r="L36" s="288"/>
      <c r="M36" s="295"/>
      <c r="N36" s="298"/>
      <c r="O36" s="303"/>
      <c r="P36" s="308"/>
      <c r="Q36" s="313"/>
      <c r="R36" s="331"/>
      <c r="S36" s="341"/>
      <c r="T36" s="341"/>
      <c r="U36" s="341"/>
      <c r="V36" s="341"/>
      <c r="W36" s="341"/>
      <c r="X36" s="341"/>
      <c r="Y36" s="348"/>
      <c r="Z36" s="353"/>
      <c r="AA36" s="368"/>
      <c r="AB36" s="372" t="s">
        <v>82</v>
      </c>
      <c r="AC36" s="379"/>
      <c r="AD36" s="386"/>
      <c r="AE36" s="387">
        <f>COUNTIFS(B:B,"栄養士",J:J,"その他")</f>
        <v>0</v>
      </c>
      <c r="AF36" s="392"/>
      <c r="AG36" s="392"/>
      <c r="AH36" s="392"/>
      <c r="AI36" s="392"/>
      <c r="AJ36" s="392"/>
      <c r="AK36" s="392"/>
      <c r="AL36" s="385"/>
      <c r="AM36" s="375"/>
      <c r="AN36" s="375"/>
      <c r="AO36" s="375"/>
      <c r="AP36" s="385"/>
      <c r="AQ36" s="375"/>
      <c r="AR36" s="375"/>
      <c r="AS36" s="385"/>
    </row>
    <row r="37" spans="1:45">
      <c r="A37" s="236"/>
      <c r="B37" s="246"/>
      <c r="C37" s="250"/>
      <c r="D37" s="250"/>
      <c r="E37" s="261"/>
      <c r="F37" s="250"/>
      <c r="G37" s="270"/>
      <c r="H37" s="250"/>
      <c r="I37" s="250"/>
      <c r="J37" s="270"/>
      <c r="K37" s="283"/>
      <c r="L37" s="289"/>
      <c r="M37" s="296"/>
      <c r="N37" s="298"/>
      <c r="O37" s="304"/>
      <c r="P37" s="308"/>
      <c r="Q37" s="318"/>
      <c r="R37" s="318"/>
      <c r="S37" s="318"/>
      <c r="T37" s="318"/>
      <c r="U37" s="318"/>
      <c r="V37" s="318"/>
      <c r="W37" s="318"/>
      <c r="X37" s="318"/>
      <c r="Y37" s="353"/>
      <c r="Z37" s="353"/>
      <c r="AA37" s="368"/>
      <c r="AB37" s="373" t="s">
        <v>81</v>
      </c>
      <c r="AC37" s="380"/>
      <c r="AD37" s="382"/>
      <c r="AE37" s="387">
        <f>COUNTIFS(B:B,"事務員",J:J,"その他")</f>
        <v>0</v>
      </c>
      <c r="AF37" s="392"/>
      <c r="AG37" s="392"/>
      <c r="AH37" s="392"/>
      <c r="AI37" s="392"/>
      <c r="AJ37" s="392"/>
      <c r="AK37" s="392"/>
      <c r="AL37" s="385"/>
      <c r="AM37" s="375"/>
      <c r="AN37" s="375"/>
      <c r="AO37" s="375"/>
      <c r="AP37" s="385"/>
      <c r="AQ37" s="375"/>
      <c r="AR37" s="375"/>
      <c r="AS37" s="385"/>
    </row>
    <row r="38" spans="1:45">
      <c r="A38" s="234">
        <v>26</v>
      </c>
      <c r="B38" s="244"/>
      <c r="C38" s="248"/>
      <c r="D38" s="248"/>
      <c r="E38" s="259"/>
      <c r="F38" s="248"/>
      <c r="G38" s="268"/>
      <c r="H38" s="248"/>
      <c r="I38" s="248"/>
      <c r="J38" s="276"/>
      <c r="K38" s="281"/>
      <c r="L38" s="287"/>
      <c r="M38" s="294"/>
      <c r="N38" s="298"/>
      <c r="O38" s="302">
        <f>IF(AND(J38="その他",OR(B38="保育士及び幼稚園教員",B38="保育士",B38="保育に従事する看護師・准看護師",B38="幼稚園教諭等",B38="知事が同等と認める者"),OR(L38&lt;6,M38&lt;20)),"短時間",)</f>
        <v>0</v>
      </c>
      <c r="P38" s="307"/>
      <c r="Q38" s="311"/>
      <c r="R38" s="311"/>
      <c r="S38" s="311"/>
      <c r="T38" s="311"/>
      <c r="U38" s="311"/>
      <c r="V38" s="311"/>
      <c r="W38" s="311"/>
      <c r="X38" s="328"/>
      <c r="Y38" s="353"/>
      <c r="Z38" s="353"/>
      <c r="AA38" s="369"/>
      <c r="AB38" s="406"/>
      <c r="AC38" s="412" t="s">
        <v>105</v>
      </c>
      <c r="AD38" s="414"/>
      <c r="AE38" s="387">
        <f>COUNTIFS(B:B,"子育て支援センター専従職員",J:J,"その他")</f>
        <v>0</v>
      </c>
      <c r="AF38" s="392"/>
      <c r="AG38" s="392"/>
      <c r="AH38" s="392"/>
      <c r="AI38" s="392"/>
      <c r="AJ38" s="392"/>
      <c r="AK38" s="392"/>
      <c r="AL38" s="385"/>
      <c r="AM38" s="375" t="str">
        <f>IF(AND(J38="その他",B38="保育士及び幼稚園教員",E38="○",F38&lt;&gt;""),L38*M38,"")</f>
        <v/>
      </c>
      <c r="AN38" s="375" t="str">
        <f>IF(AND(J38="その他",B38="保育士",E38="○"),L38*M38,"")</f>
        <v/>
      </c>
      <c r="AO38" s="375" t="str">
        <f>IF(AND(J38="その他",B38="幼稚園教諭等",F38&lt;&gt;""),L38*M38,"")</f>
        <v/>
      </c>
      <c r="AP38" s="385"/>
      <c r="AQ38" s="375" t="str">
        <f>IF(AND(B38="看護師・准看護師(保育に従事する)",J38="その他"),L38*M38,"")</f>
        <v/>
      </c>
      <c r="AR38" s="375" t="str">
        <f>IF(AND(B38="知事が同等と認める者",J38="その他"),L38*M38,"")</f>
        <v/>
      </c>
      <c r="AS38" s="385"/>
    </row>
    <row r="39" spans="1:45">
      <c r="A39" s="235"/>
      <c r="B39" s="245"/>
      <c r="C39" s="249"/>
      <c r="D39" s="249"/>
      <c r="E39" s="260"/>
      <c r="F39" s="249"/>
      <c r="G39" s="269"/>
      <c r="H39" s="249"/>
      <c r="I39" s="249"/>
      <c r="J39" s="269"/>
      <c r="K39" s="282" t="s">
        <v>163</v>
      </c>
      <c r="L39" s="288"/>
      <c r="M39" s="295"/>
      <c r="N39" s="298"/>
      <c r="O39" s="303"/>
      <c r="P39" s="307"/>
      <c r="Q39" s="319" t="s">
        <v>22</v>
      </c>
      <c r="R39" s="319"/>
      <c r="S39" s="336"/>
      <c r="T39" s="336"/>
      <c r="U39" s="336"/>
      <c r="V39" s="336"/>
      <c r="W39" s="336"/>
      <c r="X39" s="336"/>
      <c r="Y39" s="353"/>
      <c r="Z39" s="353"/>
      <c r="AA39" s="368"/>
      <c r="AB39" s="372" t="s">
        <v>173</v>
      </c>
      <c r="AC39" s="379"/>
      <c r="AD39" s="386"/>
      <c r="AE39" s="387">
        <f>COUNTIFS(B:B,"その他",J:J,"その他")</f>
        <v>0</v>
      </c>
      <c r="AF39" s="392"/>
      <c r="AG39" s="392"/>
      <c r="AH39" s="392"/>
      <c r="AI39" s="392"/>
      <c r="AJ39" s="392"/>
      <c r="AK39" s="392"/>
      <c r="AL39" s="385"/>
      <c r="AM39" s="375"/>
      <c r="AN39" s="375"/>
      <c r="AO39" s="375"/>
      <c r="AP39" s="385"/>
      <c r="AQ39" s="375"/>
      <c r="AR39" s="375"/>
      <c r="AS39" s="385"/>
    </row>
    <row r="40" spans="1:45">
      <c r="A40" s="236"/>
      <c r="B40" s="246"/>
      <c r="C40" s="250"/>
      <c r="D40" s="250"/>
      <c r="E40" s="261"/>
      <c r="F40" s="250"/>
      <c r="G40" s="270"/>
      <c r="H40" s="250"/>
      <c r="I40" s="250"/>
      <c r="J40" s="270"/>
      <c r="K40" s="283"/>
      <c r="L40" s="289"/>
      <c r="M40" s="296"/>
      <c r="N40" s="298"/>
      <c r="O40" s="304"/>
      <c r="P40" s="306"/>
      <c r="Q40" s="320" t="s">
        <v>183</v>
      </c>
      <c r="R40" s="323"/>
      <c r="S40" s="323"/>
      <c r="T40" s="323"/>
      <c r="U40" s="323"/>
      <c r="V40" s="323"/>
      <c r="W40" s="323"/>
      <c r="X40" s="323"/>
      <c r="Y40" s="354"/>
      <c r="Z40" s="359"/>
      <c r="AA40" s="368"/>
      <c r="AB40" s="311"/>
      <c r="AC40" s="413" t="s">
        <v>41</v>
      </c>
      <c r="AD40" s="385"/>
      <c r="AE40" s="388">
        <f>SUM(AE27:AE39)</f>
        <v>0</v>
      </c>
      <c r="AF40" s="392"/>
      <c r="AG40" s="392"/>
      <c r="AH40" s="392"/>
      <c r="AI40" s="392"/>
      <c r="AJ40" s="392"/>
      <c r="AK40" s="392"/>
      <c r="AL40" s="385"/>
      <c r="AM40" s="375"/>
      <c r="AN40" s="375"/>
      <c r="AO40" s="375"/>
      <c r="AP40" s="385"/>
      <c r="AQ40" s="375"/>
      <c r="AR40" s="375"/>
      <c r="AS40" s="385"/>
    </row>
    <row r="41" spans="1:45">
      <c r="A41" s="234">
        <v>27</v>
      </c>
      <c r="B41" s="244"/>
      <c r="C41" s="248"/>
      <c r="D41" s="248"/>
      <c r="E41" s="259"/>
      <c r="F41" s="248"/>
      <c r="G41" s="268"/>
      <c r="H41" s="248"/>
      <c r="I41" s="248"/>
      <c r="J41" s="276"/>
      <c r="K41" s="281"/>
      <c r="L41" s="287"/>
      <c r="M41" s="294"/>
      <c r="N41" s="298"/>
      <c r="O41" s="302">
        <f>IF(AND(J41="その他",OR(B41="保育士及び幼稚園教員",B41="保育士",B41="保育に従事する看護師・准看護師",B41="幼稚園教諭等",B41="知事が同等と認める者"),OR(L41&lt;6,M41&lt;20)),"短時間",)</f>
        <v>0</v>
      </c>
      <c r="P41" s="306"/>
      <c r="Q41" s="321" t="s">
        <v>90</v>
      </c>
      <c r="R41" s="311"/>
      <c r="S41" s="311"/>
      <c r="T41" s="311"/>
      <c r="U41" s="311"/>
      <c r="V41" s="311"/>
      <c r="W41" s="311"/>
      <c r="X41" s="311"/>
      <c r="Y41" s="353"/>
      <c r="Z41" s="360"/>
      <c r="AA41" s="369"/>
      <c r="AB41" s="311"/>
      <c r="AC41" s="311"/>
      <c r="AD41" s="385"/>
      <c r="AE41" s="385"/>
      <c r="AF41" s="385"/>
      <c r="AG41" s="385"/>
      <c r="AH41" s="385"/>
      <c r="AI41" s="385"/>
      <c r="AJ41" s="385"/>
      <c r="AK41" s="385"/>
      <c r="AL41" s="385"/>
      <c r="AM41" s="375" t="str">
        <f>IF(AND(J41="その他",B41="保育士及び幼稚園教員",E41="○",F41&lt;&gt;""),L41*M41,"")</f>
        <v/>
      </c>
      <c r="AN41" s="375" t="str">
        <f>IF(AND(J41="その他",B41="保育士",E41="○"),L41*M41,"")</f>
        <v/>
      </c>
      <c r="AO41" s="375" t="str">
        <f>IF(AND(J41="その他",B41="幼稚園教諭等",F41&lt;&gt;""),L41*M41,"")</f>
        <v/>
      </c>
      <c r="AP41" s="385"/>
      <c r="AQ41" s="375" t="str">
        <f>IF(AND(B41="看護師・准看護師(保育に従事する)",J41="その他"),L41*M41,"")</f>
        <v/>
      </c>
      <c r="AR41" s="375" t="str">
        <f>IF(AND(B41="知事が同等と認める者",J41="その他"),L41*M41,"")</f>
        <v/>
      </c>
      <c r="AS41" s="385"/>
    </row>
    <row r="42" spans="1:45">
      <c r="A42" s="235"/>
      <c r="B42" s="245"/>
      <c r="C42" s="249"/>
      <c r="D42" s="249"/>
      <c r="E42" s="260"/>
      <c r="F42" s="249"/>
      <c r="G42" s="269"/>
      <c r="H42" s="249"/>
      <c r="I42" s="249"/>
      <c r="J42" s="269"/>
      <c r="K42" s="282" t="s">
        <v>163</v>
      </c>
      <c r="L42" s="288"/>
      <c r="M42" s="295"/>
      <c r="N42" s="298"/>
      <c r="O42" s="303"/>
      <c r="P42" s="306"/>
      <c r="Q42" s="322" t="s">
        <v>190</v>
      </c>
      <c r="R42" s="336"/>
      <c r="S42" s="336"/>
      <c r="T42" s="336"/>
      <c r="U42" s="336"/>
      <c r="V42" s="336"/>
      <c r="W42" s="336"/>
      <c r="X42" s="336"/>
      <c r="Y42" s="355"/>
      <c r="Z42" s="361"/>
      <c r="AA42" s="368"/>
      <c r="AB42" s="311"/>
      <c r="AC42" s="311"/>
      <c r="AD42" s="385"/>
      <c r="AE42" s="385"/>
      <c r="AF42" s="385"/>
      <c r="AG42" s="385"/>
      <c r="AH42" s="385"/>
      <c r="AI42" s="385"/>
      <c r="AJ42" s="385"/>
      <c r="AK42" s="385"/>
      <c r="AL42" s="385"/>
      <c r="AM42" s="375"/>
      <c r="AN42" s="375"/>
      <c r="AO42" s="375"/>
      <c r="AP42" s="385"/>
      <c r="AQ42" s="375"/>
      <c r="AR42" s="375"/>
      <c r="AS42" s="385"/>
    </row>
    <row r="43" spans="1:45">
      <c r="A43" s="236"/>
      <c r="B43" s="246"/>
      <c r="C43" s="250"/>
      <c r="D43" s="250"/>
      <c r="E43" s="261"/>
      <c r="F43" s="250"/>
      <c r="G43" s="270"/>
      <c r="H43" s="250"/>
      <c r="I43" s="250"/>
      <c r="J43" s="270"/>
      <c r="K43" s="283"/>
      <c r="L43" s="289"/>
      <c r="M43" s="296"/>
      <c r="N43" s="298"/>
      <c r="O43" s="304"/>
      <c r="P43" s="307"/>
      <c r="Q43" s="323"/>
      <c r="R43" s="323"/>
      <c r="S43" s="311"/>
      <c r="T43" s="311"/>
      <c r="U43" s="311"/>
      <c r="V43" s="311"/>
      <c r="W43" s="311"/>
      <c r="X43" s="311"/>
      <c r="Y43" s="353"/>
      <c r="Z43" s="353"/>
      <c r="AA43" s="368"/>
      <c r="AB43" s="311"/>
      <c r="AC43" s="311"/>
      <c r="AD43" s="385"/>
      <c r="AE43" s="385"/>
      <c r="AF43" s="385"/>
      <c r="AG43" s="385"/>
      <c r="AH43" s="385"/>
      <c r="AI43" s="385"/>
      <c r="AJ43" s="385"/>
      <c r="AK43" s="385"/>
      <c r="AL43" s="385"/>
      <c r="AM43" s="375"/>
      <c r="AN43" s="375"/>
      <c r="AO43" s="375"/>
      <c r="AP43" s="385"/>
      <c r="AQ43" s="375"/>
      <c r="AR43" s="375"/>
      <c r="AS43" s="385"/>
    </row>
    <row r="44" spans="1:45">
      <c r="A44" s="234">
        <v>28</v>
      </c>
      <c r="B44" s="244"/>
      <c r="C44" s="248"/>
      <c r="D44" s="248"/>
      <c r="E44" s="259"/>
      <c r="F44" s="248"/>
      <c r="G44" s="268"/>
      <c r="H44" s="248"/>
      <c r="I44" s="248"/>
      <c r="J44" s="276"/>
      <c r="K44" s="281"/>
      <c r="L44" s="287"/>
      <c r="M44" s="294"/>
      <c r="N44" s="298"/>
      <c r="O44" s="302">
        <f>IF(AND(J44="その他",OR(B44="保育士及び幼稚園教員",B44="保育士",B44="保育に従事する看護師・准看護師",B44="幼稚園教諭等",B44="知事が同等と認める者"),OR(L44&lt;6,M44&lt;20)),"短時間",)</f>
        <v>0</v>
      </c>
      <c r="P44" s="307"/>
      <c r="Q44" s="324" t="s">
        <v>177</v>
      </c>
      <c r="R44" s="324"/>
      <c r="S44" s="311"/>
      <c r="T44" s="311"/>
      <c r="U44" s="311"/>
      <c r="V44" s="311"/>
      <c r="W44" s="311"/>
      <c r="X44" s="311"/>
      <c r="Y44" s="353"/>
      <c r="Z44" s="353"/>
      <c r="AA44" s="369"/>
      <c r="AB44" s="311"/>
      <c r="AC44" s="311"/>
      <c r="AD44" s="385"/>
      <c r="AE44" s="385"/>
      <c r="AF44" s="385"/>
      <c r="AG44" s="385"/>
      <c r="AH44" s="385"/>
      <c r="AI44" s="385"/>
      <c r="AJ44" s="385"/>
      <c r="AK44" s="385"/>
      <c r="AL44" s="385"/>
      <c r="AM44" s="375" t="str">
        <f>IF(AND(J44="その他",B44="保育士及び幼稚園教員",E44="○",F44&lt;&gt;""),L44*M44,"")</f>
        <v/>
      </c>
      <c r="AN44" s="375" t="str">
        <f>IF(AND(J44="その他",B44="保育士",E44="○"),L44*M44,"")</f>
        <v/>
      </c>
      <c r="AO44" s="375" t="str">
        <f>IF(AND(J44="その他",B44="幼稚園教諭等",F44&lt;&gt;""),L44*M44,"")</f>
        <v/>
      </c>
      <c r="AP44" s="385"/>
      <c r="AQ44" s="375" t="str">
        <f>IF(AND(B44="看護師・准看護師(保育に従事する)",J44="その他"),L44*M44,"")</f>
        <v/>
      </c>
      <c r="AR44" s="375" t="str">
        <f>IF(AND(B44="知事が同等と認める者",J44="その他"),L44*M44,"")</f>
        <v/>
      </c>
      <c r="AS44" s="385"/>
    </row>
    <row r="45" spans="1:45">
      <c r="A45" s="235"/>
      <c r="B45" s="245"/>
      <c r="C45" s="249"/>
      <c r="D45" s="249"/>
      <c r="E45" s="260"/>
      <c r="F45" s="249"/>
      <c r="G45" s="269"/>
      <c r="H45" s="249"/>
      <c r="I45" s="249"/>
      <c r="J45" s="269"/>
      <c r="K45" s="282" t="s">
        <v>163</v>
      </c>
      <c r="L45" s="288"/>
      <c r="M45" s="295"/>
      <c r="N45" s="298"/>
      <c r="O45" s="303"/>
      <c r="P45" s="306"/>
      <c r="Q45" s="325" t="s">
        <v>178</v>
      </c>
      <c r="R45" s="337" t="s">
        <v>170</v>
      </c>
      <c r="S45" s="346"/>
      <c r="T45" s="346"/>
      <c r="U45" s="346"/>
      <c r="V45" s="346"/>
      <c r="W45" s="346"/>
      <c r="X45" s="347"/>
      <c r="Y45" s="353"/>
      <c r="Z45" s="353"/>
      <c r="AA45" s="368"/>
      <c r="AD45" s="384"/>
      <c r="AE45" s="389" t="s">
        <v>91</v>
      </c>
      <c r="AF45" s="389"/>
      <c r="AG45" s="389" t="s">
        <v>71</v>
      </c>
      <c r="AH45" s="389"/>
      <c r="AI45" s="389" t="s">
        <v>182</v>
      </c>
      <c r="AJ45" s="389"/>
      <c r="AK45" s="384"/>
      <c r="AL45" s="385"/>
      <c r="AM45" s="375"/>
      <c r="AN45" s="375"/>
      <c r="AO45" s="375"/>
      <c r="AP45" s="385"/>
      <c r="AQ45" s="375"/>
      <c r="AR45" s="375"/>
      <c r="AS45" s="385"/>
    </row>
    <row r="46" spans="1:45">
      <c r="A46" s="236"/>
      <c r="B46" s="246"/>
      <c r="C46" s="250"/>
      <c r="D46" s="250"/>
      <c r="E46" s="261"/>
      <c r="F46" s="250"/>
      <c r="G46" s="270"/>
      <c r="H46" s="250"/>
      <c r="I46" s="250"/>
      <c r="J46" s="270"/>
      <c r="K46" s="283"/>
      <c r="L46" s="289"/>
      <c r="M46" s="296"/>
      <c r="N46" s="298"/>
      <c r="O46" s="304"/>
      <c r="P46" s="306"/>
      <c r="Q46" s="325" t="s">
        <v>173</v>
      </c>
      <c r="R46" s="338" t="s">
        <v>198</v>
      </c>
      <c r="S46" s="338"/>
      <c r="T46" s="338"/>
      <c r="U46" s="338"/>
      <c r="V46" s="338"/>
      <c r="W46" s="337"/>
      <c r="X46" s="347"/>
      <c r="Y46" s="353"/>
      <c r="Z46" s="353"/>
      <c r="AA46" s="368"/>
      <c r="AD46" s="384"/>
      <c r="AE46" s="384"/>
      <c r="AF46" s="384"/>
      <c r="AG46" s="384"/>
      <c r="AH46" s="384"/>
      <c r="AI46" s="384"/>
      <c r="AJ46" s="384"/>
      <c r="AK46" s="384"/>
      <c r="AL46" s="385"/>
      <c r="AM46" s="375"/>
      <c r="AN46" s="375"/>
      <c r="AO46" s="375"/>
      <c r="AP46" s="385"/>
      <c r="AQ46" s="375"/>
      <c r="AR46" s="375"/>
      <c r="AS46" s="385"/>
    </row>
    <row r="47" spans="1:45">
      <c r="A47" s="234">
        <v>29</v>
      </c>
      <c r="B47" s="244"/>
      <c r="C47" s="248"/>
      <c r="D47" s="248"/>
      <c r="E47" s="259"/>
      <c r="F47" s="248"/>
      <c r="G47" s="268"/>
      <c r="H47" s="248"/>
      <c r="I47" s="248"/>
      <c r="J47" s="276"/>
      <c r="K47" s="281"/>
      <c r="L47" s="287"/>
      <c r="M47" s="294"/>
      <c r="N47" s="298"/>
      <c r="O47" s="302">
        <f>IF(AND(J47="その他",OR(B47="保育士及び幼稚園教員",B47="保育士",B47="保育に従事する看護師・准看護師",B47="幼稚園教諭等",B47="知事が同等と認める者"),OR(L47&lt;6,M47&lt;20)),"短時間",)</f>
        <v>0</v>
      </c>
      <c r="P47" s="306"/>
      <c r="Q47" s="325" t="s">
        <v>180</v>
      </c>
      <c r="R47" s="331" t="s">
        <v>197</v>
      </c>
      <c r="S47" s="341"/>
      <c r="T47" s="341"/>
      <c r="U47" s="341"/>
      <c r="V47" s="341"/>
      <c r="W47" s="341"/>
      <c r="X47" s="348"/>
      <c r="Y47" s="353"/>
      <c r="Z47" s="353"/>
      <c r="AA47" s="369"/>
      <c r="AB47" s="373" t="s">
        <v>184</v>
      </c>
      <c r="AC47" s="380"/>
      <c r="AD47" s="382"/>
      <c r="AE47" s="378">
        <f>AE7</f>
        <v>0</v>
      </c>
      <c r="AF47" s="378"/>
      <c r="AG47" s="378">
        <f>AE27</f>
        <v>0</v>
      </c>
      <c r="AH47" s="378"/>
      <c r="AI47" s="393"/>
      <c r="AJ47" s="393"/>
      <c r="AK47" s="384"/>
      <c r="AL47" s="385"/>
      <c r="AM47" s="375" t="str">
        <f>IF(AND(J47="その他",B47="保育士及び幼稚園教員",E47="○",F47&lt;&gt;""),L47*M47,"")</f>
        <v/>
      </c>
      <c r="AN47" s="375" t="str">
        <f>IF(AND(J47="その他",B47="保育士",E47="○"),L47*M47,"")</f>
        <v/>
      </c>
      <c r="AO47" s="375" t="str">
        <f>IF(AND(J47="その他",B47="幼稚園教諭等",F47&lt;&gt;""),L47*M47,"")</f>
        <v/>
      </c>
      <c r="AP47" s="385"/>
      <c r="AQ47" s="375" t="str">
        <f>IF(AND(B47="看護師・准看護師(保育に従事する)",J47="その他"),L47*M47,"")</f>
        <v/>
      </c>
      <c r="AR47" s="375" t="str">
        <f>IF(AND(B47="知事が同等と認める者",J47="その他"),L47*M47,"")</f>
        <v/>
      </c>
      <c r="AS47" s="385"/>
    </row>
    <row r="48" spans="1:45">
      <c r="A48" s="235"/>
      <c r="B48" s="245"/>
      <c r="C48" s="249"/>
      <c r="D48" s="249"/>
      <c r="E48" s="260"/>
      <c r="F48" s="249"/>
      <c r="G48" s="269"/>
      <c r="H48" s="249"/>
      <c r="I48" s="249"/>
      <c r="J48" s="269"/>
      <c r="K48" s="282" t="s">
        <v>163</v>
      </c>
      <c r="L48" s="288"/>
      <c r="M48" s="295"/>
      <c r="N48" s="298"/>
      <c r="O48" s="303"/>
      <c r="P48" s="308"/>
      <c r="Q48" s="325" t="s">
        <v>64</v>
      </c>
      <c r="R48" s="331" t="s">
        <v>179</v>
      </c>
      <c r="S48" s="341"/>
      <c r="T48" s="341"/>
      <c r="U48" s="341"/>
      <c r="V48" s="341"/>
      <c r="W48" s="341"/>
      <c r="X48" s="348"/>
      <c r="Y48" s="353"/>
      <c r="Z48" s="353"/>
      <c r="AA48" s="368"/>
      <c r="AB48" s="374" t="s">
        <v>114</v>
      </c>
      <c r="AC48" s="381"/>
      <c r="AD48" s="383"/>
      <c r="AE48" s="378">
        <f t="shared" ref="AE48:AE56" si="0">AE9</f>
        <v>0</v>
      </c>
      <c r="AF48" s="378"/>
      <c r="AG48" s="378">
        <f t="shared" ref="AG48:AG56" si="1">AE29</f>
        <v>0</v>
      </c>
      <c r="AH48" s="378"/>
      <c r="AI48" s="378">
        <f>AM54</f>
        <v>0</v>
      </c>
      <c r="AJ48" s="378"/>
      <c r="AK48" s="384"/>
      <c r="AL48" s="385"/>
      <c r="AM48" s="375"/>
      <c r="AN48" s="375"/>
      <c r="AO48" s="375"/>
      <c r="AP48" s="385"/>
      <c r="AQ48" s="375"/>
      <c r="AR48" s="375"/>
      <c r="AS48" s="385"/>
    </row>
    <row r="49" spans="1:45">
      <c r="A49" s="236"/>
      <c r="B49" s="246"/>
      <c r="C49" s="250"/>
      <c r="D49" s="250"/>
      <c r="E49" s="261"/>
      <c r="F49" s="250"/>
      <c r="G49" s="270"/>
      <c r="H49" s="250"/>
      <c r="I49" s="250"/>
      <c r="J49" s="270"/>
      <c r="K49" s="283"/>
      <c r="L49" s="289"/>
      <c r="M49" s="296"/>
      <c r="N49" s="298"/>
      <c r="O49" s="304"/>
      <c r="P49" s="307"/>
      <c r="Q49" s="323"/>
      <c r="R49" s="323"/>
      <c r="S49" s="323"/>
      <c r="T49" s="323"/>
      <c r="U49" s="323"/>
      <c r="V49" s="323"/>
      <c r="W49" s="323"/>
      <c r="X49" s="323"/>
      <c r="Y49" s="353"/>
      <c r="Z49" s="353"/>
      <c r="AA49" s="368"/>
      <c r="AB49" s="377" t="s">
        <v>165</v>
      </c>
      <c r="AC49" s="377"/>
      <c r="AD49" s="377"/>
      <c r="AE49" s="378">
        <f t="shared" si="0"/>
        <v>0</v>
      </c>
      <c r="AF49" s="378"/>
      <c r="AG49" s="378">
        <f t="shared" si="1"/>
        <v>0</v>
      </c>
      <c r="AH49" s="378"/>
      <c r="AI49" s="378">
        <f>AN54</f>
        <v>0</v>
      </c>
      <c r="AJ49" s="378"/>
      <c r="AK49" s="384"/>
      <c r="AL49" s="385"/>
      <c r="AM49" s="375"/>
      <c r="AN49" s="375"/>
      <c r="AO49" s="375"/>
      <c r="AP49" s="385"/>
      <c r="AQ49" s="375"/>
      <c r="AR49" s="375"/>
      <c r="AS49" s="385"/>
    </row>
    <row r="50" spans="1:45">
      <c r="A50" s="234">
        <v>30</v>
      </c>
      <c r="B50" s="244"/>
      <c r="C50" s="248"/>
      <c r="D50" s="248"/>
      <c r="E50" s="259"/>
      <c r="F50" s="248"/>
      <c r="G50" s="268"/>
      <c r="H50" s="248"/>
      <c r="I50" s="248"/>
      <c r="J50" s="276"/>
      <c r="K50" s="281"/>
      <c r="L50" s="287"/>
      <c r="M50" s="294"/>
      <c r="N50" s="298"/>
      <c r="O50" s="302">
        <f>IF(AND(J50="その他",OR(B50="保育士及び幼稚園教員",B50="保育士",B50="保育に従事する看護師・准看護師",B50="幼稚園教諭等",B50="知事が同等と認める者"),OR(L50&lt;6,M50&lt;20)),"短時間",)</f>
        <v>0</v>
      </c>
      <c r="P50" s="307"/>
      <c r="Q50" s="319" t="s">
        <v>185</v>
      </c>
      <c r="R50" s="319"/>
      <c r="S50" s="319"/>
      <c r="T50" s="319"/>
      <c r="U50" s="319"/>
      <c r="V50" s="319"/>
      <c r="W50" s="319"/>
      <c r="X50" s="319"/>
      <c r="Y50" s="319"/>
      <c r="Z50" s="353"/>
      <c r="AA50" s="369"/>
      <c r="AB50" s="377" t="s">
        <v>166</v>
      </c>
      <c r="AC50" s="377"/>
      <c r="AD50" s="377"/>
      <c r="AE50" s="378">
        <f t="shared" si="0"/>
        <v>0</v>
      </c>
      <c r="AF50" s="378"/>
      <c r="AG50" s="378">
        <f t="shared" si="1"/>
        <v>0</v>
      </c>
      <c r="AH50" s="378"/>
      <c r="AI50" s="378">
        <f>AO54</f>
        <v>0</v>
      </c>
      <c r="AJ50" s="378"/>
      <c r="AK50" s="384"/>
      <c r="AL50" s="385"/>
      <c r="AM50" s="375" t="str">
        <f>IF(AND(J50="その他",B50="保育士及び幼稚園教員",E50="○",F50&lt;&gt;""),L50*M50,"")</f>
        <v/>
      </c>
      <c r="AN50" s="375" t="str">
        <f>IF(AND(J50="その他",B50="保育士",E50="○"),L50*M50,"")</f>
        <v/>
      </c>
      <c r="AO50" s="375" t="str">
        <f>IF(AND(J50="その他",B50="幼稚園教諭等",F50&lt;&gt;""),L50*M50,"")</f>
        <v/>
      </c>
      <c r="AP50" s="385"/>
      <c r="AQ50" s="375" t="str">
        <f>IF(AND(B50="看護師・准看護師(保育に従事する)",J50="その他"),L50*M50,"")</f>
        <v/>
      </c>
      <c r="AR50" s="375" t="str">
        <f>IF(AND(B50="知事が同等と認める者",J50="その他"),L50*M50,"")</f>
        <v/>
      </c>
      <c r="AS50" s="385"/>
    </row>
    <row r="51" spans="1:45">
      <c r="A51" s="235"/>
      <c r="B51" s="245"/>
      <c r="C51" s="249"/>
      <c r="D51" s="249"/>
      <c r="E51" s="260"/>
      <c r="F51" s="249"/>
      <c r="G51" s="269"/>
      <c r="H51" s="249"/>
      <c r="I51" s="249"/>
      <c r="J51" s="269"/>
      <c r="K51" s="282" t="s">
        <v>163</v>
      </c>
      <c r="L51" s="288"/>
      <c r="M51" s="295"/>
      <c r="N51" s="298"/>
      <c r="O51" s="303"/>
      <c r="P51" s="307"/>
      <c r="Q51" s="326" t="s">
        <v>186</v>
      </c>
      <c r="R51" s="339"/>
      <c r="S51" s="339"/>
      <c r="T51" s="339"/>
      <c r="U51" s="339"/>
      <c r="V51" s="339"/>
      <c r="W51" s="339"/>
      <c r="X51" s="339"/>
      <c r="Y51" s="339"/>
      <c r="Z51" s="362"/>
      <c r="AA51" s="368"/>
      <c r="AB51" s="378" t="s">
        <v>152</v>
      </c>
      <c r="AC51" s="378"/>
      <c r="AD51" s="378"/>
      <c r="AE51" s="378">
        <f t="shared" si="0"/>
        <v>0</v>
      </c>
      <c r="AF51" s="378"/>
      <c r="AG51" s="378">
        <f t="shared" si="1"/>
        <v>0</v>
      </c>
      <c r="AH51" s="378"/>
      <c r="AI51" s="378">
        <f>AR54</f>
        <v>0</v>
      </c>
      <c r="AJ51" s="378"/>
      <c r="AK51" s="384"/>
      <c r="AL51" s="385"/>
      <c r="AM51" s="375"/>
      <c r="AN51" s="375"/>
      <c r="AO51" s="375"/>
      <c r="AP51" s="385"/>
      <c r="AQ51" s="375"/>
      <c r="AR51" s="375"/>
      <c r="AS51" s="385"/>
    </row>
    <row r="52" spans="1:45">
      <c r="A52" s="236"/>
      <c r="B52" s="246"/>
      <c r="C52" s="250"/>
      <c r="D52" s="250"/>
      <c r="E52" s="261"/>
      <c r="F52" s="250"/>
      <c r="G52" s="270"/>
      <c r="H52" s="250"/>
      <c r="I52" s="250"/>
      <c r="J52" s="270"/>
      <c r="K52" s="283"/>
      <c r="L52" s="289"/>
      <c r="M52" s="296"/>
      <c r="N52" s="298"/>
      <c r="O52" s="304"/>
      <c r="P52" s="308"/>
      <c r="Q52" s="403"/>
      <c r="R52" s="340"/>
      <c r="S52" s="340"/>
      <c r="T52" s="340"/>
      <c r="U52" s="340"/>
      <c r="V52" s="340"/>
      <c r="W52" s="340"/>
      <c r="X52" s="340"/>
      <c r="Y52" s="340"/>
      <c r="Z52" s="363"/>
      <c r="AA52" s="368"/>
      <c r="AB52" s="409" t="s">
        <v>188</v>
      </c>
      <c r="AC52" s="409"/>
      <c r="AD52" s="409"/>
      <c r="AE52" s="378">
        <f t="shared" si="0"/>
        <v>0</v>
      </c>
      <c r="AF52" s="378"/>
      <c r="AG52" s="378">
        <f t="shared" si="1"/>
        <v>0</v>
      </c>
      <c r="AH52" s="378"/>
      <c r="AI52" s="378">
        <f>AQ54</f>
        <v>0</v>
      </c>
      <c r="AJ52" s="378"/>
      <c r="AK52" s="384"/>
      <c r="AL52" s="385"/>
      <c r="AM52" s="375"/>
      <c r="AN52" s="375"/>
      <c r="AO52" s="375"/>
      <c r="AP52" s="385"/>
      <c r="AQ52" s="375"/>
      <c r="AR52" s="375"/>
      <c r="AS52" s="385"/>
    </row>
    <row r="53" spans="1:45">
      <c r="D53" s="256"/>
      <c r="Q53" s="328"/>
      <c r="R53" s="328"/>
      <c r="S53" s="328"/>
      <c r="T53" s="328"/>
      <c r="U53" s="328"/>
      <c r="V53" s="328"/>
      <c r="W53" s="328"/>
      <c r="X53" s="328"/>
      <c r="Y53" s="328"/>
      <c r="Z53" s="328"/>
      <c r="AA53" s="405"/>
      <c r="AB53" s="409" t="s">
        <v>189</v>
      </c>
      <c r="AC53" s="409"/>
      <c r="AD53" s="409"/>
      <c r="AE53" s="378">
        <f t="shared" si="0"/>
        <v>0</v>
      </c>
      <c r="AF53" s="378"/>
      <c r="AG53" s="378">
        <f t="shared" si="1"/>
        <v>0</v>
      </c>
      <c r="AH53" s="378"/>
      <c r="AI53" s="393"/>
      <c r="AJ53" s="393"/>
      <c r="AK53" s="384"/>
      <c r="AL53" s="384"/>
      <c r="AM53" s="384"/>
      <c r="AN53" s="384"/>
      <c r="AO53" s="384"/>
      <c r="AP53" s="384"/>
      <c r="AQ53" s="384"/>
      <c r="AR53" s="384"/>
      <c r="AS53" s="384"/>
    </row>
    <row r="54" spans="1:45">
      <c r="B54" s="247" t="s">
        <v>160</v>
      </c>
      <c r="Q54" s="328"/>
      <c r="R54" s="328"/>
      <c r="S54" s="328"/>
      <c r="T54" s="328"/>
      <c r="U54" s="328"/>
      <c r="V54" s="328"/>
      <c r="W54" s="328"/>
      <c r="X54" s="328"/>
      <c r="Y54" s="328"/>
      <c r="Z54" s="328"/>
      <c r="AA54" s="405"/>
      <c r="AB54" s="372" t="s">
        <v>84</v>
      </c>
      <c r="AC54" s="379"/>
      <c r="AD54" s="386"/>
      <c r="AE54" s="378">
        <f t="shared" si="0"/>
        <v>0</v>
      </c>
      <c r="AF54" s="378"/>
      <c r="AG54" s="378">
        <f t="shared" si="1"/>
        <v>0</v>
      </c>
      <c r="AH54" s="378"/>
      <c r="AI54" s="393"/>
      <c r="AJ54" s="393"/>
      <c r="AK54" s="384"/>
      <c r="AL54" s="384"/>
      <c r="AM54" s="377">
        <f>SUM(AM8:AM52)</f>
        <v>0</v>
      </c>
      <c r="AN54" s="377">
        <f>SUM(AN8:AN52)</f>
        <v>0</v>
      </c>
      <c r="AO54" s="377">
        <f>SUM(AO8:AO52)</f>
        <v>0</v>
      </c>
      <c r="AP54" s="384"/>
      <c r="AQ54" s="377">
        <f>SUM(AQ8:AQ52)</f>
        <v>0</v>
      </c>
      <c r="AR54" s="377">
        <f>SUM(AR8:AR52)</f>
        <v>0</v>
      </c>
      <c r="AS54" s="384"/>
    </row>
    <row r="55" spans="1:45">
      <c r="B55" s="247" t="s">
        <v>164</v>
      </c>
      <c r="Q55" s="328"/>
      <c r="R55" s="328"/>
      <c r="S55" s="328"/>
      <c r="T55" s="328"/>
      <c r="U55" s="328"/>
      <c r="V55" s="328"/>
      <c r="W55" s="328"/>
      <c r="X55" s="328"/>
      <c r="Y55" s="328"/>
      <c r="Z55" s="328"/>
      <c r="AA55" s="405"/>
      <c r="AB55" s="372" t="s">
        <v>82</v>
      </c>
      <c r="AC55" s="379"/>
      <c r="AD55" s="386"/>
      <c r="AE55" s="378">
        <f t="shared" si="0"/>
        <v>0</v>
      </c>
      <c r="AF55" s="378"/>
      <c r="AG55" s="378">
        <f t="shared" si="1"/>
        <v>0</v>
      </c>
      <c r="AH55" s="378"/>
      <c r="AI55" s="393"/>
      <c r="AJ55" s="393"/>
      <c r="AK55" s="384"/>
      <c r="AL55" s="384"/>
      <c r="AM55" s="377"/>
      <c r="AN55" s="377"/>
      <c r="AO55" s="377"/>
      <c r="AP55" s="384"/>
      <c r="AQ55" s="377"/>
      <c r="AR55" s="377"/>
      <c r="AS55" s="384"/>
    </row>
    <row r="56" spans="1:45">
      <c r="B56" s="247" t="s">
        <v>168</v>
      </c>
      <c r="Q56" s="328"/>
      <c r="R56" s="328"/>
      <c r="S56" s="328"/>
      <c r="T56" s="328"/>
      <c r="U56" s="328"/>
      <c r="V56" s="328"/>
      <c r="W56" s="328"/>
      <c r="X56" s="328"/>
      <c r="Y56" s="328"/>
      <c r="Z56" s="328"/>
      <c r="AA56" s="405"/>
      <c r="AB56" s="372" t="s">
        <v>81</v>
      </c>
      <c r="AC56" s="379"/>
      <c r="AD56" s="386"/>
      <c r="AE56" s="378">
        <f t="shared" si="0"/>
        <v>0</v>
      </c>
      <c r="AF56" s="378"/>
      <c r="AG56" s="378">
        <f t="shared" si="1"/>
        <v>0</v>
      </c>
      <c r="AH56" s="378"/>
      <c r="AI56" s="393"/>
      <c r="AJ56" s="393"/>
      <c r="AK56" s="384"/>
      <c r="AL56" s="384"/>
      <c r="AM56" s="377"/>
      <c r="AN56" s="377"/>
      <c r="AO56" s="377"/>
      <c r="AP56" s="384"/>
      <c r="AQ56" s="377"/>
      <c r="AR56" s="377"/>
      <c r="AS56" s="384"/>
    </row>
    <row r="57" spans="1:45">
      <c r="B57" s="247" t="s">
        <v>165</v>
      </c>
      <c r="Q57" s="328"/>
      <c r="R57" s="328"/>
      <c r="S57" s="328"/>
      <c r="T57" s="328"/>
      <c r="U57" s="328"/>
      <c r="V57" s="328"/>
      <c r="W57" s="328"/>
      <c r="X57" s="328"/>
      <c r="Y57" s="328"/>
      <c r="Z57" s="328"/>
      <c r="AA57" s="405"/>
      <c r="AB57" s="372" t="s">
        <v>173</v>
      </c>
      <c r="AC57" s="379"/>
      <c r="AD57" s="386"/>
      <c r="AE57" s="378">
        <f>AE8+AE18+AE19</f>
        <v>0</v>
      </c>
      <c r="AF57" s="378"/>
      <c r="AG57" s="378">
        <f>AE27+AE28+AE38+AE39</f>
        <v>0</v>
      </c>
      <c r="AH57" s="378"/>
      <c r="AI57" s="393"/>
      <c r="AJ57" s="393"/>
      <c r="AK57" s="384"/>
      <c r="AL57" s="384"/>
      <c r="AM57" s="384"/>
      <c r="AN57" s="384"/>
      <c r="AO57" s="384"/>
      <c r="AP57" s="384"/>
      <c r="AQ57" s="384"/>
      <c r="AR57" s="384"/>
      <c r="AS57" s="384"/>
    </row>
    <row r="58" spans="1:45">
      <c r="B58" s="237" t="s">
        <v>174</v>
      </c>
      <c r="Q58" s="328"/>
      <c r="R58" s="311"/>
      <c r="AD58" s="384"/>
      <c r="AE58" s="384"/>
      <c r="AF58" s="384"/>
      <c r="AG58" s="384"/>
      <c r="AH58" s="384"/>
      <c r="AI58" s="384"/>
      <c r="AJ58" s="384"/>
      <c r="AK58" s="384"/>
      <c r="AL58" s="384"/>
      <c r="AM58" s="384"/>
      <c r="AN58" s="384"/>
      <c r="AO58" s="384"/>
      <c r="AP58" s="384"/>
      <c r="AQ58" s="384"/>
      <c r="AR58" s="384"/>
      <c r="AS58" s="384"/>
    </row>
    <row r="59" spans="1:45">
      <c r="B59" s="247" t="s">
        <v>172</v>
      </c>
      <c r="R59" s="311"/>
      <c r="AD59" s="384"/>
      <c r="AE59" s="384"/>
      <c r="AF59" s="384"/>
      <c r="AG59" s="384"/>
      <c r="AH59" s="384"/>
    </row>
    <row r="60" spans="1:45">
      <c r="A60" s="237"/>
      <c r="B60" s="247" t="s">
        <v>152</v>
      </c>
      <c r="C60" s="229"/>
      <c r="R60" s="311"/>
      <c r="AD60" s="384"/>
      <c r="AE60" s="384"/>
      <c r="AF60" s="384"/>
      <c r="AG60" s="384"/>
      <c r="AH60" s="384"/>
    </row>
    <row r="61" spans="1:45">
      <c r="B61" s="247" t="s">
        <v>208</v>
      </c>
      <c r="C61" s="251"/>
      <c r="R61" s="311"/>
      <c r="AD61" s="384"/>
      <c r="AE61" s="384"/>
      <c r="AF61" s="384"/>
      <c r="AG61" s="384"/>
      <c r="AH61" s="384"/>
    </row>
    <row r="62" spans="1:45">
      <c r="B62" s="247" t="s">
        <v>203</v>
      </c>
      <c r="R62" s="311"/>
      <c r="AD62" s="384"/>
      <c r="AE62" s="384"/>
      <c r="AF62" s="384"/>
      <c r="AG62" s="384"/>
      <c r="AH62" s="384"/>
    </row>
    <row r="63" spans="1:45">
      <c r="B63" s="247" t="s">
        <v>175</v>
      </c>
      <c r="R63" s="311"/>
      <c r="AD63" s="384"/>
      <c r="AE63" s="384"/>
      <c r="AF63" s="384"/>
      <c r="AG63" s="384"/>
      <c r="AH63" s="384"/>
    </row>
    <row r="64" spans="1:45">
      <c r="B64" s="247" t="s">
        <v>84</v>
      </c>
      <c r="R64" s="311"/>
      <c r="AD64" s="384"/>
      <c r="AE64" s="384"/>
      <c r="AF64" s="384"/>
      <c r="AG64" s="384"/>
      <c r="AH64" s="384"/>
    </row>
    <row r="65" spans="2:45">
      <c r="B65" s="247" t="s">
        <v>82</v>
      </c>
      <c r="R65" s="311"/>
      <c r="AD65" s="384"/>
      <c r="AE65" s="384"/>
      <c r="AF65" s="384"/>
      <c r="AG65" s="384"/>
      <c r="AH65" s="384"/>
    </row>
    <row r="66" spans="2:45">
      <c r="B66" s="247" t="s">
        <v>81</v>
      </c>
      <c r="AD66" s="384"/>
      <c r="AE66" s="384"/>
      <c r="AF66" s="384"/>
      <c r="AG66" s="384"/>
      <c r="AH66" s="384"/>
    </row>
    <row r="67" spans="2:45">
      <c r="B67" s="247" t="s">
        <v>173</v>
      </c>
      <c r="AD67" s="384"/>
      <c r="AE67" s="384"/>
      <c r="AF67" s="384"/>
      <c r="AG67" s="384"/>
      <c r="AH67" s="384"/>
    </row>
    <row r="68" spans="2:45">
      <c r="AD68" s="384"/>
      <c r="AE68" s="384"/>
      <c r="AF68" s="384"/>
      <c r="AG68" s="384"/>
      <c r="AH68" s="384"/>
    </row>
    <row r="69" spans="2:45">
      <c r="AD69" s="384"/>
      <c r="AE69" s="384"/>
      <c r="AF69" s="384"/>
      <c r="AG69" s="384"/>
      <c r="AH69" s="384"/>
    </row>
    <row r="70" spans="2:45">
      <c r="AD70" s="384"/>
      <c r="AE70" s="384"/>
      <c r="AF70" s="384"/>
      <c r="AG70" s="384"/>
      <c r="AH70" s="384"/>
    </row>
    <row r="71" spans="2:45">
      <c r="AD71" s="384"/>
      <c r="AE71" s="384"/>
      <c r="AF71" s="384"/>
      <c r="AG71" s="384"/>
      <c r="AH71" s="384"/>
    </row>
    <row r="72" spans="2:45">
      <c r="AD72" s="384"/>
      <c r="AE72" s="384"/>
      <c r="AF72" s="384"/>
      <c r="AG72" s="384"/>
      <c r="AH72" s="384"/>
    </row>
    <row r="73" spans="2:45">
      <c r="AL73" s="384"/>
      <c r="AM73" s="384"/>
      <c r="AN73" s="384"/>
      <c r="AO73" s="384"/>
      <c r="AP73" s="384"/>
      <c r="AQ73" s="384"/>
      <c r="AR73" s="384"/>
      <c r="AS73" s="384"/>
    </row>
    <row r="74" spans="2:45">
      <c r="AL74" s="384"/>
      <c r="AM74" s="384"/>
      <c r="AN74" s="384"/>
      <c r="AO74" s="384"/>
      <c r="AP74" s="384"/>
      <c r="AQ74" s="384"/>
      <c r="AR74" s="384"/>
      <c r="AS74" s="384"/>
    </row>
    <row r="75" spans="2:45">
      <c r="AL75" s="384"/>
      <c r="AM75" s="384"/>
      <c r="AN75" s="384"/>
      <c r="AO75" s="384"/>
      <c r="AP75" s="384"/>
      <c r="AQ75" s="384"/>
      <c r="AR75" s="384"/>
      <c r="AS75" s="384"/>
    </row>
    <row r="76" spans="2:45">
      <c r="AL76" s="384"/>
      <c r="AM76" s="384"/>
      <c r="AN76" s="384"/>
      <c r="AO76" s="384"/>
      <c r="AP76" s="384"/>
      <c r="AQ76" s="384"/>
      <c r="AR76" s="384"/>
      <c r="AS76" s="384"/>
    </row>
    <row r="77" spans="2:45">
      <c r="AL77" s="384"/>
      <c r="AM77" s="384"/>
      <c r="AN77" s="384"/>
      <c r="AO77" s="384"/>
      <c r="AP77" s="384"/>
      <c r="AQ77" s="384"/>
      <c r="AR77" s="384"/>
      <c r="AS77" s="384"/>
    </row>
    <row r="78" spans="2:45">
      <c r="AL78" s="384"/>
      <c r="AM78" s="384"/>
      <c r="AN78" s="384"/>
      <c r="AO78" s="384"/>
      <c r="AP78" s="384"/>
      <c r="AQ78" s="384"/>
      <c r="AR78" s="384"/>
      <c r="AS78" s="384"/>
    </row>
    <row r="79" spans="2:45">
      <c r="AL79" s="384"/>
      <c r="AM79" s="384"/>
      <c r="AN79" s="384"/>
      <c r="AO79" s="384"/>
      <c r="AP79" s="384"/>
      <c r="AQ79" s="384"/>
      <c r="AR79" s="384"/>
      <c r="AS79" s="384"/>
    </row>
  </sheetData>
  <mergeCells count="496">
    <mergeCell ref="E5:G5"/>
    <mergeCell ref="K5:M5"/>
    <mergeCell ref="AF5:AK5"/>
    <mergeCell ref="AB6:AE6"/>
    <mergeCell ref="AF6:AG6"/>
    <mergeCell ref="AH6:AI6"/>
    <mergeCell ref="AJ6:AK6"/>
    <mergeCell ref="AB7:AD7"/>
    <mergeCell ref="AF7:AG7"/>
    <mergeCell ref="AH7:AI7"/>
    <mergeCell ref="AJ7:AK7"/>
    <mergeCell ref="R8:Y8"/>
    <mergeCell ref="AB8:AD8"/>
    <mergeCell ref="AF8:AG8"/>
    <mergeCell ref="AH8:AI8"/>
    <mergeCell ref="AJ8:AK8"/>
    <mergeCell ref="AB9:AD9"/>
    <mergeCell ref="AF9:AG9"/>
    <mergeCell ref="AH9:AI9"/>
    <mergeCell ref="AJ9:AK9"/>
    <mergeCell ref="AB10:AD10"/>
    <mergeCell ref="AF10:AG10"/>
    <mergeCell ref="AH10:AI10"/>
    <mergeCell ref="AJ10:AK10"/>
    <mergeCell ref="AB11:AD11"/>
    <mergeCell ref="AF11:AG11"/>
    <mergeCell ref="AH11:AI11"/>
    <mergeCell ref="AJ11:AK11"/>
    <mergeCell ref="AB12:AD12"/>
    <mergeCell ref="AF12:AG12"/>
    <mergeCell ref="AH12:AI12"/>
    <mergeCell ref="AJ12:AK12"/>
    <mergeCell ref="AF13:AG13"/>
    <mergeCell ref="AH13:AI13"/>
    <mergeCell ref="AJ13:AK13"/>
    <mergeCell ref="AB14:AD14"/>
    <mergeCell ref="AF14:AG14"/>
    <mergeCell ref="AH14:AI14"/>
    <mergeCell ref="AJ14:AK14"/>
    <mergeCell ref="AB15:AD15"/>
    <mergeCell ref="AF15:AG15"/>
    <mergeCell ref="AH15:AI15"/>
    <mergeCell ref="AJ15:AK15"/>
    <mergeCell ref="AB16:AD16"/>
    <mergeCell ref="AF16:AG16"/>
    <mergeCell ref="AH16:AI16"/>
    <mergeCell ref="AJ16:AK16"/>
    <mergeCell ref="AB17:AD17"/>
    <mergeCell ref="AF17:AG17"/>
    <mergeCell ref="AH17:AI17"/>
    <mergeCell ref="AJ17:AK17"/>
    <mergeCell ref="AF18:AG18"/>
    <mergeCell ref="AH18:AI18"/>
    <mergeCell ref="AJ18:AK18"/>
    <mergeCell ref="AB19:AD19"/>
    <mergeCell ref="AF19:AG19"/>
    <mergeCell ref="AH19:AI19"/>
    <mergeCell ref="AJ19:AK19"/>
    <mergeCell ref="AB20:AD20"/>
    <mergeCell ref="R24:Y24"/>
    <mergeCell ref="R25:Y25"/>
    <mergeCell ref="AF25:AK25"/>
    <mergeCell ref="R26:Y26"/>
    <mergeCell ref="AB26:AE26"/>
    <mergeCell ref="AF26:AG26"/>
    <mergeCell ref="AH26:AI26"/>
    <mergeCell ref="AJ26:AK26"/>
    <mergeCell ref="R27:Y27"/>
    <mergeCell ref="AB27:AD27"/>
    <mergeCell ref="AF27:AG27"/>
    <mergeCell ref="AH27:AI27"/>
    <mergeCell ref="AJ27:AK27"/>
    <mergeCell ref="R28:Y28"/>
    <mergeCell ref="AB28:AD28"/>
    <mergeCell ref="AF28:AG28"/>
    <mergeCell ref="AH28:AI28"/>
    <mergeCell ref="AJ28:AK28"/>
    <mergeCell ref="R29:Y29"/>
    <mergeCell ref="AB29:AD29"/>
    <mergeCell ref="AF29:AG29"/>
    <mergeCell ref="AH29:AI29"/>
    <mergeCell ref="AJ29:AK29"/>
    <mergeCell ref="R30:Y30"/>
    <mergeCell ref="AB30:AD30"/>
    <mergeCell ref="AF30:AG30"/>
    <mergeCell ref="AH30:AI30"/>
    <mergeCell ref="AJ30:AK30"/>
    <mergeCell ref="R31:Y31"/>
    <mergeCell ref="AB31:AD31"/>
    <mergeCell ref="AF31:AG31"/>
    <mergeCell ref="AH31:AI31"/>
    <mergeCell ref="AJ31:AK31"/>
    <mergeCell ref="R32:Y32"/>
    <mergeCell ref="AB32:AD32"/>
    <mergeCell ref="AF32:AG32"/>
    <mergeCell ref="AH32:AI32"/>
    <mergeCell ref="AJ32:AK32"/>
    <mergeCell ref="R33:Y33"/>
    <mergeCell ref="AF33:AG33"/>
    <mergeCell ref="AH33:AI33"/>
    <mergeCell ref="AJ33:AK33"/>
    <mergeCell ref="R34:Y34"/>
    <mergeCell ref="AB34:AD34"/>
    <mergeCell ref="AF34:AG34"/>
    <mergeCell ref="AH34:AI34"/>
    <mergeCell ref="AJ34:AK34"/>
    <mergeCell ref="R35:Y35"/>
    <mergeCell ref="AB35:AD35"/>
    <mergeCell ref="AF35:AG35"/>
    <mergeCell ref="AH35:AI35"/>
    <mergeCell ref="AJ35:AK35"/>
    <mergeCell ref="R36:Y36"/>
    <mergeCell ref="AB36:AD36"/>
    <mergeCell ref="AF36:AG36"/>
    <mergeCell ref="AH36:AI36"/>
    <mergeCell ref="AJ36:AK36"/>
    <mergeCell ref="AB37:AD37"/>
    <mergeCell ref="AF37:AG37"/>
    <mergeCell ref="AH37:AI37"/>
    <mergeCell ref="AJ37:AK37"/>
    <mergeCell ref="AF38:AG38"/>
    <mergeCell ref="AH38:AI38"/>
    <mergeCell ref="AJ38:AK38"/>
    <mergeCell ref="Q39:R39"/>
    <mergeCell ref="AB39:AD39"/>
    <mergeCell ref="AF39:AG39"/>
    <mergeCell ref="AH39:AI39"/>
    <mergeCell ref="AJ39:AK39"/>
    <mergeCell ref="Q44:R44"/>
    <mergeCell ref="R45:X45"/>
    <mergeCell ref="AE45:AF45"/>
    <mergeCell ref="AG45:AH45"/>
    <mergeCell ref="AI45:AJ45"/>
    <mergeCell ref="R47:X47"/>
    <mergeCell ref="AB47:AD47"/>
    <mergeCell ref="AE47:AF47"/>
    <mergeCell ref="AG47:AH47"/>
    <mergeCell ref="AI47:AJ47"/>
    <mergeCell ref="R48:X48"/>
    <mergeCell ref="AB48:AD48"/>
    <mergeCell ref="AE48:AF48"/>
    <mergeCell ref="AG48:AH48"/>
    <mergeCell ref="AI48:AJ48"/>
    <mergeCell ref="AB49:AD49"/>
    <mergeCell ref="AE49:AF49"/>
    <mergeCell ref="AG49:AH49"/>
    <mergeCell ref="AI49:AJ49"/>
    <mergeCell ref="Q50:Y50"/>
    <mergeCell ref="AB50:AD50"/>
    <mergeCell ref="AE50:AF50"/>
    <mergeCell ref="AG50:AH50"/>
    <mergeCell ref="AI50:AJ50"/>
    <mergeCell ref="AB51:AD51"/>
    <mergeCell ref="AE51:AF51"/>
    <mergeCell ref="AG51:AH51"/>
    <mergeCell ref="AI51:AJ51"/>
    <mergeCell ref="AB52:AD52"/>
    <mergeCell ref="AE52:AF52"/>
    <mergeCell ref="AG52:AH52"/>
    <mergeCell ref="AI52:AJ52"/>
    <mergeCell ref="AB53:AD53"/>
    <mergeCell ref="AE53:AF53"/>
    <mergeCell ref="AG53:AH53"/>
    <mergeCell ref="AI53:AJ53"/>
    <mergeCell ref="AB54:AD54"/>
    <mergeCell ref="AE54:AF54"/>
    <mergeCell ref="AG54:AH54"/>
    <mergeCell ref="AI54:AJ54"/>
    <mergeCell ref="AB55:AD55"/>
    <mergeCell ref="AE55:AF55"/>
    <mergeCell ref="AG55:AH55"/>
    <mergeCell ref="AI55:AJ55"/>
    <mergeCell ref="AB56:AD56"/>
    <mergeCell ref="AE56:AF56"/>
    <mergeCell ref="AG56:AH56"/>
    <mergeCell ref="AI56:AJ56"/>
    <mergeCell ref="AB57:AD57"/>
    <mergeCell ref="AE57:AF57"/>
    <mergeCell ref="AG57:AH57"/>
    <mergeCell ref="AI57:AJ57"/>
    <mergeCell ref="AE58:AF58"/>
    <mergeCell ref="B2:N4"/>
    <mergeCell ref="Q3:Z4"/>
    <mergeCell ref="B5:B7"/>
    <mergeCell ref="C5:C7"/>
    <mergeCell ref="D5:D6"/>
    <mergeCell ref="H5:H7"/>
    <mergeCell ref="J5:J7"/>
    <mergeCell ref="N5:N7"/>
    <mergeCell ref="AM5:AM7"/>
    <mergeCell ref="AN5:AN7"/>
    <mergeCell ref="AO5:AO7"/>
    <mergeCell ref="AQ5:AQ7"/>
    <mergeCell ref="AR5:AR7"/>
    <mergeCell ref="E6:E7"/>
    <mergeCell ref="G6:G7"/>
    <mergeCell ref="K6:K7"/>
    <mergeCell ref="L6:L7"/>
    <mergeCell ref="M6:M7"/>
    <mergeCell ref="A8:A10"/>
    <mergeCell ref="B8:B10"/>
    <mergeCell ref="C8:C10"/>
    <mergeCell ref="D8:D10"/>
    <mergeCell ref="E8:E10"/>
    <mergeCell ref="F8:F10"/>
    <mergeCell ref="G8:G10"/>
    <mergeCell ref="H8:H10"/>
    <mergeCell ref="I8:I10"/>
    <mergeCell ref="J8:J10"/>
    <mergeCell ref="L8:L10"/>
    <mergeCell ref="M8:M10"/>
    <mergeCell ref="N8:N10"/>
    <mergeCell ref="O8:O10"/>
    <mergeCell ref="AM8:AM10"/>
    <mergeCell ref="AN8:AN10"/>
    <mergeCell ref="AO8:AO10"/>
    <mergeCell ref="AQ8:AQ10"/>
    <mergeCell ref="AR8:AR10"/>
    <mergeCell ref="R9:Y10"/>
    <mergeCell ref="A11:A13"/>
    <mergeCell ref="B11:B13"/>
    <mergeCell ref="C11:C13"/>
    <mergeCell ref="D11:D13"/>
    <mergeCell ref="E11:E13"/>
    <mergeCell ref="F11:F13"/>
    <mergeCell ref="G11:G13"/>
    <mergeCell ref="H11:H13"/>
    <mergeCell ref="I11:I13"/>
    <mergeCell ref="J11:J13"/>
    <mergeCell ref="L11:L13"/>
    <mergeCell ref="M11:M13"/>
    <mergeCell ref="N11:N13"/>
    <mergeCell ref="O11:O13"/>
    <mergeCell ref="R11:Y13"/>
    <mergeCell ref="AM11:AM13"/>
    <mergeCell ref="AN11:AN13"/>
    <mergeCell ref="AO11:AO13"/>
    <mergeCell ref="AQ11:AQ13"/>
    <mergeCell ref="AR11:AR13"/>
    <mergeCell ref="A14:A16"/>
    <mergeCell ref="B14:B16"/>
    <mergeCell ref="C14:C16"/>
    <mergeCell ref="D14:D16"/>
    <mergeCell ref="E14:E16"/>
    <mergeCell ref="F14:F16"/>
    <mergeCell ref="G14:G16"/>
    <mergeCell ref="H14:H16"/>
    <mergeCell ref="I14:I16"/>
    <mergeCell ref="J14:J16"/>
    <mergeCell ref="L14:L16"/>
    <mergeCell ref="M14:M16"/>
    <mergeCell ref="N14:N16"/>
    <mergeCell ref="O14:O16"/>
    <mergeCell ref="R14:Y16"/>
    <mergeCell ref="AM14:AM16"/>
    <mergeCell ref="AN14:AN16"/>
    <mergeCell ref="AO14:AO16"/>
    <mergeCell ref="AQ14:AQ16"/>
    <mergeCell ref="AR14:AR16"/>
    <mergeCell ref="A17:A19"/>
    <mergeCell ref="B17:B19"/>
    <mergeCell ref="C17:C19"/>
    <mergeCell ref="D17:D19"/>
    <mergeCell ref="E17:E19"/>
    <mergeCell ref="F17:F19"/>
    <mergeCell ref="G17:G19"/>
    <mergeCell ref="H17:H19"/>
    <mergeCell ref="I17:I19"/>
    <mergeCell ref="J17:J19"/>
    <mergeCell ref="L17:L19"/>
    <mergeCell ref="M17:M19"/>
    <mergeCell ref="N17:N19"/>
    <mergeCell ref="O17:O19"/>
    <mergeCell ref="R17:Y18"/>
    <mergeCell ref="AM17:AM19"/>
    <mergeCell ref="AN17:AN19"/>
    <mergeCell ref="AO17:AO19"/>
    <mergeCell ref="AQ17:AQ19"/>
    <mergeCell ref="AR17:AR19"/>
    <mergeCell ref="R19:Y20"/>
    <mergeCell ref="A20:A22"/>
    <mergeCell ref="B20:B22"/>
    <mergeCell ref="C20:C22"/>
    <mergeCell ref="D20:D22"/>
    <mergeCell ref="E20:E22"/>
    <mergeCell ref="F20:F22"/>
    <mergeCell ref="G20:G22"/>
    <mergeCell ref="H20:H22"/>
    <mergeCell ref="I20:I22"/>
    <mergeCell ref="J20:J22"/>
    <mergeCell ref="L20:L22"/>
    <mergeCell ref="M20:M22"/>
    <mergeCell ref="N20:N22"/>
    <mergeCell ref="O20:O22"/>
    <mergeCell ref="AM20:AM22"/>
    <mergeCell ref="AN20:AN22"/>
    <mergeCell ref="AO20:AO22"/>
    <mergeCell ref="AQ20:AQ22"/>
    <mergeCell ref="AR20:AR22"/>
    <mergeCell ref="R21:Y23"/>
    <mergeCell ref="A23:A25"/>
    <mergeCell ref="B23:B25"/>
    <mergeCell ref="C23:C25"/>
    <mergeCell ref="D23:D25"/>
    <mergeCell ref="E23:E25"/>
    <mergeCell ref="F23:F25"/>
    <mergeCell ref="G23:G25"/>
    <mergeCell ref="H23:H25"/>
    <mergeCell ref="I23:I25"/>
    <mergeCell ref="J23:J25"/>
    <mergeCell ref="L23:L25"/>
    <mergeCell ref="M23:M25"/>
    <mergeCell ref="N23:N25"/>
    <mergeCell ref="O23:O25"/>
    <mergeCell ref="AM23:AM25"/>
    <mergeCell ref="AN23:AN25"/>
    <mergeCell ref="AO23:AO25"/>
    <mergeCell ref="AQ23:AQ25"/>
    <mergeCell ref="AR23:AR25"/>
    <mergeCell ref="A26:A28"/>
    <mergeCell ref="B26:B28"/>
    <mergeCell ref="C26:C28"/>
    <mergeCell ref="D26:D28"/>
    <mergeCell ref="E26:E28"/>
    <mergeCell ref="F26:F28"/>
    <mergeCell ref="G26:G28"/>
    <mergeCell ref="H26:H28"/>
    <mergeCell ref="I26:I28"/>
    <mergeCell ref="J26:J28"/>
    <mergeCell ref="L26:L28"/>
    <mergeCell ref="M26:M28"/>
    <mergeCell ref="N26:N28"/>
    <mergeCell ref="O26:O28"/>
    <mergeCell ref="AM26:AM28"/>
    <mergeCell ref="AN26:AN28"/>
    <mergeCell ref="AO26:AO28"/>
    <mergeCell ref="AQ26:AQ28"/>
    <mergeCell ref="AR26:AR28"/>
    <mergeCell ref="A29:A31"/>
    <mergeCell ref="B29:B31"/>
    <mergeCell ref="C29:C31"/>
    <mergeCell ref="D29:D31"/>
    <mergeCell ref="E29:E31"/>
    <mergeCell ref="F29:F31"/>
    <mergeCell ref="G29:G31"/>
    <mergeCell ref="H29:H31"/>
    <mergeCell ref="I29:I31"/>
    <mergeCell ref="J29:J31"/>
    <mergeCell ref="L29:L31"/>
    <mergeCell ref="M29:M31"/>
    <mergeCell ref="N29:N31"/>
    <mergeCell ref="O29:O31"/>
    <mergeCell ref="AM29:AM31"/>
    <mergeCell ref="AN29:AN31"/>
    <mergeCell ref="AO29:AO31"/>
    <mergeCell ref="AQ29:AQ31"/>
    <mergeCell ref="AR29:AR31"/>
    <mergeCell ref="A32:A34"/>
    <mergeCell ref="B32:B34"/>
    <mergeCell ref="C32:C34"/>
    <mergeCell ref="D32:D34"/>
    <mergeCell ref="E32:E34"/>
    <mergeCell ref="F32:F34"/>
    <mergeCell ref="G32:G34"/>
    <mergeCell ref="H32:H34"/>
    <mergeCell ref="I32:I34"/>
    <mergeCell ref="J32:J34"/>
    <mergeCell ref="L32:L34"/>
    <mergeCell ref="M32:M34"/>
    <mergeCell ref="N32:N34"/>
    <mergeCell ref="O32:O34"/>
    <mergeCell ref="AM32:AM34"/>
    <mergeCell ref="AN32:AN34"/>
    <mergeCell ref="AO32:AO34"/>
    <mergeCell ref="AQ32:AQ34"/>
    <mergeCell ref="AR32:AR34"/>
    <mergeCell ref="A35:A37"/>
    <mergeCell ref="B35:B37"/>
    <mergeCell ref="C35:C37"/>
    <mergeCell ref="D35:D37"/>
    <mergeCell ref="E35:E37"/>
    <mergeCell ref="F35:F37"/>
    <mergeCell ref="G35:G37"/>
    <mergeCell ref="H35:H37"/>
    <mergeCell ref="I35:I37"/>
    <mergeCell ref="J35:J37"/>
    <mergeCell ref="L35:L37"/>
    <mergeCell ref="M35:M37"/>
    <mergeCell ref="N35:N37"/>
    <mergeCell ref="O35:O37"/>
    <mergeCell ref="AM35:AM37"/>
    <mergeCell ref="AN35:AN37"/>
    <mergeCell ref="AO35:AO37"/>
    <mergeCell ref="AQ35:AQ37"/>
    <mergeCell ref="AR35:AR37"/>
    <mergeCell ref="A38:A40"/>
    <mergeCell ref="B38:B40"/>
    <mergeCell ref="C38:C40"/>
    <mergeCell ref="D38:D40"/>
    <mergeCell ref="E38:E40"/>
    <mergeCell ref="F38:F40"/>
    <mergeCell ref="G38:G40"/>
    <mergeCell ref="H38:H40"/>
    <mergeCell ref="I38:I40"/>
    <mergeCell ref="J38:J40"/>
    <mergeCell ref="L38:L40"/>
    <mergeCell ref="M38:M40"/>
    <mergeCell ref="N38:N40"/>
    <mergeCell ref="O38:O40"/>
    <mergeCell ref="AM38:AM40"/>
    <mergeCell ref="AN38:AN40"/>
    <mergeCell ref="AO38:AO40"/>
    <mergeCell ref="AQ38:AQ40"/>
    <mergeCell ref="AR38:AR40"/>
    <mergeCell ref="A41:A43"/>
    <mergeCell ref="B41:B43"/>
    <mergeCell ref="C41:C43"/>
    <mergeCell ref="D41:D43"/>
    <mergeCell ref="E41:E43"/>
    <mergeCell ref="F41:F43"/>
    <mergeCell ref="G41:G43"/>
    <mergeCell ref="H41:H43"/>
    <mergeCell ref="I41:I43"/>
    <mergeCell ref="J41:J43"/>
    <mergeCell ref="L41:L43"/>
    <mergeCell ref="M41:M43"/>
    <mergeCell ref="N41:N43"/>
    <mergeCell ref="O41:O43"/>
    <mergeCell ref="AM41:AM43"/>
    <mergeCell ref="AN41:AN43"/>
    <mergeCell ref="AO41:AO43"/>
    <mergeCell ref="AQ41:AQ43"/>
    <mergeCell ref="AR41:AR43"/>
    <mergeCell ref="A44:A46"/>
    <mergeCell ref="B44:B46"/>
    <mergeCell ref="C44:C46"/>
    <mergeCell ref="D44:D46"/>
    <mergeCell ref="E44:E46"/>
    <mergeCell ref="F44:F46"/>
    <mergeCell ref="G44:G46"/>
    <mergeCell ref="H44:H46"/>
    <mergeCell ref="I44:I46"/>
    <mergeCell ref="J44:J46"/>
    <mergeCell ref="L44:L46"/>
    <mergeCell ref="M44:M46"/>
    <mergeCell ref="N44:N46"/>
    <mergeCell ref="O44:O46"/>
    <mergeCell ref="AM44:AM46"/>
    <mergeCell ref="AN44:AN46"/>
    <mergeCell ref="AO44:AO46"/>
    <mergeCell ref="AQ44:AQ46"/>
    <mergeCell ref="AR44:AR46"/>
    <mergeCell ref="A47:A49"/>
    <mergeCell ref="B47:B49"/>
    <mergeCell ref="C47:C49"/>
    <mergeCell ref="D47:D49"/>
    <mergeCell ref="E47:E49"/>
    <mergeCell ref="F47:F49"/>
    <mergeCell ref="G47:G49"/>
    <mergeCell ref="H47:H49"/>
    <mergeCell ref="I47:I49"/>
    <mergeCell ref="J47:J49"/>
    <mergeCell ref="L47:L49"/>
    <mergeCell ref="M47:M49"/>
    <mergeCell ref="N47:N49"/>
    <mergeCell ref="O47:O49"/>
    <mergeCell ref="AM47:AM49"/>
    <mergeCell ref="AN47:AN49"/>
    <mergeCell ref="AO47:AO49"/>
    <mergeCell ref="AQ47:AQ49"/>
    <mergeCell ref="AR47:AR49"/>
    <mergeCell ref="A50:A52"/>
    <mergeCell ref="B50:B52"/>
    <mergeCell ref="C50:C52"/>
    <mergeCell ref="D50:D52"/>
    <mergeCell ref="E50:E52"/>
    <mergeCell ref="F50:F52"/>
    <mergeCell ref="G50:G52"/>
    <mergeCell ref="H50:H52"/>
    <mergeCell ref="I50:I52"/>
    <mergeCell ref="J50:J52"/>
    <mergeCell ref="L50:L52"/>
    <mergeCell ref="M50:M52"/>
    <mergeCell ref="N50:N52"/>
    <mergeCell ref="O50:O52"/>
    <mergeCell ref="AM50:AM52"/>
    <mergeCell ref="AN50:AN52"/>
    <mergeCell ref="AO50:AO52"/>
    <mergeCell ref="AQ50:AQ52"/>
    <mergeCell ref="AR50:AR52"/>
    <mergeCell ref="Q51:Z52"/>
    <mergeCell ref="AM54:AM56"/>
    <mergeCell ref="AN54:AN56"/>
    <mergeCell ref="AO54:AO56"/>
    <mergeCell ref="AQ54:AQ56"/>
    <mergeCell ref="AR54:AR56"/>
  </mergeCells>
  <phoneticPr fontId="12" type="Hiragana"/>
  <conditionalFormatting sqref="L8:M10">
    <cfRule type="expression" dxfId="44" priority="15">
      <formula>OR($J$8="育休中",$J$8="退職済")</formula>
    </cfRule>
  </conditionalFormatting>
  <conditionalFormatting sqref="L14:M16">
    <cfRule type="expression" dxfId="43" priority="14">
      <formula>OR($J$14="育休中",$J$14="退職済")</formula>
    </cfRule>
  </conditionalFormatting>
  <conditionalFormatting sqref="L17:M19">
    <cfRule type="expression" dxfId="42" priority="13">
      <formula>OR($J$17="育休中",$J$17="退職済")</formula>
    </cfRule>
  </conditionalFormatting>
  <conditionalFormatting sqref="L20:M22">
    <cfRule type="expression" dxfId="41" priority="12">
      <formula>OR($J$20="育休中",$J$20="退職済")</formula>
    </cfRule>
  </conditionalFormatting>
  <conditionalFormatting sqref="L23:M25">
    <cfRule type="expression" dxfId="40" priority="11">
      <formula>OR($J$23="育休中",$J$23="退職済")</formula>
    </cfRule>
  </conditionalFormatting>
  <conditionalFormatting sqref="L26:M28">
    <cfRule type="expression" dxfId="39" priority="10">
      <formula>OR($J$26="育休中",$J$26="退職済")</formula>
    </cfRule>
  </conditionalFormatting>
  <conditionalFormatting sqref="L29:M31">
    <cfRule type="expression" dxfId="38" priority="9">
      <formula>OR($J$29="育休中",$J$29="退職済")</formula>
    </cfRule>
  </conditionalFormatting>
  <conditionalFormatting sqref="L32:M34">
    <cfRule type="expression" dxfId="37" priority="8">
      <formula>OR($J$32="育休中",$J$32="退職済")</formula>
    </cfRule>
  </conditionalFormatting>
  <conditionalFormatting sqref="L35:M37">
    <cfRule type="expression" dxfId="36" priority="7">
      <formula>OR($J$35="育休中",$J$35="退職済")</formula>
    </cfRule>
  </conditionalFormatting>
  <conditionalFormatting sqref="L38:M40">
    <cfRule type="expression" dxfId="35" priority="6">
      <formula>OR($J$38="育休中",$J$38="退職済")</formula>
    </cfRule>
  </conditionalFormatting>
  <conditionalFormatting sqref="L41:M43">
    <cfRule type="expression" dxfId="34" priority="5">
      <formula>OR($J$41="育休中",$J$41="退職済")</formula>
    </cfRule>
  </conditionalFormatting>
  <conditionalFormatting sqref="L44:M46">
    <cfRule type="expression" dxfId="33" priority="4">
      <formula>OR($J$44="育休中",$J$44="退職済")</formula>
    </cfRule>
  </conditionalFormatting>
  <conditionalFormatting sqref="L47:M49">
    <cfRule type="expression" dxfId="32" priority="3">
      <formula>OR($J$47="育休中",$J$47="退職済")</formula>
    </cfRule>
  </conditionalFormatting>
  <conditionalFormatting sqref="L50:M52">
    <cfRule type="expression" dxfId="31" priority="2">
      <formula>OR($J$50="育休中",$J$50="退職済")</formula>
    </cfRule>
  </conditionalFormatting>
  <conditionalFormatting sqref="L11:M13">
    <cfRule type="expression" dxfId="30" priority="1">
      <formula>OR($J$11="育休中",$J$11="退職済")</formula>
    </cfRule>
  </conditionalFormatting>
  <dataValidations count="6">
    <dataValidation type="list" allowBlank="1" showDropDown="0" showInputMessage="1" showErrorMessage="1" sqref="F50 F47 F44 F41 F38 F35 F32 F29 F26 F23 F20 F17 F11 F8 F14">
      <formula1>"幼稚園一種,幼稚園二種,養護教諭,小学校教諭"</formula1>
    </dataValidation>
    <dataValidation type="list" allowBlank="1" showDropDown="0" showInputMessage="1" showErrorMessage="1" sqref="E8:E52">
      <formula1>"○"</formula1>
    </dataValidation>
    <dataValidation type="list" allowBlank="1" showDropDown="0" showInputMessage="1" showErrorMessage="1" sqref="J8:J52">
      <formula1>"常勤,その他,育休中,退職済"</formula1>
    </dataValidation>
    <dataValidation type="list" allowBlank="1" showDropDown="0" showInputMessage="1" showErrorMessage="1" sqref="L8:L52">
      <formula1>"3,3.25,3.5,3.75,4,4.25,4.5,4.75,5,5.25,5.5,5.75,6,6.25,6.5,6.75,7,7.25,7.5,7.75,8,8.25,8.5,8.75,9"</formula1>
    </dataValidation>
    <dataValidation type="list" allowBlank="1" showDropDown="0" showInputMessage="1" showErrorMessage="1" sqref="M8:M52">
      <formula1>"1,2,3,4,5,6,7,8,9,10,11,12,13,14,15,16,17,18,19,20,21,22,23,24,25,26,27,28,29,30,31"</formula1>
    </dataValidation>
    <dataValidation type="list" allowBlank="1" showDropDown="0" showInputMessage="1" showErrorMessage="1" sqref="B8:B52">
      <formula1>$B$54:$B$67</formula1>
    </dataValidation>
  </dataValidations>
  <pageMargins left="0.40999999999999992" right="0.17" top="0.5" bottom="0.2" header="0.23" footer="0.19685039370078738"/>
  <pageSetup paperSize="9" scale="82" firstPageNumber="5" fitToWidth="1" fitToHeight="1" orientation="landscape" usePrinterDefaults="1" useFirstPageNumber="1" r:id="rId1"/>
  <headerFooter alignWithMargins="0">
    <oddHeader xml:space="preserve">&amp;C
</oddHeader>
    <oddFooter>&amp;C- &amp;P -</oddFooter>
  </headerFooter>
  <rowBreaks count="1" manualBreakCount="1">
    <brk id="52" max="255" man="1"/>
  </rowBreaks>
  <colBreaks count="1" manualBreakCount="1">
    <brk id="15"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S79"/>
  <sheetViews>
    <sheetView view="pageBreakPreview" zoomScale="90" zoomScaleNormal="60" zoomScaleSheetLayoutView="90" workbookViewId="0"/>
  </sheetViews>
  <sheetFormatPr defaultRowHeight="13.5"/>
  <cols>
    <col min="1" max="1" width="4" style="18" customWidth="1"/>
    <col min="2" max="2" width="19.453125" style="18" customWidth="1"/>
    <col min="3" max="3" width="19" style="18" customWidth="1"/>
    <col min="4" max="4" width="12.453125" style="18" customWidth="1"/>
    <col min="5" max="5" width="8.26953125" style="18" customWidth="1"/>
    <col min="6" max="6" width="12.6328125" style="18" customWidth="1"/>
    <col min="7" max="7" width="10" style="18" customWidth="1"/>
    <col min="8" max="10" width="8.7265625" style="18" customWidth="1"/>
    <col min="11" max="11" width="13.36328125" style="228" customWidth="1"/>
    <col min="12" max="13" width="13.36328125" style="18" customWidth="1"/>
    <col min="14" max="14" width="13.6328125" style="18" customWidth="1"/>
    <col min="15" max="16" width="8.7265625" style="18" bestFit="1" customWidth="1"/>
    <col min="17" max="17" width="20.625" style="18" customWidth="1"/>
    <col min="18" max="18" width="8.7265625" style="18" customWidth="1"/>
    <col min="19" max="19" width="1.26953125" style="18" customWidth="1"/>
    <col min="20" max="26" width="8.7265625" style="18" customWidth="1"/>
    <col min="27" max="27" width="8.7265625" style="18" bestFit="1" customWidth="1"/>
    <col min="35" max="35" width="9.6328125" customWidth="1"/>
    <col min="39" max="39" width="10.1796875" customWidth="1"/>
  </cols>
  <sheetData>
    <row r="1" spans="1:45" ht="14.25">
      <c r="A1" s="230"/>
      <c r="B1" s="238" t="s">
        <v>140</v>
      </c>
      <c r="C1" s="230"/>
      <c r="D1" s="252"/>
      <c r="E1" s="252"/>
      <c r="F1" s="252"/>
      <c r="G1" s="252"/>
      <c r="H1" s="230"/>
      <c r="I1" s="230"/>
      <c r="J1" s="230"/>
      <c r="K1" s="277"/>
      <c r="L1" s="230"/>
      <c r="M1" s="230"/>
      <c r="N1" s="230"/>
      <c r="O1" s="230"/>
      <c r="P1" s="230"/>
      <c r="AA1" s="230"/>
      <c r="AB1" s="384"/>
      <c r="AC1" s="384"/>
      <c r="AD1" s="384"/>
      <c r="AE1" s="384"/>
      <c r="AF1" s="384"/>
      <c r="AG1" s="384"/>
      <c r="AH1" s="384"/>
      <c r="AI1" s="384"/>
      <c r="AJ1" s="384"/>
      <c r="AK1" s="384"/>
      <c r="AL1" s="384"/>
      <c r="AM1" s="384"/>
      <c r="AN1" s="384"/>
      <c r="AO1" s="384"/>
      <c r="AP1" s="384"/>
      <c r="AQ1" s="384"/>
      <c r="AR1" s="384"/>
      <c r="AS1" s="384"/>
    </row>
    <row r="2" spans="1:45" ht="17" customHeight="1">
      <c r="A2" s="230"/>
      <c r="B2" s="239" t="s">
        <v>195</v>
      </c>
      <c r="C2" s="239"/>
      <c r="D2" s="239"/>
      <c r="E2" s="239"/>
      <c r="F2" s="239"/>
      <c r="G2" s="239"/>
      <c r="H2" s="239"/>
      <c r="I2" s="239"/>
      <c r="J2" s="239"/>
      <c r="K2" s="239"/>
      <c r="L2" s="239"/>
      <c r="M2" s="239"/>
      <c r="N2" s="239"/>
      <c r="O2" s="230"/>
      <c r="P2" s="230"/>
      <c r="AA2" s="230"/>
      <c r="AB2" s="384"/>
      <c r="AC2" s="384"/>
      <c r="AD2" s="384"/>
      <c r="AE2" s="384"/>
      <c r="AF2" s="384"/>
      <c r="AG2" s="384"/>
      <c r="AH2" s="384"/>
      <c r="AI2" s="384"/>
      <c r="AJ2" s="384"/>
      <c r="AK2" s="384"/>
      <c r="AL2" s="384"/>
      <c r="AM2" s="384"/>
      <c r="AN2" s="384"/>
      <c r="AO2" s="384"/>
      <c r="AP2" s="384"/>
      <c r="AQ2" s="384"/>
      <c r="AR2" s="384"/>
      <c r="AS2" s="384"/>
    </row>
    <row r="3" spans="1:45" ht="17" customHeight="1">
      <c r="A3" s="230"/>
      <c r="B3" s="239"/>
      <c r="C3" s="239"/>
      <c r="D3" s="239"/>
      <c r="E3" s="239"/>
      <c r="F3" s="239"/>
      <c r="G3" s="239"/>
      <c r="H3" s="239"/>
      <c r="I3" s="239"/>
      <c r="J3" s="239"/>
      <c r="K3" s="239"/>
      <c r="L3" s="239"/>
      <c r="M3" s="239"/>
      <c r="N3" s="239"/>
      <c r="O3" s="230"/>
      <c r="P3" s="230"/>
      <c r="Q3" s="309" t="s">
        <v>141</v>
      </c>
      <c r="R3" s="329"/>
      <c r="S3" s="329"/>
      <c r="T3" s="329"/>
      <c r="U3" s="329"/>
      <c r="V3" s="329"/>
      <c r="W3" s="329"/>
      <c r="X3" s="329"/>
      <c r="Y3" s="329"/>
      <c r="Z3" s="356"/>
      <c r="AA3" s="230"/>
      <c r="AB3" s="384"/>
      <c r="AC3" s="384"/>
      <c r="AD3" s="384"/>
      <c r="AE3" s="384"/>
      <c r="AF3" s="384"/>
      <c r="AG3" s="384"/>
      <c r="AH3" s="384"/>
      <c r="AI3" s="384"/>
      <c r="AJ3" s="384"/>
      <c r="AK3" s="384"/>
      <c r="AL3" s="384"/>
      <c r="AM3" s="384"/>
      <c r="AN3" s="384"/>
      <c r="AO3" s="384"/>
      <c r="AP3" s="384"/>
      <c r="AQ3" s="384"/>
      <c r="AR3" s="384"/>
      <c r="AS3" s="384"/>
    </row>
    <row r="4" spans="1:45" ht="17" customHeight="1">
      <c r="A4" s="230"/>
      <c r="B4" s="240"/>
      <c r="C4" s="240"/>
      <c r="D4" s="240"/>
      <c r="E4" s="240"/>
      <c r="F4" s="240"/>
      <c r="G4" s="240"/>
      <c r="H4" s="240"/>
      <c r="I4" s="240"/>
      <c r="J4" s="239"/>
      <c r="K4" s="239"/>
      <c r="L4" s="239"/>
      <c r="M4" s="239"/>
      <c r="N4" s="239"/>
      <c r="O4" s="230"/>
      <c r="P4" s="230"/>
      <c r="Q4" s="402"/>
      <c r="R4" s="330"/>
      <c r="S4" s="330"/>
      <c r="T4" s="330"/>
      <c r="U4" s="330"/>
      <c r="V4" s="330"/>
      <c r="W4" s="330"/>
      <c r="X4" s="330"/>
      <c r="Y4" s="330"/>
      <c r="Z4" s="357"/>
      <c r="AA4" s="230"/>
      <c r="AB4" s="384"/>
      <c r="AC4" s="384"/>
      <c r="AD4" s="384"/>
      <c r="AE4" s="384"/>
      <c r="AF4" s="384"/>
      <c r="AG4" s="384"/>
      <c r="AH4" s="384"/>
      <c r="AI4" s="384"/>
      <c r="AJ4" s="384"/>
      <c r="AK4" s="384"/>
      <c r="AL4" s="384"/>
      <c r="AM4" s="384"/>
      <c r="AN4" s="384"/>
      <c r="AO4" s="384"/>
      <c r="AP4" s="384"/>
      <c r="AQ4" s="384"/>
      <c r="AR4" s="384"/>
      <c r="AS4" s="384"/>
    </row>
    <row r="5" spans="1:45">
      <c r="A5" s="231"/>
      <c r="B5" s="241" t="s">
        <v>142</v>
      </c>
      <c r="C5" s="241" t="s">
        <v>143</v>
      </c>
      <c r="D5" s="253" t="s">
        <v>144</v>
      </c>
      <c r="E5" s="257" t="s">
        <v>145</v>
      </c>
      <c r="F5" s="262"/>
      <c r="G5" s="265"/>
      <c r="H5" s="271" t="s">
        <v>113</v>
      </c>
      <c r="I5" s="274"/>
      <c r="J5" s="241" t="s">
        <v>146</v>
      </c>
      <c r="K5" s="278" t="s">
        <v>196</v>
      </c>
      <c r="L5" s="284"/>
      <c r="M5" s="293"/>
      <c r="N5" s="297" t="s">
        <v>147</v>
      </c>
      <c r="O5" s="299"/>
      <c r="P5" s="60"/>
      <c r="Q5" s="311"/>
      <c r="R5" s="311"/>
      <c r="S5" s="311"/>
      <c r="T5" s="311"/>
      <c r="U5" s="311"/>
      <c r="V5" s="311"/>
      <c r="W5" s="311"/>
      <c r="X5" s="311"/>
      <c r="Y5" s="311"/>
      <c r="Z5" s="311"/>
      <c r="AA5" s="364"/>
      <c r="AB5" s="385"/>
      <c r="AC5" s="385"/>
      <c r="AD5" s="385"/>
      <c r="AE5" s="385"/>
      <c r="AF5" s="391"/>
      <c r="AG5" s="391"/>
      <c r="AH5" s="391"/>
      <c r="AI5" s="391"/>
      <c r="AJ5" s="391"/>
      <c r="AK5" s="391"/>
      <c r="AL5" s="385"/>
      <c r="AM5" s="398" t="s">
        <v>148</v>
      </c>
      <c r="AN5" s="375" t="s">
        <v>149</v>
      </c>
      <c r="AO5" s="375" t="s">
        <v>150</v>
      </c>
      <c r="AP5" s="385"/>
      <c r="AQ5" s="401" t="s">
        <v>151</v>
      </c>
      <c r="AR5" s="401" t="s">
        <v>152</v>
      </c>
      <c r="AS5" s="385"/>
    </row>
    <row r="6" spans="1:45">
      <c r="A6" s="232" t="s">
        <v>153</v>
      </c>
      <c r="B6" s="242"/>
      <c r="C6" s="242" t="s">
        <v>143</v>
      </c>
      <c r="D6" s="254"/>
      <c r="E6" s="254" t="s">
        <v>74</v>
      </c>
      <c r="F6" s="263" t="s">
        <v>107</v>
      </c>
      <c r="G6" s="266" t="s">
        <v>154</v>
      </c>
      <c r="H6" s="272"/>
      <c r="I6" s="275" t="s">
        <v>39</v>
      </c>
      <c r="J6" s="242"/>
      <c r="K6" s="279" t="s">
        <v>68</v>
      </c>
      <c r="L6" s="285" t="s">
        <v>155</v>
      </c>
      <c r="M6" s="285" t="s">
        <v>156</v>
      </c>
      <c r="N6" s="297"/>
      <c r="O6" s="300" t="s">
        <v>3</v>
      </c>
      <c r="P6" s="256"/>
      <c r="Q6" s="311"/>
      <c r="R6" s="311"/>
      <c r="S6" s="311"/>
      <c r="T6" s="311"/>
      <c r="U6" s="311"/>
      <c r="V6" s="311"/>
      <c r="W6" s="311"/>
      <c r="X6" s="311"/>
      <c r="Y6" s="311"/>
      <c r="Z6" s="311"/>
      <c r="AA6" s="366"/>
      <c r="AB6" s="372" t="s">
        <v>99</v>
      </c>
      <c r="AC6" s="379"/>
      <c r="AD6" s="379"/>
      <c r="AE6" s="386"/>
      <c r="AF6" s="391"/>
      <c r="AG6" s="391"/>
      <c r="AH6" s="391"/>
      <c r="AI6" s="391"/>
      <c r="AJ6" s="391"/>
      <c r="AK6" s="391"/>
      <c r="AL6" s="385"/>
      <c r="AM6" s="399"/>
      <c r="AN6" s="375"/>
      <c r="AO6" s="375"/>
      <c r="AP6" s="385"/>
      <c r="AQ6" s="401"/>
      <c r="AR6" s="401"/>
      <c r="AS6" s="385"/>
    </row>
    <row r="7" spans="1:45">
      <c r="A7" s="233"/>
      <c r="B7" s="243"/>
      <c r="C7" s="243"/>
      <c r="D7" s="255" t="s">
        <v>157</v>
      </c>
      <c r="E7" s="258"/>
      <c r="F7" s="264" t="s">
        <v>76</v>
      </c>
      <c r="G7" s="267"/>
      <c r="H7" s="273"/>
      <c r="I7" s="258" t="s">
        <v>158</v>
      </c>
      <c r="J7" s="243"/>
      <c r="K7" s="280"/>
      <c r="L7" s="286"/>
      <c r="M7" s="286"/>
      <c r="N7" s="297"/>
      <c r="O7" s="301"/>
      <c r="P7" s="305"/>
      <c r="Q7" s="312" t="s">
        <v>159</v>
      </c>
      <c r="R7" s="311"/>
      <c r="S7" s="311"/>
      <c r="T7" s="311"/>
      <c r="U7" s="311"/>
      <c r="V7" s="311"/>
      <c r="W7" s="311"/>
      <c r="X7" s="311"/>
      <c r="Y7" s="311"/>
      <c r="Z7" s="328"/>
      <c r="AA7" s="365"/>
      <c r="AB7" s="372" t="s">
        <v>160</v>
      </c>
      <c r="AC7" s="379"/>
      <c r="AD7" s="386"/>
      <c r="AE7" s="387">
        <f>COUNTIFS(B8:B52,"施設長",J8:J52,"常勤")</f>
        <v>0</v>
      </c>
      <c r="AF7" s="391"/>
      <c r="AG7" s="391"/>
      <c r="AH7" s="391"/>
      <c r="AI7" s="391"/>
      <c r="AJ7" s="391"/>
      <c r="AK7" s="391"/>
      <c r="AL7" s="385"/>
      <c r="AM7" s="400"/>
      <c r="AN7" s="375"/>
      <c r="AO7" s="375"/>
      <c r="AP7" s="385"/>
      <c r="AQ7" s="401"/>
      <c r="AR7" s="401"/>
      <c r="AS7" s="385"/>
    </row>
    <row r="8" spans="1:45">
      <c r="A8" s="234">
        <v>31</v>
      </c>
      <c r="B8" s="244"/>
      <c r="C8" s="248"/>
      <c r="D8" s="248"/>
      <c r="E8" s="259"/>
      <c r="F8" s="248"/>
      <c r="G8" s="268"/>
      <c r="H8" s="248"/>
      <c r="I8" s="248"/>
      <c r="J8" s="276"/>
      <c r="K8" s="281"/>
      <c r="L8" s="287"/>
      <c r="M8" s="294"/>
      <c r="N8" s="298"/>
      <c r="O8" s="302">
        <f>IF(AND(J8="その他",OR(B8="保育士及び幼稚園教員",B8="保育士",B8="保育に従事する看護師・准看護師",B8="幼稚園教諭等",B8="知事が同等と認める者"),OR(L8&lt;6,M8&lt;20)),"短時間",)</f>
        <v>0</v>
      </c>
      <c r="P8" s="306"/>
      <c r="Q8" s="313" t="s">
        <v>160</v>
      </c>
      <c r="R8" s="331" t="s">
        <v>161</v>
      </c>
      <c r="S8" s="341"/>
      <c r="T8" s="341"/>
      <c r="U8" s="341"/>
      <c r="V8" s="341"/>
      <c r="W8" s="341"/>
      <c r="X8" s="341"/>
      <c r="Y8" s="348"/>
      <c r="Z8" s="358"/>
      <c r="AA8" s="404"/>
      <c r="AB8" s="372" t="s">
        <v>162</v>
      </c>
      <c r="AC8" s="379"/>
      <c r="AD8" s="386"/>
      <c r="AE8" s="387">
        <f>COUNTIFS(B8:B52,"主任保育士等",J8:J52,"常勤")</f>
        <v>0</v>
      </c>
      <c r="AF8" s="391"/>
      <c r="AG8" s="391"/>
      <c r="AH8" s="391"/>
      <c r="AI8" s="391"/>
      <c r="AJ8" s="391"/>
      <c r="AK8" s="391"/>
      <c r="AL8" s="385"/>
      <c r="AM8" s="375" t="str">
        <f>IF(AND(J8="その他",B8="保育士及び幼稚園教員",E8="○",F8&lt;&gt;""),L8*M8,"")</f>
        <v/>
      </c>
      <c r="AN8" s="375" t="str">
        <f>IF(AND(J8="その他",B8="保育士",E8="○"),L8*M8,"")</f>
        <v/>
      </c>
      <c r="AO8" s="375" t="str">
        <f>IF(AND(J8="その他",B8="幼稚園教諭等",F8&lt;&gt;""),L8*M8,"")</f>
        <v/>
      </c>
      <c r="AP8" s="385"/>
      <c r="AQ8" s="375" t="str">
        <f>IF(AND(B8="看護師・准看護師(保育に従事する)",J8="その他"),L8*M8,"")</f>
        <v/>
      </c>
      <c r="AR8" s="375" t="str">
        <f>IF(AND(B8="知事が同等と認める者",J8="その他"),L8*M8,"")</f>
        <v/>
      </c>
      <c r="AS8" s="385"/>
    </row>
    <row r="9" spans="1:45">
      <c r="A9" s="235"/>
      <c r="B9" s="245"/>
      <c r="C9" s="249"/>
      <c r="D9" s="249"/>
      <c r="E9" s="260"/>
      <c r="F9" s="249"/>
      <c r="G9" s="269"/>
      <c r="H9" s="249"/>
      <c r="I9" s="249"/>
      <c r="J9" s="269"/>
      <c r="K9" s="282" t="s">
        <v>163</v>
      </c>
      <c r="L9" s="288"/>
      <c r="M9" s="295"/>
      <c r="N9" s="298"/>
      <c r="O9" s="303"/>
      <c r="P9" s="306"/>
      <c r="Q9" s="314" t="s">
        <v>162</v>
      </c>
      <c r="R9" s="332" t="s">
        <v>50</v>
      </c>
      <c r="S9" s="342"/>
      <c r="T9" s="342"/>
      <c r="U9" s="342"/>
      <c r="V9" s="342"/>
      <c r="W9" s="342"/>
      <c r="X9" s="342"/>
      <c r="Y9" s="349"/>
      <c r="Z9" s="353"/>
      <c r="AA9" s="368"/>
      <c r="AB9" s="374" t="s">
        <v>114</v>
      </c>
      <c r="AC9" s="381"/>
      <c r="AD9" s="383"/>
      <c r="AE9" s="387">
        <f>COUNTIFS(B:B,"保育士及び幼稚園教員",J:J,"常勤",E:E,"○",F:F,"&lt;&gt;")</f>
        <v>0</v>
      </c>
      <c r="AF9" s="391"/>
      <c r="AG9" s="391"/>
      <c r="AH9" s="391"/>
      <c r="AI9" s="391"/>
      <c r="AJ9" s="391"/>
      <c r="AK9" s="391"/>
      <c r="AL9" s="385"/>
      <c r="AM9" s="375"/>
      <c r="AN9" s="375"/>
      <c r="AO9" s="375"/>
      <c r="AP9" s="385"/>
      <c r="AQ9" s="375"/>
      <c r="AR9" s="375"/>
      <c r="AS9" s="385"/>
    </row>
    <row r="10" spans="1:45">
      <c r="A10" s="236"/>
      <c r="B10" s="246"/>
      <c r="C10" s="250"/>
      <c r="D10" s="250"/>
      <c r="E10" s="261"/>
      <c r="F10" s="250"/>
      <c r="G10" s="270"/>
      <c r="H10" s="250"/>
      <c r="I10" s="250"/>
      <c r="J10" s="270"/>
      <c r="K10" s="283"/>
      <c r="L10" s="289"/>
      <c r="M10" s="296"/>
      <c r="N10" s="298"/>
      <c r="O10" s="304"/>
      <c r="P10" s="307"/>
      <c r="Q10" s="315"/>
      <c r="R10" s="333"/>
      <c r="S10" s="343"/>
      <c r="T10" s="343"/>
      <c r="U10" s="343"/>
      <c r="V10" s="343"/>
      <c r="W10" s="343"/>
      <c r="X10" s="343"/>
      <c r="Y10" s="350"/>
      <c r="Z10" s="353"/>
      <c r="AA10" s="368"/>
      <c r="AB10" s="372" t="s">
        <v>165</v>
      </c>
      <c r="AC10" s="379"/>
      <c r="AD10" s="386"/>
      <c r="AE10" s="387">
        <f>COUNTIFS(B8:B52,"保育士",J8:J52,"常勤",E8:E52,"○")</f>
        <v>0</v>
      </c>
      <c r="AF10" s="391"/>
      <c r="AG10" s="391"/>
      <c r="AH10" s="391"/>
      <c r="AI10" s="391"/>
      <c r="AJ10" s="391"/>
      <c r="AK10" s="391"/>
      <c r="AL10" s="385"/>
      <c r="AM10" s="375"/>
      <c r="AN10" s="375"/>
      <c r="AO10" s="375"/>
      <c r="AP10" s="385"/>
      <c r="AQ10" s="375"/>
      <c r="AR10" s="375"/>
      <c r="AS10" s="385"/>
    </row>
    <row r="11" spans="1:45">
      <c r="A11" s="234">
        <v>32</v>
      </c>
      <c r="B11" s="244"/>
      <c r="C11" s="248"/>
      <c r="D11" s="248"/>
      <c r="E11" s="259"/>
      <c r="F11" s="248"/>
      <c r="G11" s="268"/>
      <c r="H11" s="248"/>
      <c r="I11" s="248"/>
      <c r="J11" s="276"/>
      <c r="K11" s="281"/>
      <c r="L11" s="287"/>
      <c r="M11" s="294"/>
      <c r="N11" s="298"/>
      <c r="O11" s="302">
        <f>IF(AND(J11="その他",OR(B11="保育士及び幼稚園教員",B11="保育士",B11="保育に従事する看護師・准看護師",B11="幼稚園教諭等",B11="知事が同等と認める者"),OR(L11&lt;6,M11&lt;20)),"短時間",)</f>
        <v>0</v>
      </c>
      <c r="P11" s="307"/>
      <c r="Q11" s="314" t="s">
        <v>204</v>
      </c>
      <c r="R11" s="332" t="s">
        <v>205</v>
      </c>
      <c r="S11" s="342"/>
      <c r="T11" s="342"/>
      <c r="U11" s="342"/>
      <c r="V11" s="342"/>
      <c r="W11" s="342"/>
      <c r="X11" s="342"/>
      <c r="Y11" s="349"/>
      <c r="Z11" s="353"/>
      <c r="AA11" s="369"/>
      <c r="AB11" s="372" t="s">
        <v>166</v>
      </c>
      <c r="AC11" s="379"/>
      <c r="AD11" s="386"/>
      <c r="AE11" s="387">
        <f>COUNTIFS(B:B,"幼稚園教諭等",J:J,"常勤",F:F,"&lt;&gt;")</f>
        <v>0</v>
      </c>
      <c r="AF11" s="391"/>
      <c r="AG11" s="391"/>
      <c r="AH11" s="391"/>
      <c r="AI11" s="391"/>
      <c r="AJ11" s="391"/>
      <c r="AK11" s="391"/>
      <c r="AL11" s="385"/>
      <c r="AM11" s="375" t="str">
        <f>IF(AND(J11="その他",B11="保育士及び幼稚園教員",E11="○",F11&lt;&gt;""),L11*M11,"")</f>
        <v/>
      </c>
      <c r="AN11" s="375" t="str">
        <f>IF(AND(J11="その他",B11="保育士",E11="○"),L11*M11,"")</f>
        <v/>
      </c>
      <c r="AO11" s="375" t="str">
        <f>IF(AND(J11="その他",B11="幼稚園教諭等",F11&lt;&gt;""),L11*M11,"")</f>
        <v/>
      </c>
      <c r="AP11" s="385"/>
      <c r="AQ11" s="375" t="str">
        <f>IF(AND(B11="看護師・准看護師(保育に従事する)",J11="その他"),L11*M11,"")</f>
        <v/>
      </c>
      <c r="AR11" s="375" t="str">
        <f>IF(AND(B11="知事が同等と認める者",J11="その他"),L11*M11,"")</f>
        <v/>
      </c>
      <c r="AS11" s="385"/>
    </row>
    <row r="12" spans="1:45">
      <c r="A12" s="235"/>
      <c r="B12" s="245"/>
      <c r="C12" s="249"/>
      <c r="D12" s="249"/>
      <c r="E12" s="260"/>
      <c r="F12" s="249"/>
      <c r="G12" s="269"/>
      <c r="H12" s="249"/>
      <c r="I12" s="249"/>
      <c r="J12" s="269"/>
      <c r="K12" s="282" t="s">
        <v>163</v>
      </c>
      <c r="L12" s="288"/>
      <c r="M12" s="295"/>
      <c r="N12" s="298"/>
      <c r="O12" s="303"/>
      <c r="P12" s="306"/>
      <c r="Q12" s="316"/>
      <c r="R12" s="334"/>
      <c r="S12" s="344"/>
      <c r="T12" s="344"/>
      <c r="U12" s="344"/>
      <c r="V12" s="344"/>
      <c r="W12" s="344"/>
      <c r="X12" s="344"/>
      <c r="Y12" s="351"/>
      <c r="Z12" s="353"/>
      <c r="AA12" s="368"/>
      <c r="AB12" s="372" t="s">
        <v>22</v>
      </c>
      <c r="AC12" s="379"/>
      <c r="AD12" s="386"/>
      <c r="AE12" s="387">
        <f>COUNTIFS(B8:B52,"知事が同等と認める者",J8:J52,"常勤")</f>
        <v>0</v>
      </c>
      <c r="AF12" s="391"/>
      <c r="AG12" s="391"/>
      <c r="AH12" s="391"/>
      <c r="AI12" s="391"/>
      <c r="AJ12" s="391"/>
      <c r="AK12" s="391"/>
      <c r="AL12" s="385"/>
      <c r="AM12" s="375"/>
      <c r="AN12" s="375"/>
      <c r="AO12" s="375"/>
      <c r="AP12" s="385"/>
      <c r="AQ12" s="375"/>
      <c r="AR12" s="375"/>
      <c r="AS12" s="385"/>
    </row>
    <row r="13" spans="1:45">
      <c r="A13" s="236"/>
      <c r="B13" s="246"/>
      <c r="C13" s="250"/>
      <c r="D13" s="250"/>
      <c r="E13" s="261"/>
      <c r="F13" s="250"/>
      <c r="G13" s="270"/>
      <c r="H13" s="250"/>
      <c r="I13" s="250"/>
      <c r="J13" s="270"/>
      <c r="K13" s="283"/>
      <c r="L13" s="289"/>
      <c r="M13" s="296"/>
      <c r="N13" s="298"/>
      <c r="O13" s="304"/>
      <c r="P13" s="306"/>
      <c r="Q13" s="315"/>
      <c r="R13" s="333"/>
      <c r="S13" s="343"/>
      <c r="T13" s="343"/>
      <c r="U13" s="343"/>
      <c r="V13" s="343"/>
      <c r="W13" s="343"/>
      <c r="X13" s="343"/>
      <c r="Y13" s="350"/>
      <c r="Z13" s="353"/>
      <c r="AA13" s="368"/>
      <c r="AB13" s="414" t="s">
        <v>169</v>
      </c>
      <c r="AC13" s="378"/>
      <c r="AD13" s="414"/>
      <c r="AE13" s="387">
        <f>COUNTIFS(B8:B52,"看護師・准看護師(保育に従事する)",J8:J52,"常勤")</f>
        <v>0</v>
      </c>
      <c r="AF13" s="391"/>
      <c r="AG13" s="391"/>
      <c r="AH13" s="391"/>
      <c r="AI13" s="391"/>
      <c r="AJ13" s="391"/>
      <c r="AK13" s="391"/>
      <c r="AL13" s="385"/>
      <c r="AM13" s="375"/>
      <c r="AN13" s="375"/>
      <c r="AO13" s="375"/>
      <c r="AP13" s="385"/>
      <c r="AQ13" s="375"/>
      <c r="AR13" s="375"/>
      <c r="AS13" s="385"/>
    </row>
    <row r="14" spans="1:45">
      <c r="A14" s="234">
        <v>33</v>
      </c>
      <c r="B14" s="244"/>
      <c r="C14" s="248"/>
      <c r="D14" s="248"/>
      <c r="E14" s="259"/>
      <c r="F14" s="248"/>
      <c r="G14" s="268"/>
      <c r="H14" s="248"/>
      <c r="I14" s="248"/>
      <c r="J14" s="276"/>
      <c r="K14" s="281"/>
      <c r="L14" s="290"/>
      <c r="M14" s="294"/>
      <c r="N14" s="298"/>
      <c r="O14" s="302">
        <f>IF(AND(J14="その他",OR(B14="保育士及び幼稚園教員",B14="保育士",B14="保育に従事する看護師・准看護師",B14="幼稚園教諭等",B14="知事が同等と認める者"),OR(L14&lt;6,M14&lt;20)),"短時間",)</f>
        <v>0</v>
      </c>
      <c r="P14" s="306"/>
      <c r="Q14" s="314" t="s">
        <v>165</v>
      </c>
      <c r="R14" s="332" t="s">
        <v>207</v>
      </c>
      <c r="S14" s="342"/>
      <c r="T14" s="342"/>
      <c r="U14" s="342"/>
      <c r="V14" s="342"/>
      <c r="W14" s="342"/>
      <c r="X14" s="342"/>
      <c r="Y14" s="349"/>
      <c r="Z14" s="353"/>
      <c r="AA14" s="369"/>
      <c r="AB14" s="407" t="s">
        <v>171</v>
      </c>
      <c r="AC14" s="411"/>
      <c r="AD14" s="415"/>
      <c r="AE14" s="387">
        <f>COUNTIFS(B8:B52,"看護師・准看護師(保育に従事しない)",J8:J52,"常勤")</f>
        <v>0</v>
      </c>
      <c r="AF14" s="391"/>
      <c r="AG14" s="391"/>
      <c r="AH14" s="391"/>
      <c r="AI14" s="391"/>
      <c r="AJ14" s="391"/>
      <c r="AK14" s="391"/>
      <c r="AL14" s="385"/>
      <c r="AM14" s="375" t="str">
        <f>IF(AND(J14="その他",B14="保育士及び幼稚園教員",E14="○",F14&lt;&gt;""),L14*M14,"")</f>
        <v/>
      </c>
      <c r="AN14" s="375" t="str">
        <f>IF(AND(J14="その他",B14="保育士",E14="○"),L14*M14,"")</f>
        <v/>
      </c>
      <c r="AO14" s="375" t="str">
        <f>IF(AND(J14="その他",B14="幼稚園教諭等",F14&lt;&gt;""),L14*M14,"")</f>
        <v/>
      </c>
      <c r="AP14" s="385"/>
      <c r="AQ14" s="375" t="str">
        <f>IF(AND(B14="看護師・准看護師(保育に従事する)",J14="その他"),L14*M14,"")</f>
        <v/>
      </c>
      <c r="AR14" s="375" t="str">
        <f>IF(AND(B14="知事が同等と認める者",J14="その他"),L14*M14,"")</f>
        <v/>
      </c>
      <c r="AS14" s="385"/>
    </row>
    <row r="15" spans="1:45">
      <c r="A15" s="235"/>
      <c r="B15" s="245"/>
      <c r="C15" s="249"/>
      <c r="D15" s="249"/>
      <c r="E15" s="260"/>
      <c r="F15" s="249"/>
      <c r="G15" s="269"/>
      <c r="H15" s="249"/>
      <c r="I15" s="249"/>
      <c r="J15" s="269"/>
      <c r="K15" s="282" t="s">
        <v>163</v>
      </c>
      <c r="L15" s="291"/>
      <c r="M15" s="295"/>
      <c r="N15" s="298"/>
      <c r="O15" s="303"/>
      <c r="P15" s="306"/>
      <c r="Q15" s="316"/>
      <c r="R15" s="334"/>
      <c r="S15" s="344"/>
      <c r="T15" s="344"/>
      <c r="U15" s="344"/>
      <c r="V15" s="344"/>
      <c r="W15" s="344"/>
      <c r="X15" s="344"/>
      <c r="Y15" s="351"/>
      <c r="Z15" s="353"/>
      <c r="AA15" s="368"/>
      <c r="AB15" s="372" t="s">
        <v>109</v>
      </c>
      <c r="AC15" s="379"/>
      <c r="AD15" s="386"/>
      <c r="AE15" s="387">
        <f>COUNTIFS(B8:B52,"調理員",J8:J52,"常勤")</f>
        <v>0</v>
      </c>
      <c r="AF15" s="391"/>
      <c r="AG15" s="391"/>
      <c r="AH15" s="391"/>
      <c r="AI15" s="391"/>
      <c r="AJ15" s="391"/>
      <c r="AK15" s="391"/>
      <c r="AL15" s="385"/>
      <c r="AM15" s="375"/>
      <c r="AN15" s="375"/>
      <c r="AO15" s="375"/>
      <c r="AP15" s="385"/>
      <c r="AQ15" s="375"/>
      <c r="AR15" s="375"/>
      <c r="AS15" s="385"/>
    </row>
    <row r="16" spans="1:45">
      <c r="A16" s="236"/>
      <c r="B16" s="246"/>
      <c r="C16" s="250"/>
      <c r="D16" s="250"/>
      <c r="E16" s="261"/>
      <c r="F16" s="250"/>
      <c r="G16" s="270"/>
      <c r="H16" s="250"/>
      <c r="I16" s="250"/>
      <c r="J16" s="270"/>
      <c r="K16" s="283"/>
      <c r="L16" s="292"/>
      <c r="M16" s="296"/>
      <c r="N16" s="298"/>
      <c r="O16" s="304"/>
      <c r="P16" s="306"/>
      <c r="Q16" s="315"/>
      <c r="R16" s="333"/>
      <c r="S16" s="343"/>
      <c r="T16" s="343"/>
      <c r="U16" s="343"/>
      <c r="V16" s="343"/>
      <c r="W16" s="343"/>
      <c r="X16" s="343"/>
      <c r="Y16" s="350"/>
      <c r="Z16" s="353"/>
      <c r="AA16" s="368"/>
      <c r="AB16" s="372" t="s">
        <v>82</v>
      </c>
      <c r="AC16" s="379"/>
      <c r="AD16" s="386"/>
      <c r="AE16" s="387">
        <f>COUNTIFS(B8:B52,"栄養士",J8:J52,"常勤")</f>
        <v>0</v>
      </c>
      <c r="AF16" s="392"/>
      <c r="AG16" s="392"/>
      <c r="AH16" s="392"/>
      <c r="AI16" s="392"/>
      <c r="AJ16" s="392"/>
      <c r="AK16" s="392"/>
      <c r="AL16" s="385"/>
      <c r="AM16" s="375"/>
      <c r="AN16" s="375"/>
      <c r="AO16" s="375"/>
      <c r="AP16" s="385"/>
      <c r="AQ16" s="375"/>
      <c r="AR16" s="375"/>
      <c r="AS16" s="385"/>
    </row>
    <row r="17" spans="1:45">
      <c r="A17" s="234">
        <v>34</v>
      </c>
      <c r="B17" s="244"/>
      <c r="C17" s="248"/>
      <c r="D17" s="248"/>
      <c r="E17" s="259"/>
      <c r="F17" s="248"/>
      <c r="G17" s="268"/>
      <c r="H17" s="248"/>
      <c r="I17" s="248"/>
      <c r="J17" s="276"/>
      <c r="K17" s="281"/>
      <c r="L17" s="287"/>
      <c r="M17" s="294"/>
      <c r="N17" s="298"/>
      <c r="O17" s="302">
        <f>IF(AND(J17="その他",OR(B17="保育士及び幼稚園教員",B17="保育士",B17="保育に従事する看護師・准看護師",B17="幼稚園教諭等",B17="知事が同等と認める者"),OR(L17&lt;6,M17&lt;20)),"短時間",)</f>
        <v>0</v>
      </c>
      <c r="P17" s="306"/>
      <c r="Q17" s="314" t="s">
        <v>206</v>
      </c>
      <c r="R17" s="332" t="s">
        <v>201</v>
      </c>
      <c r="S17" s="342"/>
      <c r="T17" s="342"/>
      <c r="U17" s="342"/>
      <c r="V17" s="342"/>
      <c r="W17" s="342"/>
      <c r="X17" s="342"/>
      <c r="Y17" s="349"/>
      <c r="Z17" s="353"/>
      <c r="AA17" s="369"/>
      <c r="AB17" s="373" t="s">
        <v>81</v>
      </c>
      <c r="AC17" s="380"/>
      <c r="AD17" s="382"/>
      <c r="AE17" s="387">
        <f>COUNTIFS(B8:B52,"事務員",J8:J52,"常勤")</f>
        <v>0</v>
      </c>
      <c r="AF17" s="392"/>
      <c r="AG17" s="392"/>
      <c r="AH17" s="392"/>
      <c r="AI17" s="392"/>
      <c r="AJ17" s="392"/>
      <c r="AK17" s="392"/>
      <c r="AL17" s="385"/>
      <c r="AM17" s="375" t="str">
        <f>IF(AND(J17="その他",B17="保育士及び幼稚園教員",E17="○",F17&lt;&gt;""),L17*M17,"")</f>
        <v/>
      </c>
      <c r="AN17" s="375" t="str">
        <f>IF(AND(J17="その他",B17="保育士",E17="○"),L17*M17,"")</f>
        <v/>
      </c>
      <c r="AO17" s="375" t="str">
        <f>IF(AND(J17="その他",B17="幼稚園教諭等",F17&lt;&gt;""),L17*M17,"")</f>
        <v/>
      </c>
      <c r="AP17" s="385"/>
      <c r="AQ17" s="375" t="str">
        <f>IF(AND(B17="看護師・准看護師(保育に従事する)",J17="その他"),L17*M17,"")</f>
        <v/>
      </c>
      <c r="AR17" s="375" t="str">
        <f>IF(AND(B17="知事が同等と認める者",J17="その他"),L17*M17,"")</f>
        <v/>
      </c>
      <c r="AS17" s="385"/>
    </row>
    <row r="18" spans="1:45">
      <c r="A18" s="235"/>
      <c r="B18" s="245"/>
      <c r="C18" s="249"/>
      <c r="D18" s="249"/>
      <c r="E18" s="260"/>
      <c r="F18" s="249"/>
      <c r="G18" s="269"/>
      <c r="H18" s="249"/>
      <c r="I18" s="249"/>
      <c r="J18" s="269"/>
      <c r="K18" s="282" t="s">
        <v>163</v>
      </c>
      <c r="L18" s="288"/>
      <c r="M18" s="295"/>
      <c r="N18" s="298"/>
      <c r="O18" s="303"/>
      <c r="P18" s="306"/>
      <c r="Q18" s="315"/>
      <c r="R18" s="333"/>
      <c r="S18" s="343"/>
      <c r="T18" s="343"/>
      <c r="U18" s="343"/>
      <c r="V18" s="343"/>
      <c r="W18" s="343"/>
      <c r="X18" s="343"/>
      <c r="Y18" s="350"/>
      <c r="Z18" s="353"/>
      <c r="AA18" s="368"/>
      <c r="AB18" s="414"/>
      <c r="AC18" s="377" t="s">
        <v>105</v>
      </c>
      <c r="AD18" s="414"/>
      <c r="AE18" s="387">
        <f>COUNTIFS(B8:B52,"子育て支援センター専従職員",J8:J52,"常勤")</f>
        <v>0</v>
      </c>
      <c r="AF18" s="392"/>
      <c r="AG18" s="392"/>
      <c r="AH18" s="392"/>
      <c r="AI18" s="392"/>
      <c r="AJ18" s="392"/>
      <c r="AK18" s="392"/>
      <c r="AL18" s="385"/>
      <c r="AM18" s="375"/>
      <c r="AN18" s="375"/>
      <c r="AO18" s="375"/>
      <c r="AP18" s="385"/>
      <c r="AQ18" s="375"/>
      <c r="AR18" s="375"/>
      <c r="AS18" s="385"/>
    </row>
    <row r="19" spans="1:45">
      <c r="A19" s="236"/>
      <c r="B19" s="246"/>
      <c r="C19" s="250"/>
      <c r="D19" s="250"/>
      <c r="E19" s="261"/>
      <c r="F19" s="250"/>
      <c r="G19" s="270"/>
      <c r="H19" s="250"/>
      <c r="I19" s="250"/>
      <c r="J19" s="270"/>
      <c r="K19" s="283"/>
      <c r="L19" s="289"/>
      <c r="M19" s="296"/>
      <c r="N19" s="298"/>
      <c r="O19" s="304"/>
      <c r="P19" s="306"/>
      <c r="Q19" s="314" t="s">
        <v>166</v>
      </c>
      <c r="R19" s="332" t="s">
        <v>37</v>
      </c>
      <c r="S19" s="342"/>
      <c r="T19" s="342"/>
      <c r="U19" s="342"/>
      <c r="V19" s="342"/>
      <c r="W19" s="342"/>
      <c r="X19" s="342"/>
      <c r="Y19" s="349"/>
      <c r="Z19" s="353"/>
      <c r="AA19" s="368"/>
      <c r="AB19" s="372" t="s">
        <v>173</v>
      </c>
      <c r="AC19" s="379"/>
      <c r="AD19" s="386"/>
      <c r="AE19" s="387">
        <f>COUNTIFS(B8:B52,"その他",J8:J52,"常勤")</f>
        <v>0</v>
      </c>
      <c r="AF19" s="392"/>
      <c r="AG19" s="392"/>
      <c r="AH19" s="392"/>
      <c r="AI19" s="392"/>
      <c r="AJ19" s="392"/>
      <c r="AK19" s="392"/>
      <c r="AL19" s="385"/>
      <c r="AM19" s="375"/>
      <c r="AN19" s="375"/>
      <c r="AO19" s="375"/>
      <c r="AP19" s="385"/>
      <c r="AQ19" s="375"/>
      <c r="AR19" s="375"/>
      <c r="AS19" s="385"/>
    </row>
    <row r="20" spans="1:45">
      <c r="A20" s="234">
        <v>35</v>
      </c>
      <c r="B20" s="244"/>
      <c r="C20" s="248"/>
      <c r="D20" s="248"/>
      <c r="E20" s="259"/>
      <c r="F20" s="248"/>
      <c r="G20" s="268"/>
      <c r="H20" s="248"/>
      <c r="I20" s="248"/>
      <c r="J20" s="276"/>
      <c r="K20" s="281"/>
      <c r="L20" s="287"/>
      <c r="M20" s="294"/>
      <c r="N20" s="298"/>
      <c r="O20" s="302">
        <f>IF(AND(J20="その他",OR(B20="保育士及び幼稚園教員",B20="保育士",B20="保育に従事する看護師・准看護師",B20="幼稚園教諭等",B20="知事が同等と認める者"),OR(L20&lt;6,M20&lt;20)),"短時間",)</f>
        <v>0</v>
      </c>
      <c r="P20" s="306"/>
      <c r="Q20" s="315"/>
      <c r="R20" s="333"/>
      <c r="S20" s="343"/>
      <c r="T20" s="343"/>
      <c r="U20" s="343"/>
      <c r="V20" s="343"/>
      <c r="W20" s="343"/>
      <c r="X20" s="343"/>
      <c r="Y20" s="350"/>
      <c r="Z20" s="353"/>
      <c r="AA20" s="369"/>
      <c r="AB20" s="408" t="s">
        <v>41</v>
      </c>
      <c r="AC20" s="408"/>
      <c r="AD20" s="408"/>
      <c r="AE20" s="388">
        <f>SUM(AE7:AE19)</f>
        <v>0</v>
      </c>
      <c r="AF20" s="392"/>
      <c r="AG20" s="392"/>
      <c r="AH20" s="392"/>
      <c r="AI20" s="392"/>
      <c r="AJ20" s="392"/>
      <c r="AK20" s="392"/>
      <c r="AL20" s="385"/>
      <c r="AM20" s="375" t="str">
        <f>IF(AND(J20="その他",B20="保育士及び幼稚園教員",E20="○",F20&lt;&gt;""),L20*M20,"")</f>
        <v/>
      </c>
      <c r="AN20" s="375" t="str">
        <f>IF(AND(J20="その他",B20="保育士",E20="○"),L20*M20,"")</f>
        <v/>
      </c>
      <c r="AO20" s="375" t="str">
        <f>IF(AND(J20="その他",B20="幼稚園教諭等",F20&lt;&gt;""),L20*M20,"")</f>
        <v/>
      </c>
      <c r="AP20" s="385"/>
      <c r="AQ20" s="375" t="str">
        <f>IF(AND(B20="看護師・准看護師(保育に従事する)",J20="その他"),L20*M20,"")</f>
        <v/>
      </c>
      <c r="AR20" s="375" t="str">
        <f>IF(AND(B20="知事が同等と認める者",J20="その他"),L20*M20,"")</f>
        <v/>
      </c>
      <c r="AS20" s="385"/>
    </row>
    <row r="21" spans="1:45">
      <c r="A21" s="235"/>
      <c r="B21" s="245"/>
      <c r="C21" s="249"/>
      <c r="D21" s="249"/>
      <c r="E21" s="260"/>
      <c r="F21" s="249"/>
      <c r="G21" s="269"/>
      <c r="H21" s="249"/>
      <c r="I21" s="249"/>
      <c r="J21" s="269"/>
      <c r="K21" s="282" t="s">
        <v>163</v>
      </c>
      <c r="L21" s="288"/>
      <c r="M21" s="295"/>
      <c r="N21" s="298"/>
      <c r="O21" s="303"/>
      <c r="P21" s="306"/>
      <c r="Q21" s="314" t="s">
        <v>152</v>
      </c>
      <c r="R21" s="332" t="s">
        <v>200</v>
      </c>
      <c r="S21" s="342"/>
      <c r="T21" s="342"/>
      <c r="U21" s="342"/>
      <c r="V21" s="342"/>
      <c r="W21" s="342"/>
      <c r="X21" s="342"/>
      <c r="Y21" s="349"/>
      <c r="Z21" s="353"/>
      <c r="AA21" s="368"/>
      <c r="AB21" s="385"/>
      <c r="AC21" s="385"/>
      <c r="AD21" s="385"/>
      <c r="AE21" s="385"/>
      <c r="AF21" s="392"/>
      <c r="AG21" s="392"/>
      <c r="AH21" s="392"/>
      <c r="AI21" s="392"/>
      <c r="AJ21" s="392"/>
      <c r="AK21" s="392"/>
      <c r="AL21" s="385"/>
      <c r="AM21" s="375"/>
      <c r="AN21" s="375"/>
      <c r="AO21" s="375"/>
      <c r="AP21" s="385"/>
      <c r="AQ21" s="375"/>
      <c r="AR21" s="375"/>
      <c r="AS21" s="385"/>
    </row>
    <row r="22" spans="1:45">
      <c r="A22" s="236"/>
      <c r="B22" s="246"/>
      <c r="C22" s="250"/>
      <c r="D22" s="250"/>
      <c r="E22" s="261"/>
      <c r="F22" s="250"/>
      <c r="G22" s="270"/>
      <c r="H22" s="250"/>
      <c r="I22" s="250"/>
      <c r="J22" s="270"/>
      <c r="K22" s="283"/>
      <c r="L22" s="289"/>
      <c r="M22" s="296"/>
      <c r="N22" s="298"/>
      <c r="O22" s="304"/>
      <c r="P22" s="306"/>
      <c r="Q22" s="316"/>
      <c r="R22" s="334"/>
      <c r="S22" s="344"/>
      <c r="T22" s="344"/>
      <c r="U22" s="344"/>
      <c r="V22" s="344"/>
      <c r="W22" s="344"/>
      <c r="X22" s="344"/>
      <c r="Y22" s="351"/>
      <c r="Z22" s="353"/>
      <c r="AA22" s="368"/>
      <c r="AB22" s="385"/>
      <c r="AC22" s="385"/>
      <c r="AD22" s="385"/>
      <c r="AE22" s="385"/>
      <c r="AF22" s="392"/>
      <c r="AG22" s="392"/>
      <c r="AH22" s="392"/>
      <c r="AI22" s="392"/>
      <c r="AJ22" s="392"/>
      <c r="AK22" s="392"/>
      <c r="AL22" s="385"/>
      <c r="AM22" s="375"/>
      <c r="AN22" s="375"/>
      <c r="AO22" s="375"/>
      <c r="AP22" s="385"/>
      <c r="AQ22" s="375"/>
      <c r="AR22" s="375"/>
      <c r="AS22" s="385"/>
    </row>
    <row r="23" spans="1:45">
      <c r="A23" s="234">
        <v>36</v>
      </c>
      <c r="B23" s="244"/>
      <c r="C23" s="248"/>
      <c r="D23" s="248"/>
      <c r="E23" s="259"/>
      <c r="F23" s="248"/>
      <c r="G23" s="268"/>
      <c r="H23" s="248"/>
      <c r="I23" s="248"/>
      <c r="J23" s="276"/>
      <c r="K23" s="281"/>
      <c r="L23" s="287"/>
      <c r="M23" s="294"/>
      <c r="N23" s="298"/>
      <c r="O23" s="302">
        <f>IF(AND(J23="その他",OR(B23="保育士及び幼稚園教員",B23="保育士",B23="保育に従事する看護師・准看護師",B23="幼稚園教諭等",B23="知事が同等と認める者"),OR(L23&lt;6,M23&lt;20)),"短時間",)</f>
        <v>0</v>
      </c>
      <c r="P23" s="306"/>
      <c r="Q23" s="315"/>
      <c r="R23" s="333"/>
      <c r="S23" s="343"/>
      <c r="T23" s="343"/>
      <c r="U23" s="343"/>
      <c r="V23" s="343"/>
      <c r="W23" s="343"/>
      <c r="X23" s="343"/>
      <c r="Y23" s="350"/>
      <c r="Z23" s="353"/>
      <c r="AA23" s="369"/>
      <c r="AB23" s="385"/>
      <c r="AC23" s="385"/>
      <c r="AD23" s="385"/>
      <c r="AE23" s="385"/>
      <c r="AF23" s="392"/>
      <c r="AG23" s="392"/>
      <c r="AH23" s="392"/>
      <c r="AI23" s="392"/>
      <c r="AJ23" s="392"/>
      <c r="AK23" s="392"/>
      <c r="AL23" s="385"/>
      <c r="AM23" s="375" t="str">
        <f>IF(AND(J23="その他",B23="保育士及び幼稚園教員",E23="○",F23&lt;&gt;""),L23*M23,"")</f>
        <v/>
      </c>
      <c r="AN23" s="375" t="str">
        <f>IF(AND(J23="その他",B23="保育士",E23="○"),L23*M23,"")</f>
        <v/>
      </c>
      <c r="AO23" s="375" t="str">
        <f>IF(AND(J23="その他",B23="幼稚園教諭等",F23&lt;&gt;""),L23*M23,"")</f>
        <v/>
      </c>
      <c r="AP23" s="385"/>
      <c r="AQ23" s="375" t="str">
        <f>IF(AND(B23="看護師・准看護師(保育に従事する)",J23="その他"),L23*M23,"")</f>
        <v/>
      </c>
      <c r="AR23" s="375" t="str">
        <f>IF(AND(B23="知事が同等と認める者",J23="その他"),L23*M23,"")</f>
        <v/>
      </c>
      <c r="AS23" s="385"/>
    </row>
    <row r="24" spans="1:45">
      <c r="A24" s="235"/>
      <c r="B24" s="245"/>
      <c r="C24" s="249"/>
      <c r="D24" s="249"/>
      <c r="E24" s="260"/>
      <c r="F24" s="249"/>
      <c r="G24" s="269"/>
      <c r="H24" s="249"/>
      <c r="I24" s="249"/>
      <c r="J24" s="269"/>
      <c r="K24" s="282" t="s">
        <v>163</v>
      </c>
      <c r="L24" s="288"/>
      <c r="M24" s="295"/>
      <c r="N24" s="298"/>
      <c r="O24" s="303"/>
      <c r="P24" s="306"/>
      <c r="Q24" s="317" t="s">
        <v>208</v>
      </c>
      <c r="R24" s="335"/>
      <c r="S24" s="345"/>
      <c r="T24" s="345"/>
      <c r="U24" s="345"/>
      <c r="V24" s="345"/>
      <c r="W24" s="345"/>
      <c r="X24" s="345"/>
      <c r="Y24" s="352"/>
      <c r="Z24" s="353"/>
      <c r="AA24" s="368"/>
      <c r="AB24" s="384"/>
      <c r="AC24" s="416"/>
      <c r="AD24" s="384"/>
      <c r="AE24" s="384"/>
      <c r="AF24" s="384"/>
      <c r="AG24" s="384"/>
      <c r="AH24" s="384"/>
      <c r="AI24" s="384"/>
      <c r="AJ24" s="384"/>
      <c r="AK24" s="384"/>
      <c r="AL24" s="385"/>
      <c r="AM24" s="375"/>
      <c r="AN24" s="375"/>
      <c r="AO24" s="375"/>
      <c r="AP24" s="385"/>
      <c r="AQ24" s="375"/>
      <c r="AR24" s="375"/>
      <c r="AS24" s="385"/>
    </row>
    <row r="25" spans="1:45">
      <c r="A25" s="236"/>
      <c r="B25" s="246"/>
      <c r="C25" s="250"/>
      <c r="D25" s="250"/>
      <c r="E25" s="261"/>
      <c r="F25" s="250"/>
      <c r="G25" s="270"/>
      <c r="H25" s="250"/>
      <c r="I25" s="250"/>
      <c r="J25" s="270"/>
      <c r="K25" s="283"/>
      <c r="L25" s="289"/>
      <c r="M25" s="296"/>
      <c r="N25" s="298"/>
      <c r="O25" s="304"/>
      <c r="P25" s="306"/>
      <c r="Q25" s="314" t="s">
        <v>203</v>
      </c>
      <c r="R25" s="335"/>
      <c r="S25" s="345"/>
      <c r="T25" s="345"/>
      <c r="U25" s="345"/>
      <c r="V25" s="345"/>
      <c r="W25" s="345"/>
      <c r="X25" s="345"/>
      <c r="Y25" s="352"/>
      <c r="Z25" s="353"/>
      <c r="AA25" s="368"/>
      <c r="AB25" s="385"/>
      <c r="AC25" s="385"/>
      <c r="AD25" s="385"/>
      <c r="AE25" s="385"/>
      <c r="AF25" s="391"/>
      <c r="AG25" s="391"/>
      <c r="AH25" s="391"/>
      <c r="AI25" s="391"/>
      <c r="AJ25" s="391"/>
      <c r="AK25" s="391"/>
      <c r="AL25" s="385"/>
      <c r="AM25" s="375"/>
      <c r="AN25" s="375"/>
      <c r="AO25" s="375"/>
      <c r="AP25" s="385"/>
      <c r="AQ25" s="375"/>
      <c r="AR25" s="375"/>
      <c r="AS25" s="385"/>
    </row>
    <row r="26" spans="1:45">
      <c r="A26" s="234">
        <v>37</v>
      </c>
      <c r="B26" s="244"/>
      <c r="C26" s="248"/>
      <c r="D26" s="248"/>
      <c r="E26" s="259"/>
      <c r="F26" s="248"/>
      <c r="G26" s="268"/>
      <c r="H26" s="248"/>
      <c r="I26" s="248"/>
      <c r="J26" s="276"/>
      <c r="K26" s="281"/>
      <c r="L26" s="287"/>
      <c r="M26" s="294"/>
      <c r="N26" s="298"/>
      <c r="O26" s="302">
        <f>IF(AND(J26="その他",OR(B26="保育士及び幼稚園教員",B26="保育士",B26="保育に従事する看護師・准看護師",B26="幼稚園教諭等",B26="知事が同等と認める者"),OR(L26&lt;6,M26&lt;20)),"短時間",)</f>
        <v>0</v>
      </c>
      <c r="P26" s="306"/>
      <c r="Q26" s="313" t="s">
        <v>202</v>
      </c>
      <c r="R26" s="335"/>
      <c r="S26" s="345"/>
      <c r="T26" s="345"/>
      <c r="U26" s="345"/>
      <c r="V26" s="345"/>
      <c r="W26" s="345"/>
      <c r="X26" s="345"/>
      <c r="Y26" s="352"/>
      <c r="Z26" s="353"/>
      <c r="AA26" s="369"/>
      <c r="AB26" s="372" t="s">
        <v>176</v>
      </c>
      <c r="AC26" s="379"/>
      <c r="AD26" s="379"/>
      <c r="AE26" s="386"/>
      <c r="AF26" s="391"/>
      <c r="AG26" s="391"/>
      <c r="AH26" s="391"/>
      <c r="AI26" s="391"/>
      <c r="AJ26" s="391"/>
      <c r="AK26" s="391"/>
      <c r="AL26" s="385"/>
      <c r="AM26" s="375" t="str">
        <f>IF(AND(J26="その他",B26="保育士及び幼稚園教員",E26="○",F26&lt;&gt;""),L26*M26,"")</f>
        <v/>
      </c>
      <c r="AN26" s="375" t="str">
        <f>IF(AND(J26="その他",B26="保育士",E26="○"),L26*M26,"")</f>
        <v/>
      </c>
      <c r="AO26" s="375" t="str">
        <f>IF(AND(J26="その他",B26="幼稚園教諭等",F26&lt;&gt;""),L26*M26,"")</f>
        <v/>
      </c>
      <c r="AP26" s="385"/>
      <c r="AQ26" s="375" t="str">
        <f>IF(AND(B26="看護師・准看護師(保育に従事する)",J26="その他"),L26*M26,"")</f>
        <v/>
      </c>
      <c r="AR26" s="375" t="str">
        <f>IF(AND(B26="知事が同等と認める者",J26="その他"),L26*M26,"")</f>
        <v/>
      </c>
      <c r="AS26" s="385"/>
    </row>
    <row r="27" spans="1:45">
      <c r="A27" s="235"/>
      <c r="B27" s="245"/>
      <c r="C27" s="249"/>
      <c r="D27" s="249"/>
      <c r="E27" s="260"/>
      <c r="F27" s="249"/>
      <c r="G27" s="269"/>
      <c r="H27" s="249"/>
      <c r="I27" s="249"/>
      <c r="J27" s="269"/>
      <c r="K27" s="282" t="s">
        <v>163</v>
      </c>
      <c r="L27" s="288"/>
      <c r="M27" s="295"/>
      <c r="N27" s="298"/>
      <c r="O27" s="303"/>
      <c r="P27" s="306"/>
      <c r="Q27" s="313" t="s">
        <v>84</v>
      </c>
      <c r="R27" s="335"/>
      <c r="S27" s="345"/>
      <c r="T27" s="345"/>
      <c r="U27" s="345"/>
      <c r="V27" s="345"/>
      <c r="W27" s="345"/>
      <c r="X27" s="345"/>
      <c r="Y27" s="352"/>
      <c r="Z27" s="353"/>
      <c r="AA27" s="368"/>
      <c r="AB27" s="372" t="s">
        <v>160</v>
      </c>
      <c r="AC27" s="379"/>
      <c r="AD27" s="386"/>
      <c r="AE27" s="387">
        <f>COUNTIFS(B:B,"施設長",J:J,"その他")</f>
        <v>0</v>
      </c>
      <c r="AF27" s="391"/>
      <c r="AG27" s="391"/>
      <c r="AH27" s="391"/>
      <c r="AI27" s="391"/>
      <c r="AJ27" s="391"/>
      <c r="AK27" s="391"/>
      <c r="AL27" s="385"/>
      <c r="AM27" s="375"/>
      <c r="AN27" s="375"/>
      <c r="AO27" s="375"/>
      <c r="AP27" s="385"/>
      <c r="AQ27" s="375"/>
      <c r="AR27" s="375"/>
      <c r="AS27" s="385"/>
    </row>
    <row r="28" spans="1:45">
      <c r="A28" s="236"/>
      <c r="B28" s="246"/>
      <c r="C28" s="250"/>
      <c r="D28" s="250"/>
      <c r="E28" s="261"/>
      <c r="F28" s="250"/>
      <c r="G28" s="270"/>
      <c r="H28" s="250"/>
      <c r="I28" s="250"/>
      <c r="J28" s="270"/>
      <c r="K28" s="283"/>
      <c r="L28" s="289"/>
      <c r="M28" s="296"/>
      <c r="N28" s="298"/>
      <c r="O28" s="304"/>
      <c r="P28" s="306"/>
      <c r="Q28" s="314" t="s">
        <v>82</v>
      </c>
      <c r="R28" s="335"/>
      <c r="S28" s="345"/>
      <c r="T28" s="345"/>
      <c r="U28" s="345"/>
      <c r="V28" s="345"/>
      <c r="W28" s="345"/>
      <c r="X28" s="345"/>
      <c r="Y28" s="352"/>
      <c r="Z28" s="353"/>
      <c r="AA28" s="368"/>
      <c r="AB28" s="372" t="s">
        <v>162</v>
      </c>
      <c r="AC28" s="379"/>
      <c r="AD28" s="386"/>
      <c r="AE28" s="387">
        <f>COUNTIFS(B:B,"主任保育士等",J:J,"その他")</f>
        <v>0</v>
      </c>
      <c r="AF28" s="391"/>
      <c r="AG28" s="391"/>
      <c r="AH28" s="391"/>
      <c r="AI28" s="391"/>
      <c r="AJ28" s="391"/>
      <c r="AK28" s="391"/>
      <c r="AL28" s="385"/>
      <c r="AM28" s="375"/>
      <c r="AN28" s="375"/>
      <c r="AO28" s="375"/>
      <c r="AP28" s="385"/>
      <c r="AQ28" s="375"/>
      <c r="AR28" s="375"/>
      <c r="AS28" s="385"/>
    </row>
    <row r="29" spans="1:45">
      <c r="A29" s="234">
        <v>38</v>
      </c>
      <c r="B29" s="244"/>
      <c r="C29" s="248"/>
      <c r="D29" s="248"/>
      <c r="E29" s="259"/>
      <c r="F29" s="248"/>
      <c r="G29" s="268"/>
      <c r="H29" s="248"/>
      <c r="I29" s="248"/>
      <c r="J29" s="276"/>
      <c r="K29" s="281"/>
      <c r="L29" s="287"/>
      <c r="M29" s="294"/>
      <c r="N29" s="298"/>
      <c r="O29" s="302">
        <f>IF(AND(J29="その他",OR(B29="保育士及び幼稚園教員",B29="保育士",B29="保育に従事する看護師・准看護師",B29="幼稚園教諭等",B29="知事が同等と認める者"),OR(L29&lt;6,M29&lt;20)),"短時間",)</f>
        <v>0</v>
      </c>
      <c r="P29" s="306"/>
      <c r="Q29" s="314" t="s">
        <v>81</v>
      </c>
      <c r="R29" s="335"/>
      <c r="S29" s="345"/>
      <c r="T29" s="345"/>
      <c r="U29" s="345"/>
      <c r="V29" s="345"/>
      <c r="W29" s="345"/>
      <c r="X29" s="345"/>
      <c r="Y29" s="352"/>
      <c r="Z29" s="353"/>
      <c r="AA29" s="369"/>
      <c r="AB29" s="374" t="s">
        <v>114</v>
      </c>
      <c r="AC29" s="381"/>
      <c r="AD29" s="383"/>
      <c r="AE29" s="387">
        <f>COUNTIFS(B:B,"保育士及び幼稚園教員",J:J,"その他",E:E,"○",F:F,"&lt;&gt;")</f>
        <v>0</v>
      </c>
      <c r="AF29" s="391"/>
      <c r="AG29" s="391"/>
      <c r="AH29" s="391"/>
      <c r="AI29" s="391"/>
      <c r="AJ29" s="391"/>
      <c r="AK29" s="391"/>
      <c r="AL29" s="385"/>
      <c r="AM29" s="375" t="str">
        <f>IF(AND(J29="その他",B29="保育士及び幼稚園教員",E29="○",F29&lt;&gt;""),L29*M29,"")</f>
        <v/>
      </c>
      <c r="AN29" s="375" t="str">
        <f>IF(AND(J29="その他",B29="保育士",E29="○"),L29*M29,"")</f>
        <v/>
      </c>
      <c r="AO29" s="375" t="str">
        <f>IF(AND(J29="その他",B29="幼稚園教諭等",F29&lt;&gt;""),L29*M29,"")</f>
        <v/>
      </c>
      <c r="AP29" s="385"/>
      <c r="AQ29" s="375" t="str">
        <f>IF(AND(B29="看護師・准看護師(保育に従事する)",J29="その他"),L29*M29,"")</f>
        <v/>
      </c>
      <c r="AR29" s="375" t="str">
        <f>IF(AND(B29="知事が同等と認める者",J29="その他"),L29*M29,"")</f>
        <v/>
      </c>
      <c r="AS29" s="385"/>
    </row>
    <row r="30" spans="1:45">
      <c r="A30" s="235"/>
      <c r="B30" s="245"/>
      <c r="C30" s="249"/>
      <c r="D30" s="249"/>
      <c r="E30" s="260"/>
      <c r="F30" s="249"/>
      <c r="G30" s="269"/>
      <c r="H30" s="249"/>
      <c r="I30" s="249"/>
      <c r="J30" s="269"/>
      <c r="K30" s="282" t="s">
        <v>163</v>
      </c>
      <c r="L30" s="288"/>
      <c r="M30" s="295"/>
      <c r="N30" s="298"/>
      <c r="O30" s="303"/>
      <c r="P30" s="306"/>
      <c r="Q30" s="314" t="s">
        <v>173</v>
      </c>
      <c r="R30" s="331" t="s">
        <v>199</v>
      </c>
      <c r="S30" s="341"/>
      <c r="T30" s="341"/>
      <c r="U30" s="341"/>
      <c r="V30" s="341"/>
      <c r="W30" s="341"/>
      <c r="X30" s="341"/>
      <c r="Y30" s="348"/>
      <c r="Z30" s="353"/>
      <c r="AA30" s="368"/>
      <c r="AB30" s="372" t="s">
        <v>165</v>
      </c>
      <c r="AC30" s="379"/>
      <c r="AD30" s="386"/>
      <c r="AE30" s="387">
        <f>COUNTIFS(B:B,"保育士",J:J,"その他",E:E,"○")</f>
        <v>0</v>
      </c>
      <c r="AF30" s="391"/>
      <c r="AG30" s="391"/>
      <c r="AH30" s="391"/>
      <c r="AI30" s="391"/>
      <c r="AJ30" s="391"/>
      <c r="AK30" s="391"/>
      <c r="AL30" s="385"/>
      <c r="AM30" s="375"/>
      <c r="AN30" s="375"/>
      <c r="AO30" s="375"/>
      <c r="AP30" s="385"/>
      <c r="AQ30" s="375"/>
      <c r="AR30" s="375"/>
      <c r="AS30" s="385"/>
    </row>
    <row r="31" spans="1:45">
      <c r="A31" s="236"/>
      <c r="B31" s="246"/>
      <c r="C31" s="250"/>
      <c r="D31" s="250"/>
      <c r="E31" s="261"/>
      <c r="F31" s="250"/>
      <c r="G31" s="270"/>
      <c r="H31" s="250"/>
      <c r="I31" s="250"/>
      <c r="J31" s="270"/>
      <c r="K31" s="283"/>
      <c r="L31" s="289"/>
      <c r="M31" s="296"/>
      <c r="N31" s="298"/>
      <c r="O31" s="304"/>
      <c r="P31" s="306"/>
      <c r="Q31" s="314"/>
      <c r="R31" s="331"/>
      <c r="S31" s="341"/>
      <c r="T31" s="341"/>
      <c r="U31" s="341"/>
      <c r="V31" s="341"/>
      <c r="W31" s="341"/>
      <c r="X31" s="341"/>
      <c r="Y31" s="348"/>
      <c r="Z31" s="353"/>
      <c r="AA31" s="368"/>
      <c r="AB31" s="372" t="s">
        <v>166</v>
      </c>
      <c r="AC31" s="379"/>
      <c r="AD31" s="386"/>
      <c r="AE31" s="387">
        <f>COUNTIFS(B:B,"幼稚園教諭等",J:J,"その他",F:F,"&lt;&gt;")</f>
        <v>0</v>
      </c>
      <c r="AF31" s="391"/>
      <c r="AG31" s="391"/>
      <c r="AH31" s="391"/>
      <c r="AI31" s="391"/>
      <c r="AJ31" s="391"/>
      <c r="AK31" s="391"/>
      <c r="AL31" s="385"/>
      <c r="AM31" s="375"/>
      <c r="AN31" s="375"/>
      <c r="AO31" s="375"/>
      <c r="AP31" s="385"/>
      <c r="AQ31" s="375"/>
      <c r="AR31" s="375"/>
      <c r="AS31" s="385"/>
    </row>
    <row r="32" spans="1:45">
      <c r="A32" s="234">
        <v>39</v>
      </c>
      <c r="B32" s="244"/>
      <c r="C32" s="248"/>
      <c r="D32" s="248"/>
      <c r="E32" s="259"/>
      <c r="F32" s="248"/>
      <c r="G32" s="268"/>
      <c r="H32" s="248"/>
      <c r="I32" s="248"/>
      <c r="J32" s="276"/>
      <c r="K32" s="281"/>
      <c r="L32" s="287"/>
      <c r="M32" s="294"/>
      <c r="N32" s="298"/>
      <c r="O32" s="302">
        <f>IF(AND(J32="その他",OR(B32="保育士及び幼稚園教員",B32="保育士",B32="保育に従事する看護師・准看護師",B32="幼稚園教諭等",B32="知事が同等と認める者"),OR(L32&lt;6,M32&lt;20)),"短時間",)</f>
        <v>0</v>
      </c>
      <c r="P32" s="306"/>
      <c r="Q32" s="313"/>
      <c r="R32" s="331"/>
      <c r="S32" s="341"/>
      <c r="T32" s="341"/>
      <c r="U32" s="341"/>
      <c r="V32" s="341"/>
      <c r="W32" s="341"/>
      <c r="X32" s="341"/>
      <c r="Y32" s="348"/>
      <c r="Z32" s="353"/>
      <c r="AA32" s="369"/>
      <c r="AB32" s="372" t="s">
        <v>22</v>
      </c>
      <c r="AC32" s="379"/>
      <c r="AD32" s="386"/>
      <c r="AE32" s="387">
        <f>COUNTIFS(B:B,"知事が同等と認める者",J:J,"その他")</f>
        <v>0</v>
      </c>
      <c r="AF32" s="391"/>
      <c r="AG32" s="391"/>
      <c r="AH32" s="391"/>
      <c r="AI32" s="391"/>
      <c r="AJ32" s="391"/>
      <c r="AK32" s="391"/>
      <c r="AL32" s="385"/>
      <c r="AM32" s="375" t="str">
        <f>IF(AND(J32="その他",B32="保育士及び幼稚園教員",E32="○",F32&lt;&gt;""),L32*M32,"")</f>
        <v/>
      </c>
      <c r="AN32" s="375" t="str">
        <f>IF(AND(J32="その他",B32="保育士",E32="○"),L32*M32,"")</f>
        <v/>
      </c>
      <c r="AO32" s="375" t="str">
        <f>IF(AND(J32="その他",B32="幼稚園教諭等",F32&lt;&gt;""),L32*M32,"")</f>
        <v/>
      </c>
      <c r="AP32" s="385"/>
      <c r="AQ32" s="375" t="str">
        <f>IF(AND(B32="看護師・准看護師(保育に従事する)",J32="その他"),L32*M32,"")</f>
        <v/>
      </c>
      <c r="AR32" s="375" t="str">
        <f>IF(AND(B32="知事が同等と認める者",J32="その他"),L32*M32,"")</f>
        <v/>
      </c>
      <c r="AS32" s="385"/>
    </row>
    <row r="33" spans="1:45">
      <c r="A33" s="235"/>
      <c r="B33" s="245"/>
      <c r="C33" s="249"/>
      <c r="D33" s="249"/>
      <c r="E33" s="260"/>
      <c r="F33" s="249"/>
      <c r="G33" s="269"/>
      <c r="H33" s="249"/>
      <c r="I33" s="249"/>
      <c r="J33" s="269"/>
      <c r="K33" s="282" t="s">
        <v>163</v>
      </c>
      <c r="L33" s="288"/>
      <c r="M33" s="295"/>
      <c r="N33" s="298"/>
      <c r="O33" s="303"/>
      <c r="P33" s="306"/>
      <c r="Q33" s="313"/>
      <c r="R33" s="331"/>
      <c r="S33" s="341"/>
      <c r="T33" s="341"/>
      <c r="U33" s="341"/>
      <c r="V33" s="341"/>
      <c r="W33" s="341"/>
      <c r="X33" s="341"/>
      <c r="Y33" s="348"/>
      <c r="Z33" s="353"/>
      <c r="AA33" s="368"/>
      <c r="AB33" s="414" t="s">
        <v>169</v>
      </c>
      <c r="AC33" s="378"/>
      <c r="AD33" s="414"/>
      <c r="AE33" s="387">
        <f>COUNTIFS(B:B,"看護師・准看護師(保育に従事する)",J:J,"その他")</f>
        <v>0</v>
      </c>
      <c r="AF33" s="391"/>
      <c r="AG33" s="391"/>
      <c r="AH33" s="391"/>
      <c r="AI33" s="391"/>
      <c r="AJ33" s="391"/>
      <c r="AK33" s="391"/>
      <c r="AL33" s="385"/>
      <c r="AM33" s="375"/>
      <c r="AN33" s="375"/>
      <c r="AO33" s="375"/>
      <c r="AP33" s="385"/>
      <c r="AQ33" s="375"/>
      <c r="AR33" s="375"/>
      <c r="AS33" s="385"/>
    </row>
    <row r="34" spans="1:45">
      <c r="A34" s="236"/>
      <c r="B34" s="246"/>
      <c r="C34" s="250"/>
      <c r="D34" s="250"/>
      <c r="E34" s="261"/>
      <c r="F34" s="250"/>
      <c r="G34" s="270"/>
      <c r="H34" s="250"/>
      <c r="I34" s="250"/>
      <c r="J34" s="270"/>
      <c r="K34" s="283"/>
      <c r="L34" s="289"/>
      <c r="M34" s="296"/>
      <c r="N34" s="298"/>
      <c r="O34" s="304"/>
      <c r="P34" s="306"/>
      <c r="Q34" s="314"/>
      <c r="R34" s="331"/>
      <c r="S34" s="341"/>
      <c r="T34" s="341"/>
      <c r="U34" s="341"/>
      <c r="V34" s="341"/>
      <c r="W34" s="341"/>
      <c r="X34" s="341"/>
      <c r="Y34" s="348"/>
      <c r="Z34" s="353"/>
      <c r="AA34" s="368"/>
      <c r="AB34" s="407" t="s">
        <v>171</v>
      </c>
      <c r="AC34" s="411"/>
      <c r="AD34" s="415"/>
      <c r="AE34" s="387">
        <f>COUNTIFS(B:B,"看護師・准看護師(保育に従事しない)",J:J,"その他")</f>
        <v>0</v>
      </c>
      <c r="AF34" s="391"/>
      <c r="AG34" s="391"/>
      <c r="AH34" s="391"/>
      <c r="AI34" s="391"/>
      <c r="AJ34" s="391"/>
      <c r="AK34" s="391"/>
      <c r="AL34" s="385"/>
      <c r="AM34" s="375"/>
      <c r="AN34" s="375"/>
      <c r="AO34" s="375"/>
      <c r="AP34" s="385"/>
      <c r="AQ34" s="375"/>
      <c r="AR34" s="375"/>
      <c r="AS34" s="385"/>
    </row>
    <row r="35" spans="1:45">
      <c r="A35" s="234">
        <v>40</v>
      </c>
      <c r="B35" s="244"/>
      <c r="C35" s="248"/>
      <c r="D35" s="248"/>
      <c r="E35" s="259"/>
      <c r="F35" s="248"/>
      <c r="G35" s="268"/>
      <c r="H35" s="248"/>
      <c r="I35" s="248"/>
      <c r="J35" s="276"/>
      <c r="K35" s="281"/>
      <c r="L35" s="287"/>
      <c r="M35" s="294"/>
      <c r="N35" s="298"/>
      <c r="O35" s="302">
        <f>IF(AND(J35="その他",OR(B35="保育士及び幼稚園教員",B35="保育士",B35="保育に従事する看護師・准看護師",B35="幼稚園教諭等",B35="知事が同等と認める者"),OR(L35&lt;6,M35&lt;20)),"短時間",)</f>
        <v>0</v>
      </c>
      <c r="P35" s="306"/>
      <c r="Q35" s="314"/>
      <c r="R35" s="331"/>
      <c r="S35" s="341"/>
      <c r="T35" s="341"/>
      <c r="U35" s="341"/>
      <c r="V35" s="341"/>
      <c r="W35" s="341"/>
      <c r="X35" s="341"/>
      <c r="Y35" s="348"/>
      <c r="Z35" s="353"/>
      <c r="AA35" s="369"/>
      <c r="AB35" s="372" t="s">
        <v>109</v>
      </c>
      <c r="AC35" s="379"/>
      <c r="AD35" s="386"/>
      <c r="AE35" s="387">
        <f>COUNTIFS(B:B,"調理員",J:J,"その他")</f>
        <v>0</v>
      </c>
      <c r="AF35" s="391"/>
      <c r="AG35" s="391"/>
      <c r="AH35" s="391"/>
      <c r="AI35" s="391"/>
      <c r="AJ35" s="391"/>
      <c r="AK35" s="391"/>
      <c r="AL35" s="385"/>
      <c r="AM35" s="375" t="str">
        <f>IF(AND(J35="その他",B35="保育士及び幼稚園教員",E35="○",F35&lt;&gt;""),L35*M35,"")</f>
        <v/>
      </c>
      <c r="AN35" s="375" t="str">
        <f>IF(AND(J35="その他",B35="保育士",E35="○"),L35*M35,"")</f>
        <v/>
      </c>
      <c r="AO35" s="375" t="str">
        <f>IF(AND(J35="その他",B35="幼稚園教諭等",F35&lt;&gt;""),L35*M35,"")</f>
        <v/>
      </c>
      <c r="AP35" s="385"/>
      <c r="AQ35" s="375" t="str">
        <f>IF(AND(B35="看護師・准看護師(保育に従事する)",J35="その他"),L35*M35,"")</f>
        <v/>
      </c>
      <c r="AR35" s="375" t="str">
        <f>IF(AND(B35="知事が同等と認める者",J35="その他"),L35*M35,"")</f>
        <v/>
      </c>
      <c r="AS35" s="385"/>
    </row>
    <row r="36" spans="1:45">
      <c r="A36" s="235"/>
      <c r="B36" s="245"/>
      <c r="C36" s="249"/>
      <c r="D36" s="249"/>
      <c r="E36" s="260"/>
      <c r="F36" s="249"/>
      <c r="G36" s="269"/>
      <c r="H36" s="249"/>
      <c r="I36" s="249"/>
      <c r="J36" s="269"/>
      <c r="K36" s="282" t="s">
        <v>163</v>
      </c>
      <c r="L36" s="288"/>
      <c r="M36" s="295"/>
      <c r="N36" s="298"/>
      <c r="O36" s="303"/>
      <c r="P36" s="308"/>
      <c r="Q36" s="313"/>
      <c r="R36" s="331"/>
      <c r="S36" s="341"/>
      <c r="T36" s="341"/>
      <c r="U36" s="341"/>
      <c r="V36" s="341"/>
      <c r="W36" s="341"/>
      <c r="X36" s="341"/>
      <c r="Y36" s="348"/>
      <c r="Z36" s="353"/>
      <c r="AA36" s="368"/>
      <c r="AB36" s="372" t="s">
        <v>82</v>
      </c>
      <c r="AC36" s="379"/>
      <c r="AD36" s="386"/>
      <c r="AE36" s="387">
        <f>COUNTIFS(B:B,"栄養士",J:J,"その他")</f>
        <v>0</v>
      </c>
      <c r="AF36" s="392"/>
      <c r="AG36" s="392"/>
      <c r="AH36" s="392"/>
      <c r="AI36" s="392"/>
      <c r="AJ36" s="392"/>
      <c r="AK36" s="392"/>
      <c r="AL36" s="385"/>
      <c r="AM36" s="375"/>
      <c r="AN36" s="375"/>
      <c r="AO36" s="375"/>
      <c r="AP36" s="385"/>
      <c r="AQ36" s="375"/>
      <c r="AR36" s="375"/>
      <c r="AS36" s="385"/>
    </row>
    <row r="37" spans="1:45">
      <c r="A37" s="236"/>
      <c r="B37" s="246"/>
      <c r="C37" s="250"/>
      <c r="D37" s="250"/>
      <c r="E37" s="261"/>
      <c r="F37" s="250"/>
      <c r="G37" s="270"/>
      <c r="H37" s="250"/>
      <c r="I37" s="250"/>
      <c r="J37" s="270"/>
      <c r="K37" s="283"/>
      <c r="L37" s="289"/>
      <c r="M37" s="296"/>
      <c r="N37" s="298"/>
      <c r="O37" s="304"/>
      <c r="P37" s="308"/>
      <c r="Q37" s="318"/>
      <c r="R37" s="318"/>
      <c r="S37" s="318"/>
      <c r="T37" s="318"/>
      <c r="U37" s="318"/>
      <c r="V37" s="318"/>
      <c r="W37" s="318"/>
      <c r="X37" s="318"/>
      <c r="Y37" s="353"/>
      <c r="Z37" s="353"/>
      <c r="AA37" s="368"/>
      <c r="AB37" s="373" t="s">
        <v>81</v>
      </c>
      <c r="AC37" s="380"/>
      <c r="AD37" s="382"/>
      <c r="AE37" s="387">
        <f>COUNTIFS(B:B,"事務員",J:J,"その他")</f>
        <v>0</v>
      </c>
      <c r="AF37" s="392"/>
      <c r="AG37" s="392"/>
      <c r="AH37" s="392"/>
      <c r="AI37" s="392"/>
      <c r="AJ37" s="392"/>
      <c r="AK37" s="392"/>
      <c r="AL37" s="385"/>
      <c r="AM37" s="375"/>
      <c r="AN37" s="375"/>
      <c r="AO37" s="375"/>
      <c r="AP37" s="385"/>
      <c r="AQ37" s="375"/>
      <c r="AR37" s="375"/>
      <c r="AS37" s="385"/>
    </row>
    <row r="38" spans="1:45">
      <c r="A38" s="234">
        <v>41</v>
      </c>
      <c r="B38" s="244"/>
      <c r="C38" s="248"/>
      <c r="D38" s="248"/>
      <c r="E38" s="259"/>
      <c r="F38" s="248"/>
      <c r="G38" s="268"/>
      <c r="H38" s="248"/>
      <c r="I38" s="248"/>
      <c r="J38" s="276"/>
      <c r="K38" s="281"/>
      <c r="L38" s="287"/>
      <c r="M38" s="294"/>
      <c r="N38" s="298"/>
      <c r="O38" s="302">
        <f>IF(AND(J38="その他",OR(B38="保育士及び幼稚園教員",B38="保育士",B38="保育に従事する看護師・准看護師",B38="幼稚園教諭等",B38="知事が同等と認める者"),OR(L38&lt;6,M38&lt;20)),"短時間",)</f>
        <v>0</v>
      </c>
      <c r="P38" s="307"/>
      <c r="Q38" s="311"/>
      <c r="R38" s="311"/>
      <c r="S38" s="311"/>
      <c r="T38" s="311"/>
      <c r="U38" s="311"/>
      <c r="V38" s="311"/>
      <c r="W38" s="311"/>
      <c r="X38" s="328"/>
      <c r="Y38" s="353"/>
      <c r="Z38" s="353"/>
      <c r="AA38" s="369"/>
      <c r="AB38" s="414"/>
      <c r="AC38" s="377" t="s">
        <v>105</v>
      </c>
      <c r="AD38" s="414"/>
      <c r="AE38" s="387">
        <f>COUNTIFS(B:B,"子育て支援センター専従職員",J:J,"その他")</f>
        <v>0</v>
      </c>
      <c r="AF38" s="392"/>
      <c r="AG38" s="392"/>
      <c r="AH38" s="392"/>
      <c r="AI38" s="392"/>
      <c r="AJ38" s="392"/>
      <c r="AK38" s="392"/>
      <c r="AL38" s="385"/>
      <c r="AM38" s="375" t="str">
        <f>IF(AND(J38="その他",B38="保育士及び幼稚園教員",E38="○",F38&lt;&gt;""),L38*M38,"")</f>
        <v/>
      </c>
      <c r="AN38" s="375" t="str">
        <f>IF(AND(J38="その他",B38="保育士",E38="○"),L38*M38,"")</f>
        <v/>
      </c>
      <c r="AO38" s="375" t="str">
        <f>IF(AND(J38="その他",B38="幼稚園教諭等",F38&lt;&gt;""),L38*M38,"")</f>
        <v/>
      </c>
      <c r="AP38" s="385"/>
      <c r="AQ38" s="375" t="str">
        <f>IF(AND(B38="看護師・准看護師(保育に従事する)",J38="その他"),L38*M38,"")</f>
        <v/>
      </c>
      <c r="AR38" s="375" t="str">
        <f>IF(AND(B38="知事が同等と認める者",J38="その他"),L38*M38,"")</f>
        <v/>
      </c>
      <c r="AS38" s="385"/>
    </row>
    <row r="39" spans="1:45">
      <c r="A39" s="235"/>
      <c r="B39" s="245"/>
      <c r="C39" s="249"/>
      <c r="D39" s="249"/>
      <c r="E39" s="260"/>
      <c r="F39" s="249"/>
      <c r="G39" s="269"/>
      <c r="H39" s="249"/>
      <c r="I39" s="249"/>
      <c r="J39" s="269"/>
      <c r="K39" s="282" t="s">
        <v>163</v>
      </c>
      <c r="L39" s="288"/>
      <c r="M39" s="295"/>
      <c r="N39" s="298"/>
      <c r="O39" s="303"/>
      <c r="P39" s="307"/>
      <c r="Q39" s="319" t="s">
        <v>22</v>
      </c>
      <c r="R39" s="319"/>
      <c r="S39" s="336"/>
      <c r="T39" s="336"/>
      <c r="U39" s="336"/>
      <c r="V39" s="336"/>
      <c r="W39" s="336"/>
      <c r="X39" s="336"/>
      <c r="Y39" s="353"/>
      <c r="Z39" s="353"/>
      <c r="AA39" s="368"/>
      <c r="AB39" s="372" t="s">
        <v>173</v>
      </c>
      <c r="AC39" s="379"/>
      <c r="AD39" s="386"/>
      <c r="AE39" s="387">
        <f>COUNTIFS(B:B,"その他",J:J,"その他")</f>
        <v>0</v>
      </c>
      <c r="AF39" s="392"/>
      <c r="AG39" s="392"/>
      <c r="AH39" s="392"/>
      <c r="AI39" s="392"/>
      <c r="AJ39" s="392"/>
      <c r="AK39" s="392"/>
      <c r="AL39" s="385"/>
      <c r="AM39" s="375"/>
      <c r="AN39" s="375"/>
      <c r="AO39" s="375"/>
      <c r="AP39" s="385"/>
      <c r="AQ39" s="375"/>
      <c r="AR39" s="375"/>
      <c r="AS39" s="385"/>
    </row>
    <row r="40" spans="1:45">
      <c r="A40" s="236"/>
      <c r="B40" s="246"/>
      <c r="C40" s="250"/>
      <c r="D40" s="250"/>
      <c r="E40" s="261"/>
      <c r="F40" s="250"/>
      <c r="G40" s="270"/>
      <c r="H40" s="250"/>
      <c r="I40" s="250"/>
      <c r="J40" s="270"/>
      <c r="K40" s="283"/>
      <c r="L40" s="289"/>
      <c r="M40" s="296"/>
      <c r="N40" s="298"/>
      <c r="O40" s="304"/>
      <c r="P40" s="306"/>
      <c r="Q40" s="320" t="s">
        <v>183</v>
      </c>
      <c r="R40" s="323"/>
      <c r="S40" s="323"/>
      <c r="T40" s="323"/>
      <c r="U40" s="323"/>
      <c r="V40" s="323"/>
      <c r="W40" s="323"/>
      <c r="X40" s="323"/>
      <c r="Y40" s="354"/>
      <c r="Z40" s="359"/>
      <c r="AA40" s="368"/>
      <c r="AB40" s="385"/>
      <c r="AC40" s="388" t="s">
        <v>41</v>
      </c>
      <c r="AD40" s="385"/>
      <c r="AE40" s="388">
        <f>SUM(AE27:AE39)</f>
        <v>0</v>
      </c>
      <c r="AF40" s="392"/>
      <c r="AG40" s="392"/>
      <c r="AH40" s="392"/>
      <c r="AI40" s="392"/>
      <c r="AJ40" s="392"/>
      <c r="AK40" s="392"/>
      <c r="AL40" s="385"/>
      <c r="AM40" s="375"/>
      <c r="AN40" s="375"/>
      <c r="AO40" s="375"/>
      <c r="AP40" s="385"/>
      <c r="AQ40" s="375"/>
      <c r="AR40" s="375"/>
      <c r="AS40" s="385"/>
    </row>
    <row r="41" spans="1:45">
      <c r="A41" s="234">
        <v>42</v>
      </c>
      <c r="B41" s="244"/>
      <c r="C41" s="248"/>
      <c r="D41" s="248"/>
      <c r="E41" s="259"/>
      <c r="F41" s="248"/>
      <c r="G41" s="268"/>
      <c r="H41" s="248"/>
      <c r="I41" s="248"/>
      <c r="J41" s="276"/>
      <c r="K41" s="281"/>
      <c r="L41" s="287"/>
      <c r="M41" s="294"/>
      <c r="N41" s="298"/>
      <c r="O41" s="302">
        <f>IF(AND(J41="その他",OR(B41="保育士及び幼稚園教員",B41="保育士",B41="保育に従事する看護師・准看護師",B41="幼稚園教諭等",B41="知事が同等と認める者"),OR(L41&lt;6,M41&lt;20)),"短時間",)</f>
        <v>0</v>
      </c>
      <c r="P41" s="306"/>
      <c r="Q41" s="321" t="s">
        <v>90</v>
      </c>
      <c r="R41" s="311"/>
      <c r="S41" s="311"/>
      <c r="T41" s="311"/>
      <c r="U41" s="311"/>
      <c r="V41" s="311"/>
      <c r="W41" s="311"/>
      <c r="X41" s="311"/>
      <c r="Y41" s="353"/>
      <c r="Z41" s="360"/>
      <c r="AA41" s="369"/>
      <c r="AB41" s="385"/>
      <c r="AC41" s="385"/>
      <c r="AD41" s="385"/>
      <c r="AE41" s="385"/>
      <c r="AF41" s="385"/>
      <c r="AG41" s="385"/>
      <c r="AH41" s="385"/>
      <c r="AI41" s="385"/>
      <c r="AJ41" s="385"/>
      <c r="AK41" s="385"/>
      <c r="AL41" s="385"/>
      <c r="AM41" s="375" t="str">
        <f>IF(AND(J41="その他",B41="保育士及び幼稚園教員",E41="○",F41&lt;&gt;""),L41*M41,"")</f>
        <v/>
      </c>
      <c r="AN41" s="375" t="str">
        <f>IF(AND(J41="その他",B41="保育士",E41="○"),L41*M41,"")</f>
        <v/>
      </c>
      <c r="AO41" s="375" t="str">
        <f>IF(AND(J41="その他",B41="幼稚園教諭等",F41&lt;&gt;""),L41*M41,"")</f>
        <v/>
      </c>
      <c r="AP41" s="385"/>
      <c r="AQ41" s="375" t="str">
        <f>IF(AND(B41="看護師・准看護師(保育に従事する)",J41="その他"),L41*M41,"")</f>
        <v/>
      </c>
      <c r="AR41" s="375" t="str">
        <f>IF(AND(B41="知事が同等と認める者",J41="その他"),L41*M41,"")</f>
        <v/>
      </c>
      <c r="AS41" s="385"/>
    </row>
    <row r="42" spans="1:45">
      <c r="A42" s="235"/>
      <c r="B42" s="245"/>
      <c r="C42" s="249"/>
      <c r="D42" s="249"/>
      <c r="E42" s="260"/>
      <c r="F42" s="249"/>
      <c r="G42" s="269"/>
      <c r="H42" s="249"/>
      <c r="I42" s="249"/>
      <c r="J42" s="269"/>
      <c r="K42" s="282" t="s">
        <v>163</v>
      </c>
      <c r="L42" s="288"/>
      <c r="M42" s="295"/>
      <c r="N42" s="298"/>
      <c r="O42" s="303"/>
      <c r="P42" s="306"/>
      <c r="Q42" s="322" t="s">
        <v>190</v>
      </c>
      <c r="R42" s="336"/>
      <c r="S42" s="336"/>
      <c r="T42" s="336"/>
      <c r="U42" s="336"/>
      <c r="V42" s="336"/>
      <c r="W42" s="336"/>
      <c r="X42" s="336"/>
      <c r="Y42" s="355"/>
      <c r="Z42" s="361"/>
      <c r="AA42" s="368"/>
      <c r="AB42" s="385"/>
      <c r="AC42" s="385"/>
      <c r="AD42" s="385"/>
      <c r="AE42" s="385"/>
      <c r="AF42" s="385"/>
      <c r="AG42" s="385"/>
      <c r="AH42" s="385"/>
      <c r="AI42" s="385"/>
      <c r="AJ42" s="385"/>
      <c r="AK42" s="385"/>
      <c r="AL42" s="385"/>
      <c r="AM42" s="375"/>
      <c r="AN42" s="375"/>
      <c r="AO42" s="375"/>
      <c r="AP42" s="385"/>
      <c r="AQ42" s="375"/>
      <c r="AR42" s="375"/>
      <c r="AS42" s="385"/>
    </row>
    <row r="43" spans="1:45">
      <c r="A43" s="236"/>
      <c r="B43" s="246"/>
      <c r="C43" s="250"/>
      <c r="D43" s="250"/>
      <c r="E43" s="261"/>
      <c r="F43" s="250"/>
      <c r="G43" s="270"/>
      <c r="H43" s="250"/>
      <c r="I43" s="250"/>
      <c r="J43" s="270"/>
      <c r="K43" s="283"/>
      <c r="L43" s="289"/>
      <c r="M43" s="296"/>
      <c r="N43" s="298"/>
      <c r="O43" s="304"/>
      <c r="P43" s="307"/>
      <c r="Q43" s="323"/>
      <c r="R43" s="323"/>
      <c r="S43" s="311"/>
      <c r="T43" s="311"/>
      <c r="U43" s="311"/>
      <c r="V43" s="311"/>
      <c r="W43" s="311"/>
      <c r="X43" s="311"/>
      <c r="Y43" s="353"/>
      <c r="Z43" s="353"/>
      <c r="AA43" s="368"/>
      <c r="AB43" s="385"/>
      <c r="AC43" s="385"/>
      <c r="AD43" s="385"/>
      <c r="AE43" s="385"/>
      <c r="AF43" s="385"/>
      <c r="AG43" s="385"/>
      <c r="AH43" s="385"/>
      <c r="AI43" s="385"/>
      <c r="AJ43" s="385"/>
      <c r="AK43" s="385"/>
      <c r="AL43" s="385"/>
      <c r="AM43" s="375"/>
      <c r="AN43" s="375"/>
      <c r="AO43" s="375"/>
      <c r="AP43" s="385"/>
      <c r="AQ43" s="375"/>
      <c r="AR43" s="375"/>
      <c r="AS43" s="385"/>
    </row>
    <row r="44" spans="1:45">
      <c r="A44" s="234">
        <v>43</v>
      </c>
      <c r="B44" s="244"/>
      <c r="C44" s="248"/>
      <c r="D44" s="248"/>
      <c r="E44" s="259"/>
      <c r="F44" s="248"/>
      <c r="G44" s="268"/>
      <c r="H44" s="248"/>
      <c r="I44" s="248"/>
      <c r="J44" s="276"/>
      <c r="K44" s="281"/>
      <c r="L44" s="287"/>
      <c r="M44" s="294"/>
      <c r="N44" s="298"/>
      <c r="O44" s="302">
        <f>IF(AND(J44="その他",OR(B44="保育士及び幼稚園教員",B44="保育士",B44="保育に従事する看護師・准看護師",B44="幼稚園教諭等",B44="知事が同等と認める者"),OR(L44&lt;6,M44&lt;20)),"短時間",)</f>
        <v>0</v>
      </c>
      <c r="P44" s="307"/>
      <c r="Q44" s="324" t="s">
        <v>177</v>
      </c>
      <c r="R44" s="324"/>
      <c r="S44" s="311"/>
      <c r="T44" s="311"/>
      <c r="U44" s="311"/>
      <c r="V44" s="311"/>
      <c r="W44" s="311"/>
      <c r="X44" s="311"/>
      <c r="Y44" s="353"/>
      <c r="Z44" s="353"/>
      <c r="AA44" s="369"/>
      <c r="AB44" s="385"/>
      <c r="AC44" s="385"/>
      <c r="AD44" s="385"/>
      <c r="AE44" s="385"/>
      <c r="AF44" s="385"/>
      <c r="AG44" s="385"/>
      <c r="AH44" s="385"/>
      <c r="AI44" s="385"/>
      <c r="AJ44" s="385"/>
      <c r="AK44" s="385"/>
      <c r="AL44" s="385"/>
      <c r="AM44" s="375" t="str">
        <f>IF(AND(J44="その他",B44="保育士及び幼稚園教員",E44="○",F44&lt;&gt;""),L44*M44,"")</f>
        <v/>
      </c>
      <c r="AN44" s="375" t="str">
        <f>IF(AND(J44="その他",B44="保育士",E44="○"),L44*M44,"")</f>
        <v/>
      </c>
      <c r="AO44" s="375" t="str">
        <f>IF(AND(J44="その他",B44="幼稚園教諭等",F44&lt;&gt;""),L44*M44,"")</f>
        <v/>
      </c>
      <c r="AP44" s="385"/>
      <c r="AQ44" s="375" t="str">
        <f>IF(AND(B44="看護師・准看護師(保育に従事する)",J44="その他"),L44*M44,"")</f>
        <v/>
      </c>
      <c r="AR44" s="375" t="str">
        <f>IF(AND(B44="知事が同等と認める者",J44="その他"),L44*M44,"")</f>
        <v/>
      </c>
      <c r="AS44" s="385"/>
    </row>
    <row r="45" spans="1:45">
      <c r="A45" s="235"/>
      <c r="B45" s="245"/>
      <c r="C45" s="249"/>
      <c r="D45" s="249"/>
      <c r="E45" s="260"/>
      <c r="F45" s="249"/>
      <c r="G45" s="269"/>
      <c r="H45" s="249"/>
      <c r="I45" s="249"/>
      <c r="J45" s="269"/>
      <c r="K45" s="282" t="s">
        <v>163</v>
      </c>
      <c r="L45" s="288"/>
      <c r="M45" s="295"/>
      <c r="N45" s="298"/>
      <c r="O45" s="303"/>
      <c r="P45" s="306"/>
      <c r="Q45" s="325" t="s">
        <v>178</v>
      </c>
      <c r="R45" s="337" t="s">
        <v>170</v>
      </c>
      <c r="S45" s="346"/>
      <c r="T45" s="346"/>
      <c r="U45" s="346"/>
      <c r="V45" s="346"/>
      <c r="W45" s="346"/>
      <c r="X45" s="347"/>
      <c r="Y45" s="353"/>
      <c r="Z45" s="353"/>
      <c r="AA45" s="368"/>
      <c r="AB45" s="384"/>
      <c r="AC45" s="384"/>
      <c r="AD45" s="384"/>
      <c r="AE45" s="389" t="s">
        <v>91</v>
      </c>
      <c r="AF45" s="389"/>
      <c r="AG45" s="389" t="s">
        <v>71</v>
      </c>
      <c r="AH45" s="389"/>
      <c r="AI45" s="389" t="s">
        <v>182</v>
      </c>
      <c r="AJ45" s="389"/>
      <c r="AK45" s="384"/>
      <c r="AL45" s="385"/>
      <c r="AM45" s="375"/>
      <c r="AN45" s="375"/>
      <c r="AO45" s="375"/>
      <c r="AP45" s="385"/>
      <c r="AQ45" s="375"/>
      <c r="AR45" s="375"/>
      <c r="AS45" s="385"/>
    </row>
    <row r="46" spans="1:45">
      <c r="A46" s="236"/>
      <c r="B46" s="246"/>
      <c r="C46" s="250"/>
      <c r="D46" s="250"/>
      <c r="E46" s="261"/>
      <c r="F46" s="250"/>
      <c r="G46" s="270"/>
      <c r="H46" s="250"/>
      <c r="I46" s="250"/>
      <c r="J46" s="270"/>
      <c r="K46" s="283"/>
      <c r="L46" s="289"/>
      <c r="M46" s="296"/>
      <c r="N46" s="298"/>
      <c r="O46" s="304"/>
      <c r="P46" s="306"/>
      <c r="Q46" s="325" t="s">
        <v>173</v>
      </c>
      <c r="R46" s="338" t="s">
        <v>198</v>
      </c>
      <c r="S46" s="338"/>
      <c r="T46" s="338"/>
      <c r="U46" s="338"/>
      <c r="V46" s="338"/>
      <c r="W46" s="337"/>
      <c r="X46" s="347"/>
      <c r="Y46" s="353"/>
      <c r="Z46" s="353"/>
      <c r="AA46" s="368"/>
      <c r="AB46" s="384"/>
      <c r="AC46" s="384"/>
      <c r="AD46" s="384"/>
      <c r="AE46" s="384"/>
      <c r="AF46" s="384"/>
      <c r="AG46" s="384"/>
      <c r="AH46" s="384"/>
      <c r="AI46" s="384"/>
      <c r="AJ46" s="384"/>
      <c r="AK46" s="384"/>
      <c r="AL46" s="385"/>
      <c r="AM46" s="375"/>
      <c r="AN46" s="375"/>
      <c r="AO46" s="375"/>
      <c r="AP46" s="385"/>
      <c r="AQ46" s="375"/>
      <c r="AR46" s="375"/>
      <c r="AS46" s="385"/>
    </row>
    <row r="47" spans="1:45">
      <c r="A47" s="234">
        <v>44</v>
      </c>
      <c r="B47" s="244"/>
      <c r="C47" s="248"/>
      <c r="D47" s="248"/>
      <c r="E47" s="259"/>
      <c r="F47" s="248"/>
      <c r="G47" s="268"/>
      <c r="H47" s="248"/>
      <c r="I47" s="248"/>
      <c r="J47" s="276"/>
      <c r="K47" s="281"/>
      <c r="L47" s="287"/>
      <c r="M47" s="294"/>
      <c r="N47" s="298"/>
      <c r="O47" s="302">
        <f>IF(AND(J47="その他",OR(B47="保育士及び幼稚園教員",B47="保育士",B47="保育に従事する看護師・准看護師",B47="幼稚園教諭等",B47="知事が同等と認める者"),OR(L47&lt;6,M47&lt;20)),"短時間",)</f>
        <v>0</v>
      </c>
      <c r="P47" s="306"/>
      <c r="Q47" s="325" t="s">
        <v>180</v>
      </c>
      <c r="R47" s="331" t="s">
        <v>197</v>
      </c>
      <c r="S47" s="341"/>
      <c r="T47" s="341"/>
      <c r="U47" s="341"/>
      <c r="V47" s="341"/>
      <c r="W47" s="341"/>
      <c r="X47" s="348"/>
      <c r="Y47" s="353"/>
      <c r="Z47" s="353"/>
      <c r="AA47" s="369"/>
      <c r="AB47" s="373" t="s">
        <v>184</v>
      </c>
      <c r="AC47" s="380"/>
      <c r="AD47" s="382"/>
      <c r="AE47" s="378">
        <f>AE7</f>
        <v>0</v>
      </c>
      <c r="AF47" s="378"/>
      <c r="AG47" s="378">
        <f>AE27</f>
        <v>0</v>
      </c>
      <c r="AH47" s="378"/>
      <c r="AI47" s="393"/>
      <c r="AJ47" s="393"/>
      <c r="AK47" s="384"/>
      <c r="AL47" s="385"/>
      <c r="AM47" s="375" t="str">
        <f>IF(AND(J47="その他",B47="保育士及び幼稚園教員",E47="○",F47&lt;&gt;""),L47*M47,"")</f>
        <v/>
      </c>
      <c r="AN47" s="375" t="str">
        <f>IF(AND(J47="その他",B47="保育士",E47="○"),L47*M47,"")</f>
        <v/>
      </c>
      <c r="AO47" s="375" t="str">
        <f>IF(AND(J47="その他",B47="幼稚園教諭等",F47&lt;&gt;""),L47*M47,"")</f>
        <v/>
      </c>
      <c r="AP47" s="385"/>
      <c r="AQ47" s="375" t="str">
        <f>IF(AND(B47="看護師・准看護師(保育に従事する)",J47="その他"),L47*M47,"")</f>
        <v/>
      </c>
      <c r="AR47" s="375" t="str">
        <f>IF(AND(B47="知事が同等と認める者",J47="その他"),L47*M47,"")</f>
        <v/>
      </c>
      <c r="AS47" s="385"/>
    </row>
    <row r="48" spans="1:45">
      <c r="A48" s="235"/>
      <c r="B48" s="245"/>
      <c r="C48" s="249"/>
      <c r="D48" s="249"/>
      <c r="E48" s="260"/>
      <c r="F48" s="249"/>
      <c r="G48" s="269"/>
      <c r="H48" s="249"/>
      <c r="I48" s="249"/>
      <c r="J48" s="269"/>
      <c r="K48" s="282" t="s">
        <v>163</v>
      </c>
      <c r="L48" s="288"/>
      <c r="M48" s="295"/>
      <c r="N48" s="298"/>
      <c r="O48" s="303"/>
      <c r="P48" s="308"/>
      <c r="Q48" s="325" t="s">
        <v>64</v>
      </c>
      <c r="R48" s="331" t="s">
        <v>179</v>
      </c>
      <c r="S48" s="341"/>
      <c r="T48" s="341"/>
      <c r="U48" s="341"/>
      <c r="V48" s="341"/>
      <c r="W48" s="341"/>
      <c r="X48" s="348"/>
      <c r="Y48" s="353"/>
      <c r="Z48" s="353"/>
      <c r="AA48" s="368"/>
      <c r="AB48" s="374" t="s">
        <v>114</v>
      </c>
      <c r="AC48" s="381"/>
      <c r="AD48" s="383"/>
      <c r="AE48" s="378">
        <f t="shared" ref="AE48:AE56" si="0">AE9</f>
        <v>0</v>
      </c>
      <c r="AF48" s="378"/>
      <c r="AG48" s="378">
        <f t="shared" ref="AG48:AG56" si="1">AE29</f>
        <v>0</v>
      </c>
      <c r="AH48" s="378"/>
      <c r="AI48" s="378">
        <f>AM54</f>
        <v>0</v>
      </c>
      <c r="AJ48" s="378"/>
      <c r="AK48" s="384"/>
      <c r="AL48" s="385"/>
      <c r="AM48" s="375"/>
      <c r="AN48" s="375"/>
      <c r="AO48" s="375"/>
      <c r="AP48" s="385"/>
      <c r="AQ48" s="375"/>
      <c r="AR48" s="375"/>
      <c r="AS48" s="385"/>
    </row>
    <row r="49" spans="1:45">
      <c r="A49" s="236"/>
      <c r="B49" s="246"/>
      <c r="C49" s="250"/>
      <c r="D49" s="250"/>
      <c r="E49" s="261"/>
      <c r="F49" s="250"/>
      <c r="G49" s="270"/>
      <c r="H49" s="250"/>
      <c r="I49" s="250"/>
      <c r="J49" s="270"/>
      <c r="K49" s="283"/>
      <c r="L49" s="289"/>
      <c r="M49" s="296"/>
      <c r="N49" s="298"/>
      <c r="O49" s="304"/>
      <c r="P49" s="307"/>
      <c r="Q49" s="323"/>
      <c r="R49" s="323"/>
      <c r="S49" s="323"/>
      <c r="T49" s="323"/>
      <c r="U49" s="323"/>
      <c r="V49" s="323"/>
      <c r="W49" s="323"/>
      <c r="X49" s="323"/>
      <c r="Y49" s="353"/>
      <c r="Z49" s="353"/>
      <c r="AA49" s="368"/>
      <c r="AB49" s="377" t="s">
        <v>165</v>
      </c>
      <c r="AC49" s="377"/>
      <c r="AD49" s="377"/>
      <c r="AE49" s="378">
        <f t="shared" si="0"/>
        <v>0</v>
      </c>
      <c r="AF49" s="378"/>
      <c r="AG49" s="378">
        <f t="shared" si="1"/>
        <v>0</v>
      </c>
      <c r="AH49" s="378"/>
      <c r="AI49" s="378">
        <f>AN54</f>
        <v>0</v>
      </c>
      <c r="AJ49" s="378"/>
      <c r="AK49" s="384"/>
      <c r="AL49" s="385"/>
      <c r="AM49" s="375"/>
      <c r="AN49" s="375"/>
      <c r="AO49" s="375"/>
      <c r="AP49" s="385"/>
      <c r="AQ49" s="375"/>
      <c r="AR49" s="375"/>
      <c r="AS49" s="385"/>
    </row>
    <row r="50" spans="1:45">
      <c r="A50" s="234">
        <v>45</v>
      </c>
      <c r="B50" s="244"/>
      <c r="C50" s="248"/>
      <c r="D50" s="248"/>
      <c r="E50" s="259"/>
      <c r="F50" s="248"/>
      <c r="G50" s="268"/>
      <c r="H50" s="248"/>
      <c r="I50" s="248"/>
      <c r="J50" s="276"/>
      <c r="K50" s="281"/>
      <c r="L50" s="287"/>
      <c r="M50" s="294"/>
      <c r="N50" s="298"/>
      <c r="O50" s="302">
        <f>IF(AND(J50="その他",OR(B50="保育士及び幼稚園教員",B50="保育士",B50="保育に従事する看護師・准看護師",B50="幼稚園教諭等",B50="知事が同等と認める者"),OR(L50&lt;6,M50&lt;20)),"短時間",)</f>
        <v>0</v>
      </c>
      <c r="P50" s="307"/>
      <c r="Q50" s="319" t="s">
        <v>185</v>
      </c>
      <c r="R50" s="319"/>
      <c r="S50" s="319"/>
      <c r="T50" s="319"/>
      <c r="U50" s="319"/>
      <c r="V50" s="319"/>
      <c r="W50" s="319"/>
      <c r="X50" s="319"/>
      <c r="Y50" s="319"/>
      <c r="Z50" s="353"/>
      <c r="AA50" s="369"/>
      <c r="AB50" s="377" t="s">
        <v>166</v>
      </c>
      <c r="AC50" s="377"/>
      <c r="AD50" s="377"/>
      <c r="AE50" s="378">
        <f t="shared" si="0"/>
        <v>0</v>
      </c>
      <c r="AF50" s="378"/>
      <c r="AG50" s="378">
        <f t="shared" si="1"/>
        <v>0</v>
      </c>
      <c r="AH50" s="378"/>
      <c r="AI50" s="378">
        <f>AO54</f>
        <v>0</v>
      </c>
      <c r="AJ50" s="378"/>
      <c r="AK50" s="384"/>
      <c r="AL50" s="385"/>
      <c r="AM50" s="375" t="str">
        <f>IF(AND(J50="その他",B50="保育士及び幼稚園教員",E50="○",F50&lt;&gt;""),L50*M50,"")</f>
        <v/>
      </c>
      <c r="AN50" s="375" t="str">
        <f>IF(AND(J50="その他",B50="保育士",E50="○"),L50*M50,"")</f>
        <v/>
      </c>
      <c r="AO50" s="375" t="str">
        <f>IF(AND(J50="その他",B50="幼稚園教諭等",F50&lt;&gt;""),L50*M50,"")</f>
        <v/>
      </c>
      <c r="AP50" s="385"/>
      <c r="AQ50" s="375" t="str">
        <f>IF(AND(B50="看護師・准看護師(保育に従事する)",J50="その他"),L50*M50,"")</f>
        <v/>
      </c>
      <c r="AR50" s="375" t="str">
        <f>IF(AND(B50="知事が同等と認める者",J50="その他"),L50*M50,"")</f>
        <v/>
      </c>
      <c r="AS50" s="385"/>
    </row>
    <row r="51" spans="1:45">
      <c r="A51" s="235"/>
      <c r="B51" s="245"/>
      <c r="C51" s="249"/>
      <c r="D51" s="249"/>
      <c r="E51" s="260"/>
      <c r="F51" s="249"/>
      <c r="G51" s="269"/>
      <c r="H51" s="249"/>
      <c r="I51" s="249"/>
      <c r="J51" s="269"/>
      <c r="K51" s="282" t="s">
        <v>163</v>
      </c>
      <c r="L51" s="288"/>
      <c r="M51" s="295"/>
      <c r="N51" s="298"/>
      <c r="O51" s="303"/>
      <c r="P51" s="307"/>
      <c r="Q51" s="326" t="s">
        <v>186</v>
      </c>
      <c r="R51" s="339"/>
      <c r="S51" s="339"/>
      <c r="T51" s="339"/>
      <c r="U51" s="339"/>
      <c r="V51" s="339"/>
      <c r="W51" s="339"/>
      <c r="X51" s="339"/>
      <c r="Y51" s="339"/>
      <c r="Z51" s="362"/>
      <c r="AA51" s="368"/>
      <c r="AB51" s="378" t="s">
        <v>152</v>
      </c>
      <c r="AC51" s="378"/>
      <c r="AD51" s="378"/>
      <c r="AE51" s="378">
        <f t="shared" si="0"/>
        <v>0</v>
      </c>
      <c r="AF51" s="378"/>
      <c r="AG51" s="378">
        <f t="shared" si="1"/>
        <v>0</v>
      </c>
      <c r="AH51" s="378"/>
      <c r="AI51" s="378">
        <f>AR54</f>
        <v>0</v>
      </c>
      <c r="AJ51" s="378"/>
      <c r="AK51" s="384"/>
      <c r="AL51" s="385"/>
      <c r="AM51" s="375"/>
      <c r="AN51" s="375"/>
      <c r="AO51" s="375"/>
      <c r="AP51" s="385"/>
      <c r="AQ51" s="375"/>
      <c r="AR51" s="375"/>
      <c r="AS51" s="385"/>
    </row>
    <row r="52" spans="1:45">
      <c r="A52" s="236"/>
      <c r="B52" s="246"/>
      <c r="C52" s="250"/>
      <c r="D52" s="250"/>
      <c r="E52" s="261"/>
      <c r="F52" s="250"/>
      <c r="G52" s="270"/>
      <c r="H52" s="250"/>
      <c r="I52" s="250"/>
      <c r="J52" s="270"/>
      <c r="K52" s="283"/>
      <c r="L52" s="289"/>
      <c r="M52" s="296"/>
      <c r="N52" s="298"/>
      <c r="O52" s="304"/>
      <c r="P52" s="308"/>
      <c r="Q52" s="403"/>
      <c r="R52" s="340"/>
      <c r="S52" s="340"/>
      <c r="T52" s="340"/>
      <c r="U52" s="340"/>
      <c r="V52" s="340"/>
      <c r="W52" s="340"/>
      <c r="X52" s="340"/>
      <c r="Y52" s="340"/>
      <c r="Z52" s="363"/>
      <c r="AA52" s="368"/>
      <c r="AB52" s="409" t="s">
        <v>188</v>
      </c>
      <c r="AC52" s="409"/>
      <c r="AD52" s="409"/>
      <c r="AE52" s="378">
        <f t="shared" si="0"/>
        <v>0</v>
      </c>
      <c r="AF52" s="378"/>
      <c r="AG52" s="378">
        <f t="shared" si="1"/>
        <v>0</v>
      </c>
      <c r="AH52" s="378"/>
      <c r="AI52" s="378">
        <f>AQ54</f>
        <v>0</v>
      </c>
      <c r="AJ52" s="378"/>
      <c r="AK52" s="384"/>
      <c r="AL52" s="385"/>
      <c r="AM52" s="375"/>
      <c r="AN52" s="375"/>
      <c r="AO52" s="375"/>
      <c r="AP52" s="385"/>
      <c r="AQ52" s="375"/>
      <c r="AR52" s="375"/>
      <c r="AS52" s="385"/>
    </row>
    <row r="53" spans="1:45">
      <c r="D53" s="256"/>
      <c r="Q53" s="328"/>
      <c r="R53" s="328"/>
      <c r="S53" s="328"/>
      <c r="T53" s="328"/>
      <c r="U53" s="328"/>
      <c r="V53" s="328"/>
      <c r="W53" s="328"/>
      <c r="X53" s="328"/>
      <c r="Y53" s="328"/>
      <c r="Z53" s="328"/>
      <c r="AB53" s="409" t="s">
        <v>189</v>
      </c>
      <c r="AC53" s="409"/>
      <c r="AD53" s="409"/>
      <c r="AE53" s="378">
        <f t="shared" si="0"/>
        <v>0</v>
      </c>
      <c r="AF53" s="378"/>
      <c r="AG53" s="378">
        <f t="shared" si="1"/>
        <v>0</v>
      </c>
      <c r="AH53" s="378"/>
      <c r="AI53" s="393"/>
      <c r="AJ53" s="393"/>
      <c r="AK53" s="384"/>
      <c r="AL53" s="384"/>
      <c r="AM53" s="384"/>
      <c r="AN53" s="384"/>
      <c r="AO53" s="384"/>
      <c r="AP53" s="384"/>
      <c r="AQ53" s="384"/>
      <c r="AR53" s="384"/>
      <c r="AS53" s="384"/>
    </row>
    <row r="54" spans="1:45">
      <c r="B54" s="247" t="s">
        <v>160</v>
      </c>
      <c r="Q54" s="328"/>
      <c r="R54" s="328"/>
      <c r="S54" s="328"/>
      <c r="T54" s="328"/>
      <c r="U54" s="328"/>
      <c r="V54" s="328"/>
      <c r="W54" s="328"/>
      <c r="X54" s="328"/>
      <c r="Y54" s="328"/>
      <c r="Z54" s="328"/>
      <c r="AB54" s="372" t="s">
        <v>84</v>
      </c>
      <c r="AC54" s="379"/>
      <c r="AD54" s="386"/>
      <c r="AE54" s="378">
        <f t="shared" si="0"/>
        <v>0</v>
      </c>
      <c r="AF54" s="378"/>
      <c r="AG54" s="378">
        <f t="shared" si="1"/>
        <v>0</v>
      </c>
      <c r="AH54" s="378"/>
      <c r="AI54" s="393"/>
      <c r="AJ54" s="393"/>
      <c r="AK54" s="384"/>
      <c r="AL54" s="384"/>
      <c r="AM54" s="377">
        <f>SUM(AM8:AM52)</f>
        <v>0</v>
      </c>
      <c r="AN54" s="377">
        <f>SUM(AN8:AN52)</f>
        <v>0</v>
      </c>
      <c r="AO54" s="377">
        <f>SUM(AO8:AO52)</f>
        <v>0</v>
      </c>
      <c r="AP54" s="384"/>
      <c r="AQ54" s="377">
        <f>SUM(AQ8:AQ52)</f>
        <v>0</v>
      </c>
      <c r="AR54" s="377">
        <f>SUM(AR8:AR52)</f>
        <v>0</v>
      </c>
      <c r="AS54" s="384"/>
    </row>
    <row r="55" spans="1:45">
      <c r="B55" s="247" t="s">
        <v>164</v>
      </c>
      <c r="Q55" s="328"/>
      <c r="R55" s="328"/>
      <c r="S55" s="328"/>
      <c r="T55" s="328"/>
      <c r="U55" s="328"/>
      <c r="V55" s="328"/>
      <c r="W55" s="328"/>
      <c r="X55" s="328"/>
      <c r="Y55" s="328"/>
      <c r="Z55" s="328"/>
      <c r="AB55" s="372" t="s">
        <v>82</v>
      </c>
      <c r="AC55" s="379"/>
      <c r="AD55" s="386"/>
      <c r="AE55" s="378">
        <f t="shared" si="0"/>
        <v>0</v>
      </c>
      <c r="AF55" s="378"/>
      <c r="AG55" s="378">
        <f t="shared" si="1"/>
        <v>0</v>
      </c>
      <c r="AH55" s="378"/>
      <c r="AI55" s="393"/>
      <c r="AJ55" s="393"/>
      <c r="AK55" s="384"/>
      <c r="AL55" s="384"/>
      <c r="AM55" s="377"/>
      <c r="AN55" s="377"/>
      <c r="AO55" s="377"/>
      <c r="AP55" s="384"/>
      <c r="AQ55" s="377"/>
      <c r="AR55" s="377"/>
      <c r="AS55" s="384"/>
    </row>
    <row r="56" spans="1:45">
      <c r="B56" s="247" t="s">
        <v>168</v>
      </c>
      <c r="Q56" s="328"/>
      <c r="R56" s="328"/>
      <c r="S56" s="328"/>
      <c r="T56" s="328"/>
      <c r="U56" s="328"/>
      <c r="V56" s="328"/>
      <c r="W56" s="328"/>
      <c r="X56" s="328"/>
      <c r="Y56" s="328"/>
      <c r="Z56" s="328"/>
      <c r="AB56" s="372" t="s">
        <v>81</v>
      </c>
      <c r="AC56" s="379"/>
      <c r="AD56" s="386"/>
      <c r="AE56" s="378">
        <f t="shared" si="0"/>
        <v>0</v>
      </c>
      <c r="AF56" s="378"/>
      <c r="AG56" s="378">
        <f t="shared" si="1"/>
        <v>0</v>
      </c>
      <c r="AH56" s="378"/>
      <c r="AI56" s="393"/>
      <c r="AJ56" s="393"/>
      <c r="AK56" s="384"/>
      <c r="AL56" s="384"/>
      <c r="AM56" s="377"/>
      <c r="AN56" s="377"/>
      <c r="AO56" s="377"/>
      <c r="AP56" s="384"/>
      <c r="AQ56" s="377"/>
      <c r="AR56" s="377"/>
      <c r="AS56" s="384"/>
    </row>
    <row r="57" spans="1:45">
      <c r="B57" s="247" t="s">
        <v>165</v>
      </c>
      <c r="Q57" s="328"/>
      <c r="R57" s="328"/>
      <c r="S57" s="328"/>
      <c r="T57" s="328"/>
      <c r="U57" s="328"/>
      <c r="V57" s="328"/>
      <c r="W57" s="328"/>
      <c r="X57" s="328"/>
      <c r="Y57" s="328"/>
      <c r="Z57" s="328"/>
      <c r="AB57" s="372" t="s">
        <v>173</v>
      </c>
      <c r="AC57" s="379"/>
      <c r="AD57" s="386"/>
      <c r="AE57" s="378">
        <f>AE8+AE18+AE19</f>
        <v>0</v>
      </c>
      <c r="AF57" s="378"/>
      <c r="AG57" s="378">
        <f>AE27+AE28+AE38+AE39</f>
        <v>0</v>
      </c>
      <c r="AH57" s="378"/>
      <c r="AI57" s="393"/>
      <c r="AJ57" s="393"/>
      <c r="AK57" s="384"/>
      <c r="AL57" s="384"/>
      <c r="AM57" s="384"/>
      <c r="AN57" s="384"/>
      <c r="AO57" s="384"/>
      <c r="AP57" s="384"/>
      <c r="AQ57" s="384"/>
      <c r="AR57" s="384"/>
      <c r="AS57" s="384"/>
    </row>
    <row r="58" spans="1:45">
      <c r="B58" s="237" t="s">
        <v>174</v>
      </c>
      <c r="Q58" s="328"/>
      <c r="R58" s="311"/>
      <c r="AB58" s="384"/>
      <c r="AC58" s="384"/>
      <c r="AD58" s="384"/>
      <c r="AE58" s="384"/>
      <c r="AF58" s="384"/>
      <c r="AG58" s="384"/>
      <c r="AH58" s="384"/>
      <c r="AI58" s="384"/>
      <c r="AJ58" s="384"/>
      <c r="AK58" s="384"/>
      <c r="AL58" s="384"/>
      <c r="AM58" s="384"/>
      <c r="AN58" s="384"/>
      <c r="AO58" s="384"/>
      <c r="AP58" s="384"/>
      <c r="AQ58" s="384"/>
      <c r="AR58" s="384"/>
      <c r="AS58" s="384"/>
    </row>
    <row r="59" spans="1:45">
      <c r="B59" s="247" t="s">
        <v>172</v>
      </c>
      <c r="R59" s="311"/>
      <c r="AB59" s="384"/>
      <c r="AC59" s="384"/>
      <c r="AD59" s="384"/>
      <c r="AE59" s="384"/>
      <c r="AF59" s="384"/>
      <c r="AG59" s="384"/>
      <c r="AH59" s="384"/>
    </row>
    <row r="60" spans="1:45">
      <c r="A60" s="237"/>
      <c r="B60" s="247" t="s">
        <v>152</v>
      </c>
      <c r="C60" s="229"/>
      <c r="R60" s="311"/>
      <c r="AB60" s="384"/>
      <c r="AC60" s="384"/>
      <c r="AD60" s="384"/>
      <c r="AE60" s="384"/>
      <c r="AF60" s="384"/>
      <c r="AG60" s="384"/>
      <c r="AH60" s="384"/>
    </row>
    <row r="61" spans="1:45">
      <c r="B61" s="247" t="s">
        <v>208</v>
      </c>
      <c r="C61" s="251"/>
      <c r="R61" s="311"/>
      <c r="AB61" s="384"/>
      <c r="AC61" s="384"/>
      <c r="AD61" s="384"/>
      <c r="AE61" s="384"/>
      <c r="AF61" s="384"/>
      <c r="AG61" s="384"/>
      <c r="AH61" s="384"/>
    </row>
    <row r="62" spans="1:45">
      <c r="B62" s="247" t="s">
        <v>203</v>
      </c>
      <c r="R62" s="311"/>
      <c r="AB62" s="384"/>
      <c r="AC62" s="384"/>
      <c r="AD62" s="384"/>
      <c r="AE62" s="384"/>
      <c r="AF62" s="384"/>
      <c r="AG62" s="384"/>
      <c r="AH62" s="384"/>
    </row>
    <row r="63" spans="1:45">
      <c r="B63" s="247" t="s">
        <v>175</v>
      </c>
      <c r="R63" s="311"/>
      <c r="AB63" s="384"/>
      <c r="AC63" s="384"/>
      <c r="AD63" s="384"/>
      <c r="AE63" s="384"/>
      <c r="AF63" s="384"/>
      <c r="AG63" s="384"/>
      <c r="AH63" s="384"/>
    </row>
    <row r="64" spans="1:45">
      <c r="B64" s="247" t="s">
        <v>84</v>
      </c>
      <c r="R64" s="311"/>
      <c r="AB64" s="384"/>
      <c r="AC64" s="384"/>
      <c r="AD64" s="384"/>
      <c r="AE64" s="384"/>
      <c r="AF64" s="384"/>
      <c r="AG64" s="384"/>
      <c r="AH64" s="384"/>
    </row>
    <row r="65" spans="2:45">
      <c r="B65" s="247" t="s">
        <v>82</v>
      </c>
      <c r="R65" s="311"/>
      <c r="AB65" s="384"/>
      <c r="AC65" s="384"/>
      <c r="AD65" s="384"/>
      <c r="AE65" s="384"/>
      <c r="AF65" s="384"/>
      <c r="AG65" s="384"/>
      <c r="AH65" s="384"/>
    </row>
    <row r="66" spans="2:45">
      <c r="B66" s="247" t="s">
        <v>81</v>
      </c>
      <c r="AB66" s="384"/>
      <c r="AC66" s="384"/>
      <c r="AD66" s="384"/>
      <c r="AE66" s="384"/>
      <c r="AF66" s="384"/>
      <c r="AG66" s="384"/>
      <c r="AH66" s="384"/>
    </row>
    <row r="67" spans="2:45">
      <c r="B67" s="247" t="s">
        <v>173</v>
      </c>
      <c r="AB67" s="384"/>
      <c r="AC67" s="384"/>
      <c r="AD67" s="384"/>
      <c r="AE67" s="384"/>
      <c r="AF67" s="384"/>
      <c r="AG67" s="384"/>
      <c r="AH67" s="384"/>
    </row>
    <row r="68" spans="2:45">
      <c r="AB68" s="384"/>
      <c r="AC68" s="384"/>
      <c r="AD68" s="384"/>
      <c r="AE68" s="384"/>
      <c r="AF68" s="384"/>
      <c r="AG68" s="384"/>
      <c r="AH68" s="384"/>
    </row>
    <row r="69" spans="2:45">
      <c r="AB69" s="384"/>
      <c r="AC69" s="384"/>
      <c r="AD69" s="384"/>
      <c r="AE69" s="384"/>
      <c r="AF69" s="384"/>
      <c r="AG69" s="384"/>
      <c r="AH69" s="384"/>
    </row>
    <row r="70" spans="2:45">
      <c r="AB70" s="384"/>
      <c r="AC70" s="384"/>
      <c r="AD70" s="384"/>
      <c r="AE70" s="384"/>
      <c r="AF70" s="384"/>
      <c r="AG70" s="384"/>
      <c r="AH70" s="384"/>
    </row>
    <row r="71" spans="2:45">
      <c r="AB71" s="384"/>
      <c r="AC71" s="384"/>
      <c r="AD71" s="384"/>
      <c r="AE71" s="384"/>
      <c r="AF71" s="384"/>
      <c r="AG71" s="384"/>
      <c r="AH71" s="384"/>
    </row>
    <row r="72" spans="2:45">
      <c r="AB72" s="384"/>
      <c r="AC72" s="384"/>
      <c r="AD72" s="384"/>
      <c r="AE72" s="384"/>
      <c r="AF72" s="384"/>
      <c r="AG72" s="384"/>
      <c r="AH72" s="384"/>
    </row>
    <row r="73" spans="2:45">
      <c r="AL73" s="384"/>
      <c r="AM73" s="384"/>
      <c r="AN73" s="384"/>
      <c r="AO73" s="384"/>
      <c r="AP73" s="384"/>
      <c r="AQ73" s="384"/>
      <c r="AR73" s="384"/>
      <c r="AS73" s="384"/>
    </row>
    <row r="74" spans="2:45">
      <c r="AL74" s="384"/>
      <c r="AM74" s="384"/>
      <c r="AN74" s="384"/>
      <c r="AO74" s="384"/>
      <c r="AP74" s="384"/>
      <c r="AQ74" s="384"/>
      <c r="AR74" s="384"/>
      <c r="AS74" s="384"/>
    </row>
    <row r="75" spans="2:45">
      <c r="AL75" s="384"/>
      <c r="AM75" s="384"/>
      <c r="AN75" s="384"/>
      <c r="AO75" s="384"/>
      <c r="AP75" s="384"/>
      <c r="AQ75" s="384"/>
      <c r="AR75" s="384"/>
      <c r="AS75" s="384"/>
    </row>
    <row r="76" spans="2:45">
      <c r="AL76" s="384"/>
      <c r="AM76" s="384"/>
      <c r="AN76" s="384"/>
      <c r="AO76" s="384"/>
      <c r="AP76" s="384"/>
      <c r="AQ76" s="384"/>
      <c r="AR76" s="384"/>
      <c r="AS76" s="384"/>
    </row>
    <row r="77" spans="2:45">
      <c r="AL77" s="384"/>
      <c r="AM77" s="384"/>
      <c r="AN77" s="384"/>
      <c r="AO77" s="384"/>
      <c r="AP77" s="384"/>
      <c r="AQ77" s="384"/>
      <c r="AR77" s="384"/>
      <c r="AS77" s="384"/>
    </row>
    <row r="78" spans="2:45">
      <c r="AL78" s="384"/>
      <c r="AM78" s="384"/>
      <c r="AN78" s="384"/>
      <c r="AO78" s="384"/>
      <c r="AP78" s="384"/>
      <c r="AQ78" s="384"/>
      <c r="AR78" s="384"/>
      <c r="AS78" s="384"/>
    </row>
    <row r="79" spans="2:45">
      <c r="AL79" s="384"/>
      <c r="AM79" s="384"/>
      <c r="AN79" s="384"/>
      <c r="AO79" s="384"/>
      <c r="AP79" s="384"/>
      <c r="AQ79" s="384"/>
      <c r="AR79" s="384"/>
      <c r="AS79" s="384"/>
    </row>
  </sheetData>
  <mergeCells count="496">
    <mergeCell ref="E5:G5"/>
    <mergeCell ref="K5:M5"/>
    <mergeCell ref="AF5:AK5"/>
    <mergeCell ref="AB6:AE6"/>
    <mergeCell ref="AF6:AG6"/>
    <mergeCell ref="AH6:AI6"/>
    <mergeCell ref="AJ6:AK6"/>
    <mergeCell ref="AB7:AD7"/>
    <mergeCell ref="AF7:AG7"/>
    <mergeCell ref="AH7:AI7"/>
    <mergeCell ref="AJ7:AK7"/>
    <mergeCell ref="R8:Y8"/>
    <mergeCell ref="AB8:AD8"/>
    <mergeCell ref="AF8:AG8"/>
    <mergeCell ref="AH8:AI8"/>
    <mergeCell ref="AJ8:AK8"/>
    <mergeCell ref="AB9:AD9"/>
    <mergeCell ref="AF9:AG9"/>
    <mergeCell ref="AH9:AI9"/>
    <mergeCell ref="AJ9:AK9"/>
    <mergeCell ref="AB10:AD10"/>
    <mergeCell ref="AF10:AG10"/>
    <mergeCell ref="AH10:AI10"/>
    <mergeCell ref="AJ10:AK10"/>
    <mergeCell ref="AB11:AD11"/>
    <mergeCell ref="AF11:AG11"/>
    <mergeCell ref="AH11:AI11"/>
    <mergeCell ref="AJ11:AK11"/>
    <mergeCell ref="AB12:AD12"/>
    <mergeCell ref="AF12:AG12"/>
    <mergeCell ref="AH12:AI12"/>
    <mergeCell ref="AJ12:AK12"/>
    <mergeCell ref="AF13:AG13"/>
    <mergeCell ref="AH13:AI13"/>
    <mergeCell ref="AJ13:AK13"/>
    <mergeCell ref="AB14:AD14"/>
    <mergeCell ref="AF14:AG14"/>
    <mergeCell ref="AH14:AI14"/>
    <mergeCell ref="AJ14:AK14"/>
    <mergeCell ref="AB15:AD15"/>
    <mergeCell ref="AF15:AG15"/>
    <mergeCell ref="AH15:AI15"/>
    <mergeCell ref="AJ15:AK15"/>
    <mergeCell ref="AB16:AD16"/>
    <mergeCell ref="AF16:AG16"/>
    <mergeCell ref="AH16:AI16"/>
    <mergeCell ref="AJ16:AK16"/>
    <mergeCell ref="AB17:AD17"/>
    <mergeCell ref="AF17:AG17"/>
    <mergeCell ref="AH17:AI17"/>
    <mergeCell ref="AJ17:AK17"/>
    <mergeCell ref="AF18:AG18"/>
    <mergeCell ref="AH18:AI18"/>
    <mergeCell ref="AJ18:AK18"/>
    <mergeCell ref="AB19:AD19"/>
    <mergeCell ref="AF19:AG19"/>
    <mergeCell ref="AH19:AI19"/>
    <mergeCell ref="AJ19:AK19"/>
    <mergeCell ref="AB20:AD20"/>
    <mergeCell ref="R24:Y24"/>
    <mergeCell ref="R25:Y25"/>
    <mergeCell ref="AF25:AK25"/>
    <mergeCell ref="R26:Y26"/>
    <mergeCell ref="AB26:AE26"/>
    <mergeCell ref="AF26:AG26"/>
    <mergeCell ref="AH26:AI26"/>
    <mergeCell ref="AJ26:AK26"/>
    <mergeCell ref="R27:Y27"/>
    <mergeCell ref="AB27:AD27"/>
    <mergeCell ref="AF27:AG27"/>
    <mergeCell ref="AH27:AI27"/>
    <mergeCell ref="AJ27:AK27"/>
    <mergeCell ref="R28:Y28"/>
    <mergeCell ref="AB28:AD28"/>
    <mergeCell ref="AF28:AG28"/>
    <mergeCell ref="AH28:AI28"/>
    <mergeCell ref="AJ28:AK28"/>
    <mergeCell ref="R29:Y29"/>
    <mergeCell ref="AB29:AD29"/>
    <mergeCell ref="AF29:AG29"/>
    <mergeCell ref="AH29:AI29"/>
    <mergeCell ref="AJ29:AK29"/>
    <mergeCell ref="R30:Y30"/>
    <mergeCell ref="AB30:AD30"/>
    <mergeCell ref="AF30:AG30"/>
    <mergeCell ref="AH30:AI30"/>
    <mergeCell ref="AJ30:AK30"/>
    <mergeCell ref="R31:Y31"/>
    <mergeCell ref="AB31:AD31"/>
    <mergeCell ref="AF31:AG31"/>
    <mergeCell ref="AH31:AI31"/>
    <mergeCell ref="AJ31:AK31"/>
    <mergeCell ref="R32:Y32"/>
    <mergeCell ref="AB32:AD32"/>
    <mergeCell ref="AF32:AG32"/>
    <mergeCell ref="AH32:AI32"/>
    <mergeCell ref="AJ32:AK32"/>
    <mergeCell ref="R33:Y33"/>
    <mergeCell ref="AF33:AG33"/>
    <mergeCell ref="AH33:AI33"/>
    <mergeCell ref="AJ33:AK33"/>
    <mergeCell ref="R34:Y34"/>
    <mergeCell ref="AB34:AD34"/>
    <mergeCell ref="AF34:AG34"/>
    <mergeCell ref="AH34:AI34"/>
    <mergeCell ref="AJ34:AK34"/>
    <mergeCell ref="R35:Y35"/>
    <mergeCell ref="AB35:AD35"/>
    <mergeCell ref="AF35:AG35"/>
    <mergeCell ref="AH35:AI35"/>
    <mergeCell ref="AJ35:AK35"/>
    <mergeCell ref="R36:Y36"/>
    <mergeCell ref="AB36:AD36"/>
    <mergeCell ref="AF36:AG36"/>
    <mergeCell ref="AH36:AI36"/>
    <mergeCell ref="AJ36:AK36"/>
    <mergeCell ref="AB37:AD37"/>
    <mergeCell ref="AF37:AG37"/>
    <mergeCell ref="AH37:AI37"/>
    <mergeCell ref="AJ37:AK37"/>
    <mergeCell ref="AF38:AG38"/>
    <mergeCell ref="AH38:AI38"/>
    <mergeCell ref="AJ38:AK38"/>
    <mergeCell ref="Q39:R39"/>
    <mergeCell ref="AB39:AD39"/>
    <mergeCell ref="AF39:AG39"/>
    <mergeCell ref="AH39:AI39"/>
    <mergeCell ref="AJ39:AK39"/>
    <mergeCell ref="Q44:R44"/>
    <mergeCell ref="R45:X45"/>
    <mergeCell ref="AE45:AF45"/>
    <mergeCell ref="AG45:AH45"/>
    <mergeCell ref="AI45:AJ45"/>
    <mergeCell ref="R47:X47"/>
    <mergeCell ref="AB47:AD47"/>
    <mergeCell ref="AE47:AF47"/>
    <mergeCell ref="AG47:AH47"/>
    <mergeCell ref="AI47:AJ47"/>
    <mergeCell ref="R48:X48"/>
    <mergeCell ref="AB48:AD48"/>
    <mergeCell ref="AE48:AF48"/>
    <mergeCell ref="AG48:AH48"/>
    <mergeCell ref="AI48:AJ48"/>
    <mergeCell ref="AB49:AD49"/>
    <mergeCell ref="AE49:AF49"/>
    <mergeCell ref="AG49:AH49"/>
    <mergeCell ref="AI49:AJ49"/>
    <mergeCell ref="Q50:Y50"/>
    <mergeCell ref="AB50:AD50"/>
    <mergeCell ref="AE50:AF50"/>
    <mergeCell ref="AG50:AH50"/>
    <mergeCell ref="AI50:AJ50"/>
    <mergeCell ref="AB51:AD51"/>
    <mergeCell ref="AE51:AF51"/>
    <mergeCell ref="AG51:AH51"/>
    <mergeCell ref="AI51:AJ51"/>
    <mergeCell ref="AB52:AD52"/>
    <mergeCell ref="AE52:AF52"/>
    <mergeCell ref="AG52:AH52"/>
    <mergeCell ref="AI52:AJ52"/>
    <mergeCell ref="AB53:AD53"/>
    <mergeCell ref="AE53:AF53"/>
    <mergeCell ref="AG53:AH53"/>
    <mergeCell ref="AI53:AJ53"/>
    <mergeCell ref="AB54:AD54"/>
    <mergeCell ref="AE54:AF54"/>
    <mergeCell ref="AG54:AH54"/>
    <mergeCell ref="AI54:AJ54"/>
    <mergeCell ref="AB55:AD55"/>
    <mergeCell ref="AE55:AF55"/>
    <mergeCell ref="AG55:AH55"/>
    <mergeCell ref="AI55:AJ55"/>
    <mergeCell ref="AB56:AD56"/>
    <mergeCell ref="AE56:AF56"/>
    <mergeCell ref="AG56:AH56"/>
    <mergeCell ref="AI56:AJ56"/>
    <mergeCell ref="AB57:AD57"/>
    <mergeCell ref="AE57:AF57"/>
    <mergeCell ref="AG57:AH57"/>
    <mergeCell ref="AI57:AJ57"/>
    <mergeCell ref="AE58:AF58"/>
    <mergeCell ref="B2:N4"/>
    <mergeCell ref="Q3:Z4"/>
    <mergeCell ref="B5:B7"/>
    <mergeCell ref="C5:C7"/>
    <mergeCell ref="D5:D6"/>
    <mergeCell ref="H5:H7"/>
    <mergeCell ref="J5:J7"/>
    <mergeCell ref="N5:N7"/>
    <mergeCell ref="AM5:AM7"/>
    <mergeCell ref="AN5:AN7"/>
    <mergeCell ref="AO5:AO7"/>
    <mergeCell ref="AQ5:AQ7"/>
    <mergeCell ref="AR5:AR7"/>
    <mergeCell ref="E6:E7"/>
    <mergeCell ref="G6:G7"/>
    <mergeCell ref="K6:K7"/>
    <mergeCell ref="L6:L7"/>
    <mergeCell ref="M6:M7"/>
    <mergeCell ref="A8:A10"/>
    <mergeCell ref="B8:B10"/>
    <mergeCell ref="C8:C10"/>
    <mergeCell ref="D8:D10"/>
    <mergeCell ref="E8:E10"/>
    <mergeCell ref="F8:F10"/>
    <mergeCell ref="G8:G10"/>
    <mergeCell ref="H8:H10"/>
    <mergeCell ref="I8:I10"/>
    <mergeCell ref="J8:J10"/>
    <mergeCell ref="L8:L10"/>
    <mergeCell ref="M8:M10"/>
    <mergeCell ref="N8:N10"/>
    <mergeCell ref="O8:O10"/>
    <mergeCell ref="AM8:AM10"/>
    <mergeCell ref="AN8:AN10"/>
    <mergeCell ref="AO8:AO10"/>
    <mergeCell ref="AQ8:AQ10"/>
    <mergeCell ref="AR8:AR10"/>
    <mergeCell ref="R9:Y10"/>
    <mergeCell ref="A11:A13"/>
    <mergeCell ref="B11:B13"/>
    <mergeCell ref="C11:C13"/>
    <mergeCell ref="D11:D13"/>
    <mergeCell ref="E11:E13"/>
    <mergeCell ref="F11:F13"/>
    <mergeCell ref="G11:G13"/>
    <mergeCell ref="H11:H13"/>
    <mergeCell ref="I11:I13"/>
    <mergeCell ref="J11:J13"/>
    <mergeCell ref="L11:L13"/>
    <mergeCell ref="M11:M13"/>
    <mergeCell ref="N11:N13"/>
    <mergeCell ref="O11:O13"/>
    <mergeCell ref="R11:Y13"/>
    <mergeCell ref="AM11:AM13"/>
    <mergeCell ref="AN11:AN13"/>
    <mergeCell ref="AO11:AO13"/>
    <mergeCell ref="AQ11:AQ13"/>
    <mergeCell ref="AR11:AR13"/>
    <mergeCell ref="A14:A16"/>
    <mergeCell ref="B14:B16"/>
    <mergeCell ref="C14:C16"/>
    <mergeCell ref="D14:D16"/>
    <mergeCell ref="E14:E16"/>
    <mergeCell ref="F14:F16"/>
    <mergeCell ref="G14:G16"/>
    <mergeCell ref="H14:H16"/>
    <mergeCell ref="I14:I16"/>
    <mergeCell ref="J14:J16"/>
    <mergeCell ref="L14:L16"/>
    <mergeCell ref="M14:M16"/>
    <mergeCell ref="N14:N16"/>
    <mergeCell ref="O14:O16"/>
    <mergeCell ref="R14:Y16"/>
    <mergeCell ref="AM14:AM16"/>
    <mergeCell ref="AN14:AN16"/>
    <mergeCell ref="AO14:AO16"/>
    <mergeCell ref="AQ14:AQ16"/>
    <mergeCell ref="AR14:AR16"/>
    <mergeCell ref="A17:A19"/>
    <mergeCell ref="B17:B19"/>
    <mergeCell ref="C17:C19"/>
    <mergeCell ref="D17:D19"/>
    <mergeCell ref="E17:E19"/>
    <mergeCell ref="F17:F19"/>
    <mergeCell ref="G17:G19"/>
    <mergeCell ref="H17:H19"/>
    <mergeCell ref="I17:I19"/>
    <mergeCell ref="J17:J19"/>
    <mergeCell ref="L17:L19"/>
    <mergeCell ref="M17:M19"/>
    <mergeCell ref="N17:N19"/>
    <mergeCell ref="O17:O19"/>
    <mergeCell ref="R17:Y18"/>
    <mergeCell ref="AM17:AM19"/>
    <mergeCell ref="AN17:AN19"/>
    <mergeCell ref="AO17:AO19"/>
    <mergeCell ref="AQ17:AQ19"/>
    <mergeCell ref="AR17:AR19"/>
    <mergeCell ref="R19:Y20"/>
    <mergeCell ref="A20:A22"/>
    <mergeCell ref="B20:B22"/>
    <mergeCell ref="C20:C22"/>
    <mergeCell ref="D20:D22"/>
    <mergeCell ref="E20:E22"/>
    <mergeCell ref="F20:F22"/>
    <mergeCell ref="G20:G22"/>
    <mergeCell ref="H20:H22"/>
    <mergeCell ref="I20:I22"/>
    <mergeCell ref="J20:J22"/>
    <mergeCell ref="L20:L22"/>
    <mergeCell ref="M20:M22"/>
    <mergeCell ref="N20:N22"/>
    <mergeCell ref="O20:O22"/>
    <mergeCell ref="AM20:AM22"/>
    <mergeCell ref="AN20:AN22"/>
    <mergeCell ref="AO20:AO22"/>
    <mergeCell ref="AQ20:AQ22"/>
    <mergeCell ref="AR20:AR22"/>
    <mergeCell ref="R21:Y23"/>
    <mergeCell ref="A23:A25"/>
    <mergeCell ref="B23:B25"/>
    <mergeCell ref="C23:C25"/>
    <mergeCell ref="D23:D25"/>
    <mergeCell ref="E23:E25"/>
    <mergeCell ref="F23:F25"/>
    <mergeCell ref="G23:G25"/>
    <mergeCell ref="H23:H25"/>
    <mergeCell ref="I23:I25"/>
    <mergeCell ref="J23:J25"/>
    <mergeCell ref="L23:L25"/>
    <mergeCell ref="M23:M25"/>
    <mergeCell ref="N23:N25"/>
    <mergeCell ref="O23:O25"/>
    <mergeCell ref="AM23:AM25"/>
    <mergeCell ref="AN23:AN25"/>
    <mergeCell ref="AO23:AO25"/>
    <mergeCell ref="AQ23:AQ25"/>
    <mergeCell ref="AR23:AR25"/>
    <mergeCell ref="A26:A28"/>
    <mergeCell ref="B26:B28"/>
    <mergeCell ref="C26:C28"/>
    <mergeCell ref="D26:D28"/>
    <mergeCell ref="E26:E28"/>
    <mergeCell ref="F26:F28"/>
    <mergeCell ref="G26:G28"/>
    <mergeCell ref="H26:H28"/>
    <mergeCell ref="I26:I28"/>
    <mergeCell ref="J26:J28"/>
    <mergeCell ref="L26:L28"/>
    <mergeCell ref="M26:M28"/>
    <mergeCell ref="N26:N28"/>
    <mergeCell ref="O26:O28"/>
    <mergeCell ref="AM26:AM28"/>
    <mergeCell ref="AN26:AN28"/>
    <mergeCell ref="AO26:AO28"/>
    <mergeCell ref="AQ26:AQ28"/>
    <mergeCell ref="AR26:AR28"/>
    <mergeCell ref="A29:A31"/>
    <mergeCell ref="B29:B31"/>
    <mergeCell ref="C29:C31"/>
    <mergeCell ref="D29:D31"/>
    <mergeCell ref="E29:E31"/>
    <mergeCell ref="F29:F31"/>
    <mergeCell ref="G29:G31"/>
    <mergeCell ref="H29:H31"/>
    <mergeCell ref="I29:I31"/>
    <mergeCell ref="J29:J31"/>
    <mergeCell ref="L29:L31"/>
    <mergeCell ref="M29:M31"/>
    <mergeCell ref="N29:N31"/>
    <mergeCell ref="O29:O31"/>
    <mergeCell ref="AM29:AM31"/>
    <mergeCell ref="AN29:AN31"/>
    <mergeCell ref="AO29:AO31"/>
    <mergeCell ref="AQ29:AQ31"/>
    <mergeCell ref="AR29:AR31"/>
    <mergeCell ref="A32:A34"/>
    <mergeCell ref="B32:B34"/>
    <mergeCell ref="C32:C34"/>
    <mergeCell ref="D32:D34"/>
    <mergeCell ref="E32:E34"/>
    <mergeCell ref="F32:F34"/>
    <mergeCell ref="G32:G34"/>
    <mergeCell ref="H32:H34"/>
    <mergeCell ref="I32:I34"/>
    <mergeCell ref="J32:J34"/>
    <mergeCell ref="L32:L34"/>
    <mergeCell ref="M32:M34"/>
    <mergeCell ref="N32:N34"/>
    <mergeCell ref="O32:O34"/>
    <mergeCell ref="AM32:AM34"/>
    <mergeCell ref="AN32:AN34"/>
    <mergeCell ref="AO32:AO34"/>
    <mergeCell ref="AQ32:AQ34"/>
    <mergeCell ref="AR32:AR34"/>
    <mergeCell ref="A35:A37"/>
    <mergeCell ref="B35:B37"/>
    <mergeCell ref="C35:C37"/>
    <mergeCell ref="D35:D37"/>
    <mergeCell ref="E35:E37"/>
    <mergeCell ref="F35:F37"/>
    <mergeCell ref="G35:G37"/>
    <mergeCell ref="H35:H37"/>
    <mergeCell ref="I35:I37"/>
    <mergeCell ref="J35:J37"/>
    <mergeCell ref="L35:L37"/>
    <mergeCell ref="M35:M37"/>
    <mergeCell ref="N35:N37"/>
    <mergeCell ref="O35:O37"/>
    <mergeCell ref="AM35:AM37"/>
    <mergeCell ref="AN35:AN37"/>
    <mergeCell ref="AO35:AO37"/>
    <mergeCell ref="AQ35:AQ37"/>
    <mergeCell ref="AR35:AR37"/>
    <mergeCell ref="A38:A40"/>
    <mergeCell ref="B38:B40"/>
    <mergeCell ref="C38:C40"/>
    <mergeCell ref="D38:D40"/>
    <mergeCell ref="E38:E40"/>
    <mergeCell ref="F38:F40"/>
    <mergeCell ref="G38:G40"/>
    <mergeCell ref="H38:H40"/>
    <mergeCell ref="I38:I40"/>
    <mergeCell ref="J38:J40"/>
    <mergeCell ref="L38:L40"/>
    <mergeCell ref="M38:M40"/>
    <mergeCell ref="N38:N40"/>
    <mergeCell ref="O38:O40"/>
    <mergeCell ref="AM38:AM40"/>
    <mergeCell ref="AN38:AN40"/>
    <mergeCell ref="AO38:AO40"/>
    <mergeCell ref="AQ38:AQ40"/>
    <mergeCell ref="AR38:AR40"/>
    <mergeCell ref="A41:A43"/>
    <mergeCell ref="B41:B43"/>
    <mergeCell ref="C41:C43"/>
    <mergeCell ref="D41:D43"/>
    <mergeCell ref="E41:E43"/>
    <mergeCell ref="F41:F43"/>
    <mergeCell ref="G41:G43"/>
    <mergeCell ref="H41:H43"/>
    <mergeCell ref="I41:I43"/>
    <mergeCell ref="J41:J43"/>
    <mergeCell ref="L41:L43"/>
    <mergeCell ref="M41:M43"/>
    <mergeCell ref="N41:N43"/>
    <mergeCell ref="O41:O43"/>
    <mergeCell ref="AM41:AM43"/>
    <mergeCell ref="AN41:AN43"/>
    <mergeCell ref="AO41:AO43"/>
    <mergeCell ref="AQ41:AQ43"/>
    <mergeCell ref="AR41:AR43"/>
    <mergeCell ref="A44:A46"/>
    <mergeCell ref="B44:B46"/>
    <mergeCell ref="C44:C46"/>
    <mergeCell ref="D44:D46"/>
    <mergeCell ref="E44:E46"/>
    <mergeCell ref="F44:F46"/>
    <mergeCell ref="G44:G46"/>
    <mergeCell ref="H44:H46"/>
    <mergeCell ref="I44:I46"/>
    <mergeCell ref="J44:J46"/>
    <mergeCell ref="L44:L46"/>
    <mergeCell ref="M44:M46"/>
    <mergeCell ref="N44:N46"/>
    <mergeCell ref="O44:O46"/>
    <mergeCell ref="AM44:AM46"/>
    <mergeCell ref="AN44:AN46"/>
    <mergeCell ref="AO44:AO46"/>
    <mergeCell ref="AQ44:AQ46"/>
    <mergeCell ref="AR44:AR46"/>
    <mergeCell ref="A47:A49"/>
    <mergeCell ref="B47:B49"/>
    <mergeCell ref="C47:C49"/>
    <mergeCell ref="D47:D49"/>
    <mergeCell ref="E47:E49"/>
    <mergeCell ref="F47:F49"/>
    <mergeCell ref="G47:G49"/>
    <mergeCell ref="H47:H49"/>
    <mergeCell ref="I47:I49"/>
    <mergeCell ref="J47:J49"/>
    <mergeCell ref="L47:L49"/>
    <mergeCell ref="M47:M49"/>
    <mergeCell ref="N47:N49"/>
    <mergeCell ref="O47:O49"/>
    <mergeCell ref="AM47:AM49"/>
    <mergeCell ref="AN47:AN49"/>
    <mergeCell ref="AO47:AO49"/>
    <mergeCell ref="AQ47:AQ49"/>
    <mergeCell ref="AR47:AR49"/>
    <mergeCell ref="A50:A52"/>
    <mergeCell ref="B50:B52"/>
    <mergeCell ref="C50:C52"/>
    <mergeCell ref="D50:D52"/>
    <mergeCell ref="E50:E52"/>
    <mergeCell ref="F50:F52"/>
    <mergeCell ref="G50:G52"/>
    <mergeCell ref="H50:H52"/>
    <mergeCell ref="I50:I52"/>
    <mergeCell ref="J50:J52"/>
    <mergeCell ref="L50:L52"/>
    <mergeCell ref="M50:M52"/>
    <mergeCell ref="N50:N52"/>
    <mergeCell ref="O50:O52"/>
    <mergeCell ref="AM50:AM52"/>
    <mergeCell ref="AN50:AN52"/>
    <mergeCell ref="AO50:AO52"/>
    <mergeCell ref="AQ50:AQ52"/>
    <mergeCell ref="AR50:AR52"/>
    <mergeCell ref="Q51:Z52"/>
    <mergeCell ref="AM54:AM56"/>
    <mergeCell ref="AN54:AN56"/>
    <mergeCell ref="AO54:AO56"/>
    <mergeCell ref="AQ54:AQ56"/>
    <mergeCell ref="AR54:AR56"/>
  </mergeCells>
  <phoneticPr fontId="12" type="Hiragana"/>
  <conditionalFormatting sqref="L8:M10">
    <cfRule type="expression" dxfId="29" priority="15">
      <formula>OR($J$8="育休中",$J$8="退職済")</formula>
    </cfRule>
  </conditionalFormatting>
  <conditionalFormatting sqref="L14:M16">
    <cfRule type="expression" dxfId="28" priority="14">
      <formula>OR($J$14="育休中",$J$14="退職済")</formula>
    </cfRule>
  </conditionalFormatting>
  <conditionalFormatting sqref="L17:M19">
    <cfRule type="expression" dxfId="27" priority="13">
      <formula>OR($J$17="育休中",$J$17="退職済")</formula>
    </cfRule>
  </conditionalFormatting>
  <conditionalFormatting sqref="L20:M22">
    <cfRule type="expression" dxfId="26" priority="12">
      <formula>OR($J$20="育休中",$J$20="退職済")</formula>
    </cfRule>
  </conditionalFormatting>
  <conditionalFormatting sqref="L23:M25">
    <cfRule type="expression" dxfId="25" priority="11">
      <formula>OR($J$23="育休中",$J$23="退職済")</formula>
    </cfRule>
  </conditionalFormatting>
  <conditionalFormatting sqref="L26:M28">
    <cfRule type="expression" dxfId="24" priority="10">
      <formula>OR($J$26="育休中",$J$26="退職済")</formula>
    </cfRule>
  </conditionalFormatting>
  <conditionalFormatting sqref="L29:M31">
    <cfRule type="expression" dxfId="23" priority="9">
      <formula>OR($J$29="育休中",$J$29="退職済")</formula>
    </cfRule>
  </conditionalFormatting>
  <conditionalFormatting sqref="L32:M34">
    <cfRule type="expression" dxfId="22" priority="8">
      <formula>OR($J$32="育休中",$J$32="退職済")</formula>
    </cfRule>
  </conditionalFormatting>
  <conditionalFormatting sqref="L35:M37">
    <cfRule type="expression" dxfId="21" priority="7">
      <formula>OR($J$35="育休中",$J$35="退職済")</formula>
    </cfRule>
  </conditionalFormatting>
  <conditionalFormatting sqref="L38:M40">
    <cfRule type="expression" dxfId="20" priority="6">
      <formula>OR($J$38="育休中",$J$38="退職済")</formula>
    </cfRule>
  </conditionalFormatting>
  <conditionalFormatting sqref="L41:M43">
    <cfRule type="expression" dxfId="19" priority="5">
      <formula>OR($J$41="育休中",$J$41="退職済")</formula>
    </cfRule>
  </conditionalFormatting>
  <conditionalFormatting sqref="L44:M46">
    <cfRule type="expression" dxfId="18" priority="4">
      <formula>OR($J$44="育休中",$J$44="退職済")</formula>
    </cfRule>
  </conditionalFormatting>
  <conditionalFormatting sqref="L47:M49">
    <cfRule type="expression" dxfId="17" priority="3">
      <formula>OR($J$47="育休中",$J$47="退職済")</formula>
    </cfRule>
  </conditionalFormatting>
  <conditionalFormatting sqref="L50:M52">
    <cfRule type="expression" dxfId="16" priority="2">
      <formula>OR($J$50="育休中",$J$50="退職済")</formula>
    </cfRule>
  </conditionalFormatting>
  <conditionalFormatting sqref="L11:M13">
    <cfRule type="expression" dxfId="15" priority="1">
      <formula>OR($J$11="育休中",$J$11="退職済")</formula>
    </cfRule>
  </conditionalFormatting>
  <dataValidations count="6">
    <dataValidation type="list" allowBlank="1" showDropDown="0" showInputMessage="1" showErrorMessage="1" sqref="F50 F47 F44 F41 F38 F35 F32 F29 F26 F23 F20 F17 F11 F8 F14">
      <formula1>"幼稚園一種,幼稚園二種,養護教諭,小学校教諭"</formula1>
    </dataValidation>
    <dataValidation type="list" allowBlank="1" showDropDown="0" showInputMessage="1" showErrorMessage="1" sqref="E8:E52">
      <formula1>"○"</formula1>
    </dataValidation>
    <dataValidation type="list" allowBlank="1" showDropDown="0" showInputMessage="1" showErrorMessage="1" sqref="J8:J52">
      <formula1>"常勤,その他,育休中,退職済"</formula1>
    </dataValidation>
    <dataValidation type="list" allowBlank="1" showDropDown="0" showInputMessage="1" showErrorMessage="1" sqref="L8:L52">
      <formula1>"3,3.25,3.5,3.75,4,4.25,4.5,4.75,5,5.25,5.5,5.75,6,6.25,6.5,6.75,7,7.25,7.5,7.75,8,8.25,8.5,8.75,9"</formula1>
    </dataValidation>
    <dataValidation type="list" allowBlank="1" showDropDown="0" showInputMessage="1" showErrorMessage="1" sqref="M8:M52">
      <formula1>"1,2,3,4,5,6,7,8,9,10,11,12,13,14,15,16,17,18,19,20,21,22,23,24,25,26,27,28,29,30,31"</formula1>
    </dataValidation>
    <dataValidation type="list" allowBlank="1" showDropDown="0" showInputMessage="1" showErrorMessage="1" sqref="B8:B52">
      <formula1>$B$54:$B$67</formula1>
    </dataValidation>
  </dataValidations>
  <pageMargins left="0.40999999999999992" right="0.17" top="0.5" bottom="0.2" header="0.23" footer="0.19685039370078738"/>
  <pageSetup paperSize="9" scale="82" firstPageNumber="6" fitToWidth="1" fitToHeight="1" orientation="landscape" usePrinterDefaults="1" useFirstPageNumber="1" r:id="rId1"/>
  <headerFooter alignWithMargins="0">
    <oddHeader xml:space="preserve">&amp;C
</oddHeader>
    <oddFooter>&amp;C- &amp;P -</oddFooter>
  </headerFooter>
  <rowBreaks count="1" manualBreakCount="1">
    <brk id="52" max="255" man="1"/>
  </rowBreaks>
  <colBreaks count="1" manualBreakCount="1">
    <brk id="15" max="50"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AS79"/>
  <sheetViews>
    <sheetView view="pageBreakPreview" zoomScale="90" zoomScaleNormal="60" zoomScaleSheetLayoutView="90" workbookViewId="0"/>
  </sheetViews>
  <sheetFormatPr defaultRowHeight="13.5"/>
  <cols>
    <col min="1" max="1" width="4" style="18" customWidth="1"/>
    <col min="2" max="2" width="19.453125" style="18" customWidth="1"/>
    <col min="3" max="3" width="19" style="18" customWidth="1"/>
    <col min="4" max="4" width="12.453125" style="18" customWidth="1"/>
    <col min="5" max="5" width="8.26953125" style="18" customWidth="1"/>
    <col min="6" max="6" width="12.6328125" style="18" customWidth="1"/>
    <col min="7" max="7" width="10" style="18" customWidth="1"/>
    <col min="8" max="10" width="8.7265625" style="18" customWidth="1"/>
    <col min="11" max="11" width="13.36328125" style="228" customWidth="1"/>
    <col min="12" max="13" width="13.36328125" style="18" customWidth="1"/>
    <col min="14" max="14" width="13.6328125" style="18" customWidth="1"/>
    <col min="15" max="16" width="8.7265625" style="18" bestFit="1" customWidth="1"/>
    <col min="17" max="17" width="20.625" style="18" customWidth="1"/>
    <col min="18" max="18" width="8.7265625" style="18" customWidth="1"/>
    <col min="19" max="19" width="1.26953125" style="18" customWidth="1"/>
    <col min="20" max="26" width="8.7265625" style="18" customWidth="1"/>
    <col min="27" max="27" width="8.7265625" style="18" bestFit="1" customWidth="1"/>
    <col min="35" max="35" width="9.6328125" customWidth="1"/>
    <col min="39" max="39" width="10.1796875" customWidth="1"/>
  </cols>
  <sheetData>
    <row r="1" spans="1:45" ht="14.25">
      <c r="A1" s="230"/>
      <c r="B1" s="238" t="s">
        <v>140</v>
      </c>
      <c r="C1" s="230"/>
      <c r="D1" s="252"/>
      <c r="E1" s="252"/>
      <c r="F1" s="252"/>
      <c r="G1" s="252"/>
      <c r="H1" s="230"/>
      <c r="I1" s="230"/>
      <c r="J1" s="230"/>
      <c r="K1" s="277"/>
      <c r="L1" s="230"/>
      <c r="M1" s="230"/>
      <c r="N1" s="230"/>
      <c r="O1" s="230"/>
      <c r="P1" s="230"/>
      <c r="AA1" s="230"/>
      <c r="AB1" s="384"/>
      <c r="AC1" s="384"/>
      <c r="AD1" s="384"/>
      <c r="AE1" s="384"/>
      <c r="AF1" s="384"/>
      <c r="AG1" s="384"/>
      <c r="AH1" s="384"/>
      <c r="AI1" s="384"/>
      <c r="AJ1" s="384"/>
      <c r="AK1" s="384"/>
      <c r="AL1" s="384"/>
      <c r="AM1" s="384"/>
      <c r="AN1" s="384"/>
      <c r="AO1" s="384"/>
      <c r="AP1" s="384"/>
      <c r="AQ1" s="384"/>
      <c r="AR1" s="384"/>
      <c r="AS1" s="384"/>
    </row>
    <row r="2" spans="1:45" ht="17" customHeight="1">
      <c r="A2" s="230"/>
      <c r="B2" s="239" t="s">
        <v>195</v>
      </c>
      <c r="C2" s="239"/>
      <c r="D2" s="239"/>
      <c r="E2" s="239"/>
      <c r="F2" s="239"/>
      <c r="G2" s="239"/>
      <c r="H2" s="239"/>
      <c r="I2" s="239"/>
      <c r="J2" s="239"/>
      <c r="K2" s="239"/>
      <c r="L2" s="239"/>
      <c r="M2" s="239"/>
      <c r="N2" s="239"/>
      <c r="O2" s="230"/>
      <c r="P2" s="230"/>
      <c r="AA2" s="230"/>
      <c r="AB2" s="384"/>
      <c r="AC2" s="384"/>
      <c r="AD2" s="384"/>
      <c r="AE2" s="384"/>
      <c r="AF2" s="384"/>
      <c r="AG2" s="384"/>
      <c r="AH2" s="384"/>
      <c r="AI2" s="384"/>
      <c r="AJ2" s="384"/>
      <c r="AK2" s="384"/>
      <c r="AL2" s="384"/>
      <c r="AM2" s="384"/>
      <c r="AN2" s="384"/>
      <c r="AO2" s="384"/>
      <c r="AP2" s="384"/>
      <c r="AQ2" s="384"/>
      <c r="AR2" s="384"/>
      <c r="AS2" s="384"/>
    </row>
    <row r="3" spans="1:45" ht="17" customHeight="1">
      <c r="A3" s="230"/>
      <c r="B3" s="239"/>
      <c r="C3" s="239"/>
      <c r="D3" s="239"/>
      <c r="E3" s="239"/>
      <c r="F3" s="239"/>
      <c r="G3" s="239"/>
      <c r="H3" s="239"/>
      <c r="I3" s="239"/>
      <c r="J3" s="239"/>
      <c r="K3" s="239"/>
      <c r="L3" s="239"/>
      <c r="M3" s="239"/>
      <c r="N3" s="239"/>
      <c r="O3" s="230"/>
      <c r="P3" s="230"/>
      <c r="Q3" s="309" t="s">
        <v>141</v>
      </c>
      <c r="R3" s="329"/>
      <c r="S3" s="329"/>
      <c r="T3" s="329"/>
      <c r="U3" s="329"/>
      <c r="V3" s="329"/>
      <c r="W3" s="329"/>
      <c r="X3" s="329"/>
      <c r="Y3" s="329"/>
      <c r="Z3" s="356"/>
      <c r="AA3" s="230"/>
      <c r="AB3" s="384"/>
      <c r="AC3" s="384"/>
      <c r="AD3" s="384"/>
      <c r="AE3" s="384"/>
      <c r="AF3" s="384"/>
      <c r="AG3" s="384"/>
      <c r="AH3" s="384"/>
      <c r="AI3" s="384"/>
      <c r="AJ3" s="384"/>
      <c r="AK3" s="384"/>
      <c r="AL3" s="384"/>
      <c r="AM3" s="384"/>
      <c r="AN3" s="384"/>
      <c r="AO3" s="384"/>
      <c r="AP3" s="384"/>
      <c r="AQ3" s="384"/>
      <c r="AR3" s="384"/>
      <c r="AS3" s="384"/>
    </row>
    <row r="4" spans="1:45" ht="17" customHeight="1">
      <c r="A4" s="230"/>
      <c r="B4" s="240"/>
      <c r="C4" s="240"/>
      <c r="D4" s="240"/>
      <c r="E4" s="240"/>
      <c r="F4" s="240"/>
      <c r="G4" s="240"/>
      <c r="H4" s="240"/>
      <c r="I4" s="240"/>
      <c r="J4" s="239"/>
      <c r="K4" s="239"/>
      <c r="L4" s="239"/>
      <c r="M4" s="239"/>
      <c r="N4" s="239"/>
      <c r="O4" s="230"/>
      <c r="P4" s="230"/>
      <c r="Q4" s="402"/>
      <c r="R4" s="330"/>
      <c r="S4" s="330"/>
      <c r="T4" s="330"/>
      <c r="U4" s="330"/>
      <c r="V4" s="330"/>
      <c r="W4" s="330"/>
      <c r="X4" s="330"/>
      <c r="Y4" s="330"/>
      <c r="Z4" s="357"/>
      <c r="AA4" s="230"/>
      <c r="AB4" s="384"/>
      <c r="AC4" s="384"/>
      <c r="AD4" s="384"/>
      <c r="AE4" s="384"/>
      <c r="AF4" s="384"/>
      <c r="AG4" s="384"/>
      <c r="AH4" s="384"/>
      <c r="AI4" s="384"/>
      <c r="AJ4" s="384"/>
      <c r="AK4" s="384"/>
      <c r="AL4" s="384"/>
      <c r="AM4" s="384"/>
      <c r="AN4" s="384"/>
      <c r="AO4" s="384"/>
      <c r="AP4" s="384"/>
      <c r="AQ4" s="384"/>
      <c r="AR4" s="384"/>
      <c r="AS4" s="384"/>
    </row>
    <row r="5" spans="1:45">
      <c r="A5" s="231"/>
      <c r="B5" s="241" t="s">
        <v>142</v>
      </c>
      <c r="C5" s="241" t="s">
        <v>143</v>
      </c>
      <c r="D5" s="253" t="s">
        <v>144</v>
      </c>
      <c r="E5" s="257" t="s">
        <v>145</v>
      </c>
      <c r="F5" s="262"/>
      <c r="G5" s="265"/>
      <c r="H5" s="271" t="s">
        <v>113</v>
      </c>
      <c r="I5" s="274"/>
      <c r="J5" s="241" t="s">
        <v>146</v>
      </c>
      <c r="K5" s="278" t="s">
        <v>196</v>
      </c>
      <c r="L5" s="284"/>
      <c r="M5" s="293"/>
      <c r="N5" s="297" t="s">
        <v>147</v>
      </c>
      <c r="O5" s="299"/>
      <c r="P5" s="60"/>
      <c r="Q5" s="311"/>
      <c r="R5" s="311"/>
      <c r="S5" s="311"/>
      <c r="T5" s="311"/>
      <c r="U5" s="311"/>
      <c r="V5" s="311"/>
      <c r="W5" s="311"/>
      <c r="X5" s="311"/>
      <c r="Y5" s="311"/>
      <c r="Z5" s="311"/>
      <c r="AA5" s="364"/>
      <c r="AB5" s="385"/>
      <c r="AC5" s="385"/>
      <c r="AD5" s="385"/>
      <c r="AE5" s="385"/>
      <c r="AF5" s="391"/>
      <c r="AG5" s="391"/>
      <c r="AH5" s="391"/>
      <c r="AI5" s="391"/>
      <c r="AJ5" s="391"/>
      <c r="AK5" s="391"/>
      <c r="AL5" s="385"/>
      <c r="AM5" s="398" t="s">
        <v>148</v>
      </c>
      <c r="AN5" s="375" t="s">
        <v>149</v>
      </c>
      <c r="AO5" s="375" t="s">
        <v>150</v>
      </c>
      <c r="AP5" s="385"/>
      <c r="AQ5" s="401" t="s">
        <v>151</v>
      </c>
      <c r="AR5" s="401" t="s">
        <v>152</v>
      </c>
      <c r="AS5" s="385"/>
    </row>
    <row r="6" spans="1:45">
      <c r="A6" s="232" t="s">
        <v>153</v>
      </c>
      <c r="B6" s="242"/>
      <c r="C6" s="242" t="s">
        <v>143</v>
      </c>
      <c r="D6" s="254"/>
      <c r="E6" s="254" t="s">
        <v>74</v>
      </c>
      <c r="F6" s="263" t="s">
        <v>107</v>
      </c>
      <c r="G6" s="266" t="s">
        <v>154</v>
      </c>
      <c r="H6" s="272"/>
      <c r="I6" s="275" t="s">
        <v>39</v>
      </c>
      <c r="J6" s="242"/>
      <c r="K6" s="279" t="s">
        <v>68</v>
      </c>
      <c r="L6" s="285" t="s">
        <v>155</v>
      </c>
      <c r="M6" s="285" t="s">
        <v>156</v>
      </c>
      <c r="N6" s="297"/>
      <c r="O6" s="300" t="s">
        <v>3</v>
      </c>
      <c r="P6" s="256"/>
      <c r="Q6" s="311"/>
      <c r="R6" s="311"/>
      <c r="S6" s="311"/>
      <c r="T6" s="311"/>
      <c r="U6" s="311"/>
      <c r="V6" s="311"/>
      <c r="W6" s="311"/>
      <c r="X6" s="311"/>
      <c r="Y6" s="311"/>
      <c r="Z6" s="311"/>
      <c r="AA6" s="366"/>
      <c r="AB6" s="372" t="s">
        <v>99</v>
      </c>
      <c r="AC6" s="379"/>
      <c r="AD6" s="379"/>
      <c r="AE6" s="386"/>
      <c r="AF6" s="391"/>
      <c r="AG6" s="391"/>
      <c r="AH6" s="391"/>
      <c r="AI6" s="391"/>
      <c r="AJ6" s="391"/>
      <c r="AK6" s="391"/>
      <c r="AL6" s="385"/>
      <c r="AM6" s="399"/>
      <c r="AN6" s="375"/>
      <c r="AO6" s="375"/>
      <c r="AP6" s="385"/>
      <c r="AQ6" s="401"/>
      <c r="AR6" s="401"/>
      <c r="AS6" s="385"/>
    </row>
    <row r="7" spans="1:45">
      <c r="A7" s="233"/>
      <c r="B7" s="243"/>
      <c r="C7" s="243"/>
      <c r="D7" s="255" t="s">
        <v>157</v>
      </c>
      <c r="E7" s="258"/>
      <c r="F7" s="264" t="s">
        <v>76</v>
      </c>
      <c r="G7" s="267"/>
      <c r="H7" s="273"/>
      <c r="I7" s="258" t="s">
        <v>158</v>
      </c>
      <c r="J7" s="243"/>
      <c r="K7" s="280"/>
      <c r="L7" s="286"/>
      <c r="M7" s="286"/>
      <c r="N7" s="297"/>
      <c r="O7" s="301"/>
      <c r="P7" s="305"/>
      <c r="Q7" s="312" t="s">
        <v>159</v>
      </c>
      <c r="R7" s="311"/>
      <c r="S7" s="311"/>
      <c r="T7" s="311"/>
      <c r="U7" s="311"/>
      <c r="V7" s="311"/>
      <c r="W7" s="311"/>
      <c r="X7" s="311"/>
      <c r="Y7" s="311"/>
      <c r="Z7" s="328"/>
      <c r="AA7" s="365"/>
      <c r="AB7" s="372" t="s">
        <v>160</v>
      </c>
      <c r="AC7" s="379"/>
      <c r="AD7" s="386"/>
      <c r="AE7" s="387">
        <f>COUNTIFS(B8:B52,"施設長",J8:J52,"常勤")</f>
        <v>0</v>
      </c>
      <c r="AF7" s="391"/>
      <c r="AG7" s="391"/>
      <c r="AH7" s="391"/>
      <c r="AI7" s="391"/>
      <c r="AJ7" s="391"/>
      <c r="AK7" s="391"/>
      <c r="AL7" s="385"/>
      <c r="AM7" s="400"/>
      <c r="AN7" s="375"/>
      <c r="AO7" s="375"/>
      <c r="AP7" s="385"/>
      <c r="AQ7" s="401"/>
      <c r="AR7" s="401"/>
      <c r="AS7" s="385"/>
    </row>
    <row r="8" spans="1:45">
      <c r="A8" s="234">
        <v>46</v>
      </c>
      <c r="B8" s="244"/>
      <c r="C8" s="248"/>
      <c r="D8" s="248"/>
      <c r="E8" s="259"/>
      <c r="F8" s="248"/>
      <c r="G8" s="268"/>
      <c r="H8" s="248"/>
      <c r="I8" s="248"/>
      <c r="J8" s="276"/>
      <c r="K8" s="281"/>
      <c r="L8" s="287"/>
      <c r="M8" s="294"/>
      <c r="N8" s="298"/>
      <c r="O8" s="302">
        <f>IF(AND(J8="その他",OR(B8="保育士及び幼稚園教員",B8="保育士",B8="保育に従事する看護師・准看護師",B8="幼稚園教諭等",B8="知事が同等と認める者"),OR(L8&lt;6,M8&lt;20)),"短時間",)</f>
        <v>0</v>
      </c>
      <c r="P8" s="306"/>
      <c r="Q8" s="313" t="s">
        <v>160</v>
      </c>
      <c r="R8" s="331" t="s">
        <v>161</v>
      </c>
      <c r="S8" s="341"/>
      <c r="T8" s="341"/>
      <c r="U8" s="341"/>
      <c r="V8" s="341"/>
      <c r="W8" s="341"/>
      <c r="X8" s="341"/>
      <c r="Y8" s="348"/>
      <c r="Z8" s="358"/>
      <c r="AA8" s="353"/>
      <c r="AB8" s="372" t="s">
        <v>162</v>
      </c>
      <c r="AC8" s="379"/>
      <c r="AD8" s="386"/>
      <c r="AE8" s="387">
        <f>COUNTIFS(B8:B52,"主任保育士等",J8:J52,"常勤")</f>
        <v>0</v>
      </c>
      <c r="AF8" s="391"/>
      <c r="AG8" s="391"/>
      <c r="AH8" s="391"/>
      <c r="AI8" s="391"/>
      <c r="AJ8" s="391"/>
      <c r="AK8" s="391"/>
      <c r="AL8" s="385"/>
      <c r="AM8" s="375" t="str">
        <f>IF(AND(J8="その他",B8="保育士及び幼稚園教員",E8="○",F8&lt;&gt;""),L8*M8,"")</f>
        <v/>
      </c>
      <c r="AN8" s="375" t="str">
        <f>IF(AND(J8="その他",B8="保育士",E8="○"),L8*M8,"")</f>
        <v/>
      </c>
      <c r="AO8" s="375" t="str">
        <f>IF(AND(J8="その他",B8="幼稚園教諭等",F8&lt;&gt;""),L8*M8,"")</f>
        <v/>
      </c>
      <c r="AP8" s="385"/>
      <c r="AQ8" s="375" t="str">
        <f>IF(AND(B8="看護師・准看護師(保育に従事する)",J8="その他"),L8*M8,"")</f>
        <v/>
      </c>
      <c r="AR8" s="375" t="str">
        <f>IF(AND(B8="知事が同等と認める者",J8="その他"),L8*M8,"")</f>
        <v/>
      </c>
      <c r="AS8" s="385"/>
    </row>
    <row r="9" spans="1:45">
      <c r="A9" s="235"/>
      <c r="B9" s="245"/>
      <c r="C9" s="249"/>
      <c r="D9" s="249"/>
      <c r="E9" s="260"/>
      <c r="F9" s="249"/>
      <c r="G9" s="269"/>
      <c r="H9" s="249"/>
      <c r="I9" s="249"/>
      <c r="J9" s="269"/>
      <c r="K9" s="282" t="s">
        <v>163</v>
      </c>
      <c r="L9" s="288"/>
      <c r="M9" s="295"/>
      <c r="N9" s="298"/>
      <c r="O9" s="303"/>
      <c r="P9" s="306"/>
      <c r="Q9" s="314" t="s">
        <v>162</v>
      </c>
      <c r="R9" s="332" t="s">
        <v>50</v>
      </c>
      <c r="S9" s="342"/>
      <c r="T9" s="342"/>
      <c r="U9" s="342"/>
      <c r="V9" s="342"/>
      <c r="W9" s="342"/>
      <c r="X9" s="342"/>
      <c r="Y9" s="349"/>
      <c r="Z9" s="353"/>
      <c r="AA9" s="353"/>
      <c r="AB9" s="374" t="s">
        <v>114</v>
      </c>
      <c r="AC9" s="381"/>
      <c r="AD9" s="383"/>
      <c r="AE9" s="387">
        <f>COUNTIFS(B:B,"保育士及び幼稚園教員",J:J,"常勤",E:E,"○",F:F,"&lt;&gt;")</f>
        <v>0</v>
      </c>
      <c r="AF9" s="391"/>
      <c r="AG9" s="391"/>
      <c r="AH9" s="391"/>
      <c r="AI9" s="391"/>
      <c r="AJ9" s="391"/>
      <c r="AK9" s="391"/>
      <c r="AL9" s="385"/>
      <c r="AM9" s="375"/>
      <c r="AN9" s="375"/>
      <c r="AO9" s="375"/>
      <c r="AP9" s="385"/>
      <c r="AQ9" s="375"/>
      <c r="AR9" s="375"/>
      <c r="AS9" s="385"/>
    </row>
    <row r="10" spans="1:45">
      <c r="A10" s="236"/>
      <c r="B10" s="246"/>
      <c r="C10" s="250"/>
      <c r="D10" s="250"/>
      <c r="E10" s="261"/>
      <c r="F10" s="250"/>
      <c r="G10" s="270"/>
      <c r="H10" s="250"/>
      <c r="I10" s="250"/>
      <c r="J10" s="270"/>
      <c r="K10" s="283"/>
      <c r="L10" s="289"/>
      <c r="M10" s="296"/>
      <c r="N10" s="298"/>
      <c r="O10" s="304"/>
      <c r="P10" s="307"/>
      <c r="Q10" s="315"/>
      <c r="R10" s="333"/>
      <c r="S10" s="343"/>
      <c r="T10" s="343"/>
      <c r="U10" s="343"/>
      <c r="V10" s="343"/>
      <c r="W10" s="343"/>
      <c r="X10" s="343"/>
      <c r="Y10" s="350"/>
      <c r="Z10" s="353"/>
      <c r="AA10" s="353"/>
      <c r="AB10" s="372" t="s">
        <v>165</v>
      </c>
      <c r="AC10" s="379"/>
      <c r="AD10" s="386"/>
      <c r="AE10" s="387">
        <f>COUNTIFS(B8:B52,"保育士",J8:J52,"常勤",E8:E52,"○")</f>
        <v>0</v>
      </c>
      <c r="AF10" s="391"/>
      <c r="AG10" s="391"/>
      <c r="AH10" s="391"/>
      <c r="AI10" s="391"/>
      <c r="AJ10" s="391"/>
      <c r="AK10" s="391"/>
      <c r="AL10" s="385"/>
      <c r="AM10" s="375"/>
      <c r="AN10" s="375"/>
      <c r="AO10" s="375"/>
      <c r="AP10" s="385"/>
      <c r="AQ10" s="375"/>
      <c r="AR10" s="375"/>
      <c r="AS10" s="385"/>
    </row>
    <row r="11" spans="1:45">
      <c r="A11" s="234">
        <v>47</v>
      </c>
      <c r="B11" s="244"/>
      <c r="C11" s="248"/>
      <c r="D11" s="248"/>
      <c r="E11" s="259"/>
      <c r="F11" s="248"/>
      <c r="G11" s="268"/>
      <c r="H11" s="248"/>
      <c r="I11" s="248"/>
      <c r="J11" s="276"/>
      <c r="K11" s="281"/>
      <c r="L11" s="287"/>
      <c r="M11" s="294"/>
      <c r="N11" s="298"/>
      <c r="O11" s="302">
        <f>IF(AND(J11="その他",OR(B11="保育士及び幼稚園教員",B11="保育士",B11="保育に従事する看護師・准看護師",B11="幼稚園教諭等",B11="知事が同等と認める者"),OR(L11&lt;6,M11&lt;20)),"短時間",)</f>
        <v>0</v>
      </c>
      <c r="P11" s="307"/>
      <c r="Q11" s="314" t="s">
        <v>204</v>
      </c>
      <c r="R11" s="332" t="s">
        <v>205</v>
      </c>
      <c r="S11" s="342"/>
      <c r="T11" s="342"/>
      <c r="U11" s="342"/>
      <c r="V11" s="342"/>
      <c r="W11" s="342"/>
      <c r="X11" s="342"/>
      <c r="Y11" s="349"/>
      <c r="Z11" s="353"/>
      <c r="AA11" s="353"/>
      <c r="AB11" s="372" t="s">
        <v>166</v>
      </c>
      <c r="AC11" s="379"/>
      <c r="AD11" s="386"/>
      <c r="AE11" s="387">
        <f>COUNTIFS(B:B,"幼稚園教諭等",J:J,"常勤",F:F,"&lt;&gt;")</f>
        <v>0</v>
      </c>
      <c r="AF11" s="391"/>
      <c r="AG11" s="391"/>
      <c r="AH11" s="391"/>
      <c r="AI11" s="391"/>
      <c r="AJ11" s="391"/>
      <c r="AK11" s="391"/>
      <c r="AL11" s="385"/>
      <c r="AM11" s="375" t="str">
        <f>IF(AND(J11="その他",B11="保育士及び幼稚園教員",E11="○",F11&lt;&gt;""),L11*M11,"")</f>
        <v/>
      </c>
      <c r="AN11" s="375" t="str">
        <f>IF(AND(J11="その他",B11="保育士",E11="○"),L11*M11,"")</f>
        <v/>
      </c>
      <c r="AO11" s="375" t="str">
        <f>IF(AND(J11="その他",B11="幼稚園教諭等",F11&lt;&gt;""),L11*M11,"")</f>
        <v/>
      </c>
      <c r="AP11" s="385"/>
      <c r="AQ11" s="375" t="str">
        <f>IF(AND(B11="看護師・准看護師(保育に従事する)",J11="その他"),L11*M11,"")</f>
        <v/>
      </c>
      <c r="AR11" s="375" t="str">
        <f>IF(AND(B11="知事が同等と認める者",J11="その他"),L11*M11,"")</f>
        <v/>
      </c>
      <c r="AS11" s="385"/>
    </row>
    <row r="12" spans="1:45">
      <c r="A12" s="235"/>
      <c r="B12" s="245"/>
      <c r="C12" s="249"/>
      <c r="D12" s="249"/>
      <c r="E12" s="260"/>
      <c r="F12" s="249"/>
      <c r="G12" s="269"/>
      <c r="H12" s="249"/>
      <c r="I12" s="249"/>
      <c r="J12" s="269"/>
      <c r="K12" s="282" t="s">
        <v>163</v>
      </c>
      <c r="L12" s="288"/>
      <c r="M12" s="295"/>
      <c r="N12" s="298"/>
      <c r="O12" s="303"/>
      <c r="P12" s="306"/>
      <c r="Q12" s="316"/>
      <c r="R12" s="334"/>
      <c r="S12" s="344"/>
      <c r="T12" s="344"/>
      <c r="U12" s="344"/>
      <c r="V12" s="344"/>
      <c r="W12" s="344"/>
      <c r="X12" s="344"/>
      <c r="Y12" s="351"/>
      <c r="Z12" s="353"/>
      <c r="AA12" s="353"/>
      <c r="AB12" s="372" t="s">
        <v>22</v>
      </c>
      <c r="AC12" s="379"/>
      <c r="AD12" s="386"/>
      <c r="AE12" s="387">
        <f>COUNTIFS(B8:B52,"知事が同等と認める者",J8:J52,"常勤")</f>
        <v>0</v>
      </c>
      <c r="AF12" s="391"/>
      <c r="AG12" s="391"/>
      <c r="AH12" s="391"/>
      <c r="AI12" s="391"/>
      <c r="AJ12" s="391"/>
      <c r="AK12" s="391"/>
      <c r="AL12" s="385"/>
      <c r="AM12" s="375"/>
      <c r="AN12" s="375"/>
      <c r="AO12" s="375"/>
      <c r="AP12" s="385"/>
      <c r="AQ12" s="375"/>
      <c r="AR12" s="375"/>
      <c r="AS12" s="385"/>
    </row>
    <row r="13" spans="1:45">
      <c r="A13" s="236"/>
      <c r="B13" s="246"/>
      <c r="C13" s="250"/>
      <c r="D13" s="250"/>
      <c r="E13" s="261"/>
      <c r="F13" s="250"/>
      <c r="G13" s="270"/>
      <c r="H13" s="250"/>
      <c r="I13" s="250"/>
      <c r="J13" s="270"/>
      <c r="K13" s="283"/>
      <c r="L13" s="289"/>
      <c r="M13" s="296"/>
      <c r="N13" s="298"/>
      <c r="O13" s="304"/>
      <c r="P13" s="306"/>
      <c r="Q13" s="315"/>
      <c r="R13" s="333"/>
      <c r="S13" s="343"/>
      <c r="T13" s="343"/>
      <c r="U13" s="343"/>
      <c r="V13" s="343"/>
      <c r="W13" s="343"/>
      <c r="X13" s="343"/>
      <c r="Y13" s="350"/>
      <c r="Z13" s="353"/>
      <c r="AA13" s="353"/>
      <c r="AB13" s="414" t="s">
        <v>169</v>
      </c>
      <c r="AC13" s="378"/>
      <c r="AD13" s="414"/>
      <c r="AE13" s="387">
        <f>COUNTIFS(B8:B52,"看護師・准看護師(保育に従事する)",J8:J52,"常勤")</f>
        <v>0</v>
      </c>
      <c r="AF13" s="391"/>
      <c r="AG13" s="391"/>
      <c r="AH13" s="391"/>
      <c r="AI13" s="391"/>
      <c r="AJ13" s="391"/>
      <c r="AK13" s="391"/>
      <c r="AL13" s="385"/>
      <c r="AM13" s="375"/>
      <c r="AN13" s="375"/>
      <c r="AO13" s="375"/>
      <c r="AP13" s="385"/>
      <c r="AQ13" s="375"/>
      <c r="AR13" s="375"/>
      <c r="AS13" s="385"/>
    </row>
    <row r="14" spans="1:45">
      <c r="A14" s="234">
        <v>48</v>
      </c>
      <c r="B14" s="244"/>
      <c r="C14" s="248"/>
      <c r="D14" s="248"/>
      <c r="E14" s="259"/>
      <c r="F14" s="248"/>
      <c r="G14" s="268"/>
      <c r="H14" s="248"/>
      <c r="I14" s="248"/>
      <c r="J14" s="276"/>
      <c r="K14" s="281"/>
      <c r="L14" s="290"/>
      <c r="M14" s="294"/>
      <c r="N14" s="298"/>
      <c r="O14" s="302">
        <f>IF(AND(J14="その他",OR(B14="保育士及び幼稚園教員",B14="保育士",B14="保育に従事する看護師・准看護師",B14="幼稚園教諭等",B14="知事が同等と認める者"),OR(L14&lt;6,M14&lt;20)),"短時間",)</f>
        <v>0</v>
      </c>
      <c r="P14" s="306"/>
      <c r="Q14" s="314" t="s">
        <v>165</v>
      </c>
      <c r="R14" s="332" t="s">
        <v>207</v>
      </c>
      <c r="S14" s="342"/>
      <c r="T14" s="342"/>
      <c r="U14" s="342"/>
      <c r="V14" s="342"/>
      <c r="W14" s="342"/>
      <c r="X14" s="342"/>
      <c r="Y14" s="349"/>
      <c r="Z14" s="353"/>
      <c r="AA14" s="353"/>
      <c r="AB14" s="407" t="s">
        <v>171</v>
      </c>
      <c r="AC14" s="411"/>
      <c r="AD14" s="415"/>
      <c r="AE14" s="387">
        <f>COUNTIFS(B8:B52,"看護師・准看護師(保育に従事しない)",J8:J52,"常勤")</f>
        <v>0</v>
      </c>
      <c r="AF14" s="391"/>
      <c r="AG14" s="391"/>
      <c r="AH14" s="391"/>
      <c r="AI14" s="391"/>
      <c r="AJ14" s="391"/>
      <c r="AK14" s="391"/>
      <c r="AL14" s="385"/>
      <c r="AM14" s="375" t="str">
        <f>IF(AND(J14="その他",B14="保育士及び幼稚園教員",E14="○",F14&lt;&gt;""),L14*M14,"")</f>
        <v/>
      </c>
      <c r="AN14" s="375" t="str">
        <f>IF(AND(J14="その他",B14="保育士",E14="○"),L14*M14,"")</f>
        <v/>
      </c>
      <c r="AO14" s="375" t="str">
        <f>IF(AND(J14="その他",B14="幼稚園教諭等",F14&lt;&gt;""),L14*M14,"")</f>
        <v/>
      </c>
      <c r="AP14" s="385"/>
      <c r="AQ14" s="375" t="str">
        <f>IF(AND(B14="看護師・准看護師(保育に従事する)",J14="その他"),L14*M14,"")</f>
        <v/>
      </c>
      <c r="AR14" s="375" t="str">
        <f>IF(AND(B14="知事が同等と認める者",J14="その他"),L14*M14,"")</f>
        <v/>
      </c>
      <c r="AS14" s="385"/>
    </row>
    <row r="15" spans="1:45">
      <c r="A15" s="235"/>
      <c r="B15" s="245"/>
      <c r="C15" s="249"/>
      <c r="D15" s="249"/>
      <c r="E15" s="260"/>
      <c r="F15" s="249"/>
      <c r="G15" s="269"/>
      <c r="H15" s="249"/>
      <c r="I15" s="249"/>
      <c r="J15" s="269"/>
      <c r="K15" s="282" t="s">
        <v>163</v>
      </c>
      <c r="L15" s="291"/>
      <c r="M15" s="295"/>
      <c r="N15" s="298"/>
      <c r="O15" s="303"/>
      <c r="P15" s="306"/>
      <c r="Q15" s="316"/>
      <c r="R15" s="334"/>
      <c r="S15" s="344"/>
      <c r="T15" s="344"/>
      <c r="U15" s="344"/>
      <c r="V15" s="344"/>
      <c r="W15" s="344"/>
      <c r="X15" s="344"/>
      <c r="Y15" s="351"/>
      <c r="Z15" s="353"/>
      <c r="AA15" s="353"/>
      <c r="AB15" s="372" t="s">
        <v>109</v>
      </c>
      <c r="AC15" s="379"/>
      <c r="AD15" s="386"/>
      <c r="AE15" s="387">
        <f>COUNTIFS(B8:B52,"調理員",J8:J52,"常勤")</f>
        <v>0</v>
      </c>
      <c r="AF15" s="391"/>
      <c r="AG15" s="391"/>
      <c r="AH15" s="391"/>
      <c r="AI15" s="391"/>
      <c r="AJ15" s="391"/>
      <c r="AK15" s="391"/>
      <c r="AL15" s="385"/>
      <c r="AM15" s="375"/>
      <c r="AN15" s="375"/>
      <c r="AO15" s="375"/>
      <c r="AP15" s="385"/>
      <c r="AQ15" s="375"/>
      <c r="AR15" s="375"/>
      <c r="AS15" s="385"/>
    </row>
    <row r="16" spans="1:45">
      <c r="A16" s="236"/>
      <c r="B16" s="246"/>
      <c r="C16" s="250"/>
      <c r="D16" s="250"/>
      <c r="E16" s="261"/>
      <c r="F16" s="250"/>
      <c r="G16" s="270"/>
      <c r="H16" s="250"/>
      <c r="I16" s="250"/>
      <c r="J16" s="270"/>
      <c r="K16" s="283"/>
      <c r="L16" s="292"/>
      <c r="M16" s="296"/>
      <c r="N16" s="298"/>
      <c r="O16" s="304"/>
      <c r="P16" s="306"/>
      <c r="Q16" s="315"/>
      <c r="R16" s="333"/>
      <c r="S16" s="343"/>
      <c r="T16" s="343"/>
      <c r="U16" s="343"/>
      <c r="V16" s="343"/>
      <c r="W16" s="343"/>
      <c r="X16" s="343"/>
      <c r="Y16" s="350"/>
      <c r="Z16" s="353"/>
      <c r="AA16" s="353"/>
      <c r="AB16" s="372" t="s">
        <v>82</v>
      </c>
      <c r="AC16" s="379"/>
      <c r="AD16" s="386"/>
      <c r="AE16" s="387">
        <f>COUNTIFS(B8:B52,"栄養士",J8:J52,"常勤")</f>
        <v>0</v>
      </c>
      <c r="AF16" s="392"/>
      <c r="AG16" s="392"/>
      <c r="AH16" s="392"/>
      <c r="AI16" s="392"/>
      <c r="AJ16" s="392"/>
      <c r="AK16" s="392"/>
      <c r="AL16" s="385"/>
      <c r="AM16" s="375"/>
      <c r="AN16" s="375"/>
      <c r="AO16" s="375"/>
      <c r="AP16" s="385"/>
      <c r="AQ16" s="375"/>
      <c r="AR16" s="375"/>
      <c r="AS16" s="385"/>
    </row>
    <row r="17" spans="1:45">
      <c r="A17" s="234">
        <v>49</v>
      </c>
      <c r="B17" s="244"/>
      <c r="C17" s="248"/>
      <c r="D17" s="248"/>
      <c r="E17" s="259"/>
      <c r="F17" s="248"/>
      <c r="G17" s="268"/>
      <c r="H17" s="248"/>
      <c r="I17" s="248"/>
      <c r="J17" s="276"/>
      <c r="K17" s="281"/>
      <c r="L17" s="287"/>
      <c r="M17" s="294"/>
      <c r="N17" s="298"/>
      <c r="O17" s="302">
        <f>IF(AND(J17="その他",OR(B17="保育士及び幼稚園教員",B17="保育士",B17="保育に従事する看護師・准看護師",B17="幼稚園教諭等",B17="知事が同等と認める者"),OR(L17&lt;6,M17&lt;20)),"短時間",)</f>
        <v>0</v>
      </c>
      <c r="P17" s="306"/>
      <c r="Q17" s="314" t="s">
        <v>206</v>
      </c>
      <c r="R17" s="332" t="s">
        <v>201</v>
      </c>
      <c r="S17" s="342"/>
      <c r="T17" s="342"/>
      <c r="U17" s="342"/>
      <c r="V17" s="342"/>
      <c r="W17" s="342"/>
      <c r="X17" s="342"/>
      <c r="Y17" s="349"/>
      <c r="Z17" s="353"/>
      <c r="AA17" s="353"/>
      <c r="AB17" s="373" t="s">
        <v>81</v>
      </c>
      <c r="AC17" s="380"/>
      <c r="AD17" s="382"/>
      <c r="AE17" s="387">
        <f>COUNTIFS(B8:B52,"事務員",J8:J52,"常勤")</f>
        <v>0</v>
      </c>
      <c r="AF17" s="392"/>
      <c r="AG17" s="392"/>
      <c r="AH17" s="392"/>
      <c r="AI17" s="392"/>
      <c r="AJ17" s="392"/>
      <c r="AK17" s="392"/>
      <c r="AL17" s="385"/>
      <c r="AM17" s="375" t="str">
        <f>IF(AND(J17="その他",B17="保育士及び幼稚園教員",E17="○",F17&lt;&gt;""),L17*M17,"")</f>
        <v/>
      </c>
      <c r="AN17" s="375" t="str">
        <f>IF(AND(J17="その他",B17="保育士",E17="○"),L17*M17,"")</f>
        <v/>
      </c>
      <c r="AO17" s="375" t="str">
        <f>IF(AND(J17="その他",B17="幼稚園教諭等",F17&lt;&gt;""),L17*M17,"")</f>
        <v/>
      </c>
      <c r="AP17" s="385"/>
      <c r="AQ17" s="375" t="str">
        <f>IF(AND(B17="看護師・准看護師(保育に従事する)",J17="その他"),L17*M17,"")</f>
        <v/>
      </c>
      <c r="AR17" s="375" t="str">
        <f>IF(AND(B17="知事が同等と認める者",J17="その他"),L17*M17,"")</f>
        <v/>
      </c>
      <c r="AS17" s="385"/>
    </row>
    <row r="18" spans="1:45">
      <c r="A18" s="235"/>
      <c r="B18" s="245"/>
      <c r="C18" s="249"/>
      <c r="D18" s="249"/>
      <c r="E18" s="260"/>
      <c r="F18" s="249"/>
      <c r="G18" s="269"/>
      <c r="H18" s="249"/>
      <c r="I18" s="249"/>
      <c r="J18" s="269"/>
      <c r="K18" s="282" t="s">
        <v>163</v>
      </c>
      <c r="L18" s="288"/>
      <c r="M18" s="295"/>
      <c r="N18" s="298"/>
      <c r="O18" s="303"/>
      <c r="P18" s="306"/>
      <c r="Q18" s="315"/>
      <c r="R18" s="333"/>
      <c r="S18" s="343"/>
      <c r="T18" s="343"/>
      <c r="U18" s="343"/>
      <c r="V18" s="343"/>
      <c r="W18" s="343"/>
      <c r="X18" s="343"/>
      <c r="Y18" s="350"/>
      <c r="Z18" s="353"/>
      <c r="AA18" s="353"/>
      <c r="AB18" s="372" t="s">
        <v>173</v>
      </c>
      <c r="AC18" s="379"/>
      <c r="AD18" s="386"/>
      <c r="AE18" s="387">
        <f>COUNTIFS(B8:B52,"その他",J8:J52,"常勤")</f>
        <v>0</v>
      </c>
      <c r="AF18" s="392"/>
      <c r="AG18" s="392"/>
      <c r="AH18" s="392"/>
      <c r="AI18" s="392"/>
      <c r="AJ18" s="392"/>
      <c r="AK18" s="392"/>
      <c r="AL18" s="385"/>
      <c r="AM18" s="375"/>
      <c r="AN18" s="375"/>
      <c r="AO18" s="375"/>
      <c r="AP18" s="385"/>
      <c r="AQ18" s="375"/>
      <c r="AR18" s="375"/>
      <c r="AS18" s="385"/>
    </row>
    <row r="19" spans="1:45">
      <c r="A19" s="236"/>
      <c r="B19" s="246"/>
      <c r="C19" s="250"/>
      <c r="D19" s="250"/>
      <c r="E19" s="261"/>
      <c r="F19" s="250"/>
      <c r="G19" s="270"/>
      <c r="H19" s="250"/>
      <c r="I19" s="250"/>
      <c r="J19" s="270"/>
      <c r="K19" s="283"/>
      <c r="L19" s="289"/>
      <c r="M19" s="296"/>
      <c r="N19" s="298"/>
      <c r="O19" s="304"/>
      <c r="P19" s="306"/>
      <c r="Q19" s="314" t="s">
        <v>166</v>
      </c>
      <c r="R19" s="332" t="s">
        <v>37</v>
      </c>
      <c r="S19" s="342"/>
      <c r="T19" s="342"/>
      <c r="U19" s="342"/>
      <c r="V19" s="342"/>
      <c r="W19" s="342"/>
      <c r="X19" s="342"/>
      <c r="Y19" s="349"/>
      <c r="Z19" s="353"/>
      <c r="AA19" s="353"/>
      <c r="AB19" s="408" t="s">
        <v>41</v>
      </c>
      <c r="AC19" s="408"/>
      <c r="AD19" s="408"/>
      <c r="AE19" s="388">
        <f>SUM(AE7:AE18)</f>
        <v>0</v>
      </c>
      <c r="AF19" s="392"/>
      <c r="AG19" s="392"/>
      <c r="AH19" s="392"/>
      <c r="AI19" s="392"/>
      <c r="AJ19" s="392"/>
      <c r="AK19" s="392"/>
      <c r="AL19" s="385"/>
      <c r="AM19" s="375"/>
      <c r="AN19" s="375"/>
      <c r="AO19" s="375"/>
      <c r="AP19" s="385"/>
      <c r="AQ19" s="375"/>
      <c r="AR19" s="375"/>
      <c r="AS19" s="385"/>
    </row>
    <row r="20" spans="1:45">
      <c r="A20" s="234">
        <v>50</v>
      </c>
      <c r="B20" s="244"/>
      <c r="C20" s="248"/>
      <c r="D20" s="248"/>
      <c r="E20" s="259"/>
      <c r="F20" s="248"/>
      <c r="G20" s="268"/>
      <c r="H20" s="248"/>
      <c r="I20" s="248"/>
      <c r="J20" s="276"/>
      <c r="K20" s="281"/>
      <c r="L20" s="287"/>
      <c r="M20" s="294"/>
      <c r="N20" s="298"/>
      <c r="O20" s="302">
        <f>IF(AND(J20="その他",OR(B20="保育士及び幼稚園教員",B20="保育士",B20="保育に従事する看護師・准看護師",B20="幼稚園教諭等",B20="知事が同等と認める者"),OR(L20&lt;6,M20&lt;20)),"短時間",)</f>
        <v>0</v>
      </c>
      <c r="P20" s="306"/>
      <c r="Q20" s="315"/>
      <c r="R20" s="333"/>
      <c r="S20" s="343"/>
      <c r="T20" s="343"/>
      <c r="U20" s="343"/>
      <c r="V20" s="343"/>
      <c r="W20" s="343"/>
      <c r="X20" s="343"/>
      <c r="Y20" s="350"/>
      <c r="Z20" s="353"/>
      <c r="AA20" s="353"/>
      <c r="AB20" s="385"/>
      <c r="AC20" s="385"/>
      <c r="AD20" s="385"/>
      <c r="AE20" s="385"/>
      <c r="AF20" s="392"/>
      <c r="AG20" s="392"/>
      <c r="AH20" s="392"/>
      <c r="AI20" s="392"/>
      <c r="AJ20" s="392"/>
      <c r="AK20" s="392"/>
      <c r="AL20" s="385"/>
      <c r="AM20" s="375" t="str">
        <f>IF(AND(J20="その他",B20="保育士及び幼稚園教員",E20="○",F20&lt;&gt;""),L20*M20,"")</f>
        <v/>
      </c>
      <c r="AN20" s="375" t="str">
        <f>IF(AND(J20="その他",B20="保育士",E20="○"),L20*M20,"")</f>
        <v/>
      </c>
      <c r="AO20" s="375" t="str">
        <f>IF(AND(J20="その他",B20="幼稚園教諭等",F20&lt;&gt;""),L20*M20,"")</f>
        <v/>
      </c>
      <c r="AP20" s="385"/>
      <c r="AQ20" s="375" t="str">
        <f>IF(AND(B20="看護師・准看護師(保育に従事する)",J20="その他"),L20*M20,"")</f>
        <v/>
      </c>
      <c r="AR20" s="375" t="str">
        <f>IF(AND(B20="知事が同等と認める者",J20="その他"),L20*M20,"")</f>
        <v/>
      </c>
      <c r="AS20" s="385"/>
    </row>
    <row r="21" spans="1:45">
      <c r="A21" s="235"/>
      <c r="B21" s="245"/>
      <c r="C21" s="249"/>
      <c r="D21" s="249"/>
      <c r="E21" s="260"/>
      <c r="F21" s="249"/>
      <c r="G21" s="269"/>
      <c r="H21" s="249"/>
      <c r="I21" s="249"/>
      <c r="J21" s="269"/>
      <c r="K21" s="282" t="s">
        <v>163</v>
      </c>
      <c r="L21" s="288"/>
      <c r="M21" s="295"/>
      <c r="N21" s="298"/>
      <c r="O21" s="303"/>
      <c r="P21" s="306"/>
      <c r="Q21" s="314" t="s">
        <v>152</v>
      </c>
      <c r="R21" s="332" t="s">
        <v>200</v>
      </c>
      <c r="S21" s="342"/>
      <c r="T21" s="342"/>
      <c r="U21" s="342"/>
      <c r="V21" s="342"/>
      <c r="W21" s="342"/>
      <c r="X21" s="342"/>
      <c r="Y21" s="349"/>
      <c r="Z21" s="353"/>
      <c r="AA21" s="353"/>
      <c r="AB21" s="385"/>
      <c r="AC21" s="385"/>
      <c r="AD21" s="385"/>
      <c r="AE21" s="385"/>
      <c r="AF21" s="392"/>
      <c r="AG21" s="392"/>
      <c r="AH21" s="392"/>
      <c r="AI21" s="392"/>
      <c r="AJ21" s="392"/>
      <c r="AK21" s="392"/>
      <c r="AL21" s="385"/>
      <c r="AM21" s="375"/>
      <c r="AN21" s="375"/>
      <c r="AO21" s="375"/>
      <c r="AP21" s="385"/>
      <c r="AQ21" s="375"/>
      <c r="AR21" s="375"/>
      <c r="AS21" s="385"/>
    </row>
    <row r="22" spans="1:45">
      <c r="A22" s="236"/>
      <c r="B22" s="246"/>
      <c r="C22" s="250"/>
      <c r="D22" s="250"/>
      <c r="E22" s="261"/>
      <c r="F22" s="250"/>
      <c r="G22" s="270"/>
      <c r="H22" s="250"/>
      <c r="I22" s="250"/>
      <c r="J22" s="270"/>
      <c r="K22" s="283"/>
      <c r="L22" s="289"/>
      <c r="M22" s="296"/>
      <c r="N22" s="298"/>
      <c r="O22" s="304"/>
      <c r="P22" s="306"/>
      <c r="Q22" s="316"/>
      <c r="R22" s="334"/>
      <c r="S22" s="344"/>
      <c r="T22" s="344"/>
      <c r="U22" s="344"/>
      <c r="V22" s="344"/>
      <c r="W22" s="344"/>
      <c r="X22" s="344"/>
      <c r="Y22" s="351"/>
      <c r="Z22" s="353"/>
      <c r="AA22" s="353"/>
      <c r="AB22" s="385"/>
      <c r="AC22" s="385"/>
      <c r="AD22" s="385"/>
      <c r="AE22" s="385"/>
      <c r="AF22" s="392"/>
      <c r="AG22" s="392"/>
      <c r="AH22" s="392"/>
      <c r="AI22" s="392"/>
      <c r="AJ22" s="392"/>
      <c r="AK22" s="392"/>
      <c r="AL22" s="385"/>
      <c r="AM22" s="375"/>
      <c r="AN22" s="375"/>
      <c r="AO22" s="375"/>
      <c r="AP22" s="385"/>
      <c r="AQ22" s="375"/>
      <c r="AR22" s="375"/>
      <c r="AS22" s="385"/>
    </row>
    <row r="23" spans="1:45">
      <c r="A23" s="234">
        <v>51</v>
      </c>
      <c r="B23" s="244"/>
      <c r="C23" s="248"/>
      <c r="D23" s="248"/>
      <c r="E23" s="259"/>
      <c r="F23" s="248"/>
      <c r="G23" s="268"/>
      <c r="H23" s="248"/>
      <c r="I23" s="248"/>
      <c r="J23" s="276"/>
      <c r="K23" s="281"/>
      <c r="L23" s="287"/>
      <c r="M23" s="294"/>
      <c r="N23" s="298"/>
      <c r="O23" s="302">
        <f>IF(AND(J23="その他",OR(B23="保育士及び幼稚園教員",B23="保育士",B23="保育に従事する看護師・准看護師",B23="幼稚園教諭等",B23="知事が同等と認める者"),OR(L23&lt;6,M23&lt;20)),"短時間",)</f>
        <v>0</v>
      </c>
      <c r="P23" s="306"/>
      <c r="Q23" s="315"/>
      <c r="R23" s="333"/>
      <c r="S23" s="343"/>
      <c r="T23" s="343"/>
      <c r="U23" s="343"/>
      <c r="V23" s="343"/>
      <c r="W23" s="343"/>
      <c r="X23" s="343"/>
      <c r="Y23" s="350"/>
      <c r="Z23" s="353"/>
      <c r="AA23" s="353"/>
      <c r="AB23" s="384"/>
      <c r="AC23" s="416"/>
      <c r="AD23" s="384"/>
      <c r="AE23" s="384"/>
      <c r="AF23" s="384"/>
      <c r="AG23" s="384"/>
      <c r="AH23" s="384"/>
      <c r="AI23" s="384"/>
      <c r="AJ23" s="384"/>
      <c r="AK23" s="384"/>
      <c r="AL23" s="385"/>
      <c r="AM23" s="375" t="str">
        <f>IF(AND(J23="その他",B23="保育士及び幼稚園教員",E23="○",F23&lt;&gt;""),L23*M23,"")</f>
        <v/>
      </c>
      <c r="AN23" s="375" t="str">
        <f>IF(AND(J23="その他",B23="保育士",E23="○"),L23*M23,"")</f>
        <v/>
      </c>
      <c r="AO23" s="375" t="str">
        <f>IF(AND(J23="その他",B23="幼稚園教諭等",F23&lt;&gt;""),L23*M23,"")</f>
        <v/>
      </c>
      <c r="AP23" s="385"/>
      <c r="AQ23" s="375" t="str">
        <f>IF(AND(B23="看護師・准看護師(保育に従事する)",J23="その他"),L23*M23,"")</f>
        <v/>
      </c>
      <c r="AR23" s="375" t="str">
        <f>IF(AND(B23="知事が同等と認める者",J23="その他"),L23*M23,"")</f>
        <v/>
      </c>
      <c r="AS23" s="385"/>
    </row>
    <row r="24" spans="1:45">
      <c r="A24" s="235"/>
      <c r="B24" s="245"/>
      <c r="C24" s="249"/>
      <c r="D24" s="249"/>
      <c r="E24" s="260"/>
      <c r="F24" s="249"/>
      <c r="G24" s="269"/>
      <c r="H24" s="249"/>
      <c r="I24" s="249"/>
      <c r="J24" s="269"/>
      <c r="K24" s="282" t="s">
        <v>163</v>
      </c>
      <c r="L24" s="288"/>
      <c r="M24" s="295"/>
      <c r="N24" s="298"/>
      <c r="O24" s="303"/>
      <c r="P24" s="306"/>
      <c r="Q24" s="317" t="s">
        <v>208</v>
      </c>
      <c r="R24" s="335"/>
      <c r="S24" s="345"/>
      <c r="T24" s="345"/>
      <c r="U24" s="345"/>
      <c r="V24" s="345"/>
      <c r="W24" s="345"/>
      <c r="X24" s="345"/>
      <c r="Y24" s="352"/>
      <c r="Z24" s="353"/>
      <c r="AA24" s="353"/>
      <c r="AB24" s="385"/>
      <c r="AC24" s="385"/>
      <c r="AD24" s="385"/>
      <c r="AE24" s="385"/>
      <c r="AF24" s="391"/>
      <c r="AG24" s="391"/>
      <c r="AH24" s="391"/>
      <c r="AI24" s="391"/>
      <c r="AJ24" s="391"/>
      <c r="AK24" s="391"/>
      <c r="AL24" s="385"/>
      <c r="AM24" s="375"/>
      <c r="AN24" s="375"/>
      <c r="AO24" s="375"/>
      <c r="AP24" s="385"/>
      <c r="AQ24" s="375"/>
      <c r="AR24" s="375"/>
      <c r="AS24" s="385"/>
    </row>
    <row r="25" spans="1:45">
      <c r="A25" s="236"/>
      <c r="B25" s="246"/>
      <c r="C25" s="250"/>
      <c r="D25" s="250"/>
      <c r="E25" s="261"/>
      <c r="F25" s="250"/>
      <c r="G25" s="270"/>
      <c r="H25" s="250"/>
      <c r="I25" s="250"/>
      <c r="J25" s="270"/>
      <c r="K25" s="283"/>
      <c r="L25" s="289"/>
      <c r="M25" s="296"/>
      <c r="N25" s="298"/>
      <c r="O25" s="304"/>
      <c r="P25" s="306"/>
      <c r="Q25" s="314" t="s">
        <v>203</v>
      </c>
      <c r="R25" s="335"/>
      <c r="S25" s="345"/>
      <c r="T25" s="345"/>
      <c r="U25" s="345"/>
      <c r="V25" s="345"/>
      <c r="W25" s="345"/>
      <c r="X25" s="345"/>
      <c r="Y25" s="352"/>
      <c r="Z25" s="353"/>
      <c r="AA25" s="353"/>
      <c r="AB25" s="372" t="s">
        <v>176</v>
      </c>
      <c r="AC25" s="379"/>
      <c r="AD25" s="379"/>
      <c r="AE25" s="386"/>
      <c r="AF25" s="391"/>
      <c r="AG25" s="391"/>
      <c r="AH25" s="391"/>
      <c r="AI25" s="391"/>
      <c r="AJ25" s="391"/>
      <c r="AK25" s="391"/>
      <c r="AL25" s="385"/>
      <c r="AM25" s="375"/>
      <c r="AN25" s="375"/>
      <c r="AO25" s="375"/>
      <c r="AP25" s="385"/>
      <c r="AQ25" s="375"/>
      <c r="AR25" s="375"/>
      <c r="AS25" s="385"/>
    </row>
    <row r="26" spans="1:45">
      <c r="A26" s="234">
        <v>52</v>
      </c>
      <c r="B26" s="244"/>
      <c r="C26" s="248"/>
      <c r="D26" s="248"/>
      <c r="E26" s="259"/>
      <c r="F26" s="248"/>
      <c r="G26" s="268"/>
      <c r="H26" s="248"/>
      <c r="I26" s="248"/>
      <c r="J26" s="276"/>
      <c r="K26" s="281"/>
      <c r="L26" s="287"/>
      <c r="M26" s="294"/>
      <c r="N26" s="298"/>
      <c r="O26" s="302">
        <f>IF(AND(J26="その他",OR(B26="保育士及び幼稚園教員",B26="保育士",B26="保育に従事する看護師・准看護師",B26="幼稚園教諭等",B26="知事が同等と認める者"),OR(L26&lt;6,M26&lt;20)),"短時間",)</f>
        <v>0</v>
      </c>
      <c r="P26" s="306"/>
      <c r="Q26" s="313" t="s">
        <v>202</v>
      </c>
      <c r="R26" s="335"/>
      <c r="S26" s="345"/>
      <c r="T26" s="345"/>
      <c r="U26" s="345"/>
      <c r="V26" s="345"/>
      <c r="W26" s="345"/>
      <c r="X26" s="345"/>
      <c r="Y26" s="352"/>
      <c r="Z26" s="353"/>
      <c r="AA26" s="353"/>
      <c r="AB26" s="372" t="s">
        <v>160</v>
      </c>
      <c r="AC26" s="379"/>
      <c r="AD26" s="386"/>
      <c r="AE26" s="387">
        <f>COUNTIFS(B:B,"施設長",J:J,"その他")</f>
        <v>0</v>
      </c>
      <c r="AF26" s="391"/>
      <c r="AG26" s="391"/>
      <c r="AH26" s="391"/>
      <c r="AI26" s="391"/>
      <c r="AJ26" s="391"/>
      <c r="AK26" s="391"/>
      <c r="AL26" s="385"/>
      <c r="AM26" s="375" t="str">
        <f>IF(AND(J26="その他",B26="保育士及び幼稚園教員",E26="○",F26&lt;&gt;""),L26*M26,"")</f>
        <v/>
      </c>
      <c r="AN26" s="375" t="str">
        <f>IF(AND(J26="その他",B26="保育士",E26="○"),L26*M26,"")</f>
        <v/>
      </c>
      <c r="AO26" s="375" t="str">
        <f>IF(AND(J26="その他",B26="幼稚園教諭等",F26&lt;&gt;""),L26*M26,"")</f>
        <v/>
      </c>
      <c r="AP26" s="385"/>
      <c r="AQ26" s="375" t="str">
        <f>IF(AND(B26="看護師・准看護師(保育に従事する)",J26="その他"),L26*M26,"")</f>
        <v/>
      </c>
      <c r="AR26" s="375" t="str">
        <f>IF(AND(B26="知事が同等と認める者",J26="その他"),L26*M26,"")</f>
        <v/>
      </c>
      <c r="AS26" s="385"/>
    </row>
    <row r="27" spans="1:45">
      <c r="A27" s="235"/>
      <c r="B27" s="245"/>
      <c r="C27" s="249"/>
      <c r="D27" s="249"/>
      <c r="E27" s="260"/>
      <c r="F27" s="249"/>
      <c r="G27" s="269"/>
      <c r="H27" s="249"/>
      <c r="I27" s="249"/>
      <c r="J27" s="269"/>
      <c r="K27" s="282" t="s">
        <v>163</v>
      </c>
      <c r="L27" s="288"/>
      <c r="M27" s="295"/>
      <c r="N27" s="298"/>
      <c r="O27" s="303"/>
      <c r="P27" s="306"/>
      <c r="Q27" s="313" t="s">
        <v>84</v>
      </c>
      <c r="R27" s="335"/>
      <c r="S27" s="345"/>
      <c r="T27" s="345"/>
      <c r="U27" s="345"/>
      <c r="V27" s="345"/>
      <c r="W27" s="345"/>
      <c r="X27" s="345"/>
      <c r="Y27" s="352"/>
      <c r="Z27" s="353"/>
      <c r="AA27" s="353"/>
      <c r="AB27" s="372" t="s">
        <v>162</v>
      </c>
      <c r="AC27" s="379"/>
      <c r="AD27" s="386"/>
      <c r="AE27" s="387">
        <f>COUNTIFS(B:B,"主任保育士等",J:J,"その他")</f>
        <v>0</v>
      </c>
      <c r="AF27" s="391"/>
      <c r="AG27" s="391"/>
      <c r="AH27" s="391"/>
      <c r="AI27" s="391"/>
      <c r="AJ27" s="391"/>
      <c r="AK27" s="391"/>
      <c r="AL27" s="385"/>
      <c r="AM27" s="375"/>
      <c r="AN27" s="375"/>
      <c r="AO27" s="375"/>
      <c r="AP27" s="385"/>
      <c r="AQ27" s="375"/>
      <c r="AR27" s="375"/>
      <c r="AS27" s="385"/>
    </row>
    <row r="28" spans="1:45">
      <c r="A28" s="236"/>
      <c r="B28" s="246"/>
      <c r="C28" s="250"/>
      <c r="D28" s="250"/>
      <c r="E28" s="261"/>
      <c r="F28" s="250"/>
      <c r="G28" s="270"/>
      <c r="H28" s="250"/>
      <c r="I28" s="250"/>
      <c r="J28" s="270"/>
      <c r="K28" s="283"/>
      <c r="L28" s="289"/>
      <c r="M28" s="296"/>
      <c r="N28" s="298"/>
      <c r="O28" s="304"/>
      <c r="P28" s="306"/>
      <c r="Q28" s="314" t="s">
        <v>82</v>
      </c>
      <c r="R28" s="335"/>
      <c r="S28" s="345"/>
      <c r="T28" s="345"/>
      <c r="U28" s="345"/>
      <c r="V28" s="345"/>
      <c r="W28" s="345"/>
      <c r="X28" s="345"/>
      <c r="Y28" s="352"/>
      <c r="Z28" s="353"/>
      <c r="AA28" s="353"/>
      <c r="AB28" s="374" t="s">
        <v>114</v>
      </c>
      <c r="AC28" s="381"/>
      <c r="AD28" s="383"/>
      <c r="AE28" s="387">
        <f>COUNTIFS(B:B,"保育士及び幼稚園教員",J:J,"その他",E:E,"○",F:F,"&lt;&gt;")</f>
        <v>0</v>
      </c>
      <c r="AF28" s="391"/>
      <c r="AG28" s="391"/>
      <c r="AH28" s="391"/>
      <c r="AI28" s="391"/>
      <c r="AJ28" s="391"/>
      <c r="AK28" s="391"/>
      <c r="AL28" s="385"/>
      <c r="AM28" s="375"/>
      <c r="AN28" s="375"/>
      <c r="AO28" s="375"/>
      <c r="AP28" s="385"/>
      <c r="AQ28" s="375"/>
      <c r="AR28" s="375"/>
      <c r="AS28" s="385"/>
    </row>
    <row r="29" spans="1:45">
      <c r="A29" s="234">
        <v>53</v>
      </c>
      <c r="B29" s="244"/>
      <c r="C29" s="248"/>
      <c r="D29" s="248"/>
      <c r="E29" s="259"/>
      <c r="F29" s="248"/>
      <c r="G29" s="268"/>
      <c r="H29" s="248"/>
      <c r="I29" s="248"/>
      <c r="J29" s="276"/>
      <c r="K29" s="281"/>
      <c r="L29" s="287"/>
      <c r="M29" s="294"/>
      <c r="N29" s="298"/>
      <c r="O29" s="302">
        <f>IF(AND(J29="その他",OR(B29="保育士及び幼稚園教員",B29="保育士",B29="保育に従事する看護師・准看護師",B29="幼稚園教諭等",B29="知事が同等と認める者"),OR(L29&lt;6,M29&lt;20)),"短時間",)</f>
        <v>0</v>
      </c>
      <c r="P29" s="306"/>
      <c r="Q29" s="314" t="s">
        <v>81</v>
      </c>
      <c r="R29" s="335"/>
      <c r="S29" s="345"/>
      <c r="T29" s="345"/>
      <c r="U29" s="345"/>
      <c r="V29" s="345"/>
      <c r="W29" s="345"/>
      <c r="X29" s="345"/>
      <c r="Y29" s="352"/>
      <c r="Z29" s="353"/>
      <c r="AA29" s="353"/>
      <c r="AB29" s="372" t="s">
        <v>165</v>
      </c>
      <c r="AC29" s="379"/>
      <c r="AD29" s="386"/>
      <c r="AE29" s="387">
        <f>COUNTIFS(B:B,"保育士",J:J,"その他",E:E,"○")</f>
        <v>0</v>
      </c>
      <c r="AF29" s="391"/>
      <c r="AG29" s="391"/>
      <c r="AH29" s="391"/>
      <c r="AI29" s="391"/>
      <c r="AJ29" s="391"/>
      <c r="AK29" s="391"/>
      <c r="AL29" s="385"/>
      <c r="AM29" s="375" t="str">
        <f>IF(AND(J29="その他",B29="保育士及び幼稚園教員",E29="○",F29&lt;&gt;""),L29*M29,"")</f>
        <v/>
      </c>
      <c r="AN29" s="375" t="str">
        <f>IF(AND(J29="その他",B29="保育士",E29="○"),L29*M29,"")</f>
        <v/>
      </c>
      <c r="AO29" s="375" t="str">
        <f>IF(AND(J29="その他",B29="幼稚園教諭等",F29&lt;&gt;""),L29*M29,"")</f>
        <v/>
      </c>
      <c r="AP29" s="385"/>
      <c r="AQ29" s="375" t="str">
        <f>IF(AND(B29="看護師・准看護師(保育に従事する)",J29="その他"),L29*M29,"")</f>
        <v/>
      </c>
      <c r="AR29" s="375" t="str">
        <f>IF(AND(B29="知事が同等と認める者",J29="その他"),L29*M29,"")</f>
        <v/>
      </c>
      <c r="AS29" s="385"/>
    </row>
    <row r="30" spans="1:45">
      <c r="A30" s="235"/>
      <c r="B30" s="245"/>
      <c r="C30" s="249"/>
      <c r="D30" s="249"/>
      <c r="E30" s="260"/>
      <c r="F30" s="249"/>
      <c r="G30" s="269"/>
      <c r="H30" s="249"/>
      <c r="I30" s="249"/>
      <c r="J30" s="269"/>
      <c r="K30" s="282" t="s">
        <v>163</v>
      </c>
      <c r="L30" s="288"/>
      <c r="M30" s="295"/>
      <c r="N30" s="298"/>
      <c r="O30" s="303"/>
      <c r="P30" s="306"/>
      <c r="Q30" s="314" t="s">
        <v>173</v>
      </c>
      <c r="R30" s="331" t="s">
        <v>199</v>
      </c>
      <c r="S30" s="341"/>
      <c r="T30" s="341"/>
      <c r="U30" s="341"/>
      <c r="V30" s="341"/>
      <c r="W30" s="341"/>
      <c r="X30" s="341"/>
      <c r="Y30" s="348"/>
      <c r="Z30" s="353"/>
      <c r="AA30" s="353"/>
      <c r="AB30" s="372" t="s">
        <v>166</v>
      </c>
      <c r="AC30" s="379"/>
      <c r="AD30" s="386"/>
      <c r="AE30" s="387">
        <f>COUNTIFS(B:B,"幼稚園教諭等",J:J,"その他",F:F,"&lt;&gt;")</f>
        <v>0</v>
      </c>
      <c r="AF30" s="391"/>
      <c r="AG30" s="391"/>
      <c r="AH30" s="391"/>
      <c r="AI30" s="391"/>
      <c r="AJ30" s="391"/>
      <c r="AK30" s="391"/>
      <c r="AL30" s="385"/>
      <c r="AM30" s="375"/>
      <c r="AN30" s="375"/>
      <c r="AO30" s="375"/>
      <c r="AP30" s="385"/>
      <c r="AQ30" s="375"/>
      <c r="AR30" s="375"/>
      <c r="AS30" s="385"/>
    </row>
    <row r="31" spans="1:45">
      <c r="A31" s="236"/>
      <c r="B31" s="246"/>
      <c r="C31" s="250"/>
      <c r="D31" s="250"/>
      <c r="E31" s="261"/>
      <c r="F31" s="250"/>
      <c r="G31" s="270"/>
      <c r="H31" s="250"/>
      <c r="I31" s="250"/>
      <c r="J31" s="270"/>
      <c r="K31" s="283"/>
      <c r="L31" s="289"/>
      <c r="M31" s="296"/>
      <c r="N31" s="298"/>
      <c r="O31" s="304"/>
      <c r="P31" s="306"/>
      <c r="Q31" s="314"/>
      <c r="R31" s="331"/>
      <c r="S31" s="341"/>
      <c r="T31" s="341"/>
      <c r="U31" s="341"/>
      <c r="V31" s="341"/>
      <c r="W31" s="341"/>
      <c r="X31" s="341"/>
      <c r="Y31" s="348"/>
      <c r="Z31" s="353"/>
      <c r="AA31" s="353"/>
      <c r="AB31" s="372" t="s">
        <v>22</v>
      </c>
      <c r="AC31" s="379"/>
      <c r="AD31" s="386"/>
      <c r="AE31" s="387">
        <f>COUNTIFS(B:B,"知事が同等と認める者",J:J,"その他")</f>
        <v>0</v>
      </c>
      <c r="AF31" s="391"/>
      <c r="AG31" s="391"/>
      <c r="AH31" s="391"/>
      <c r="AI31" s="391"/>
      <c r="AJ31" s="391"/>
      <c r="AK31" s="391"/>
      <c r="AL31" s="385"/>
      <c r="AM31" s="375"/>
      <c r="AN31" s="375"/>
      <c r="AO31" s="375"/>
      <c r="AP31" s="385"/>
      <c r="AQ31" s="375"/>
      <c r="AR31" s="375"/>
      <c r="AS31" s="385"/>
    </row>
    <row r="32" spans="1:45">
      <c r="A32" s="234">
        <v>54</v>
      </c>
      <c r="B32" s="244"/>
      <c r="C32" s="248"/>
      <c r="D32" s="248"/>
      <c r="E32" s="259"/>
      <c r="F32" s="248"/>
      <c r="G32" s="268"/>
      <c r="H32" s="248"/>
      <c r="I32" s="248"/>
      <c r="J32" s="276"/>
      <c r="K32" s="281"/>
      <c r="L32" s="287"/>
      <c r="M32" s="294"/>
      <c r="N32" s="298"/>
      <c r="O32" s="302">
        <f>IF(AND(J32="その他",OR(B32="保育士及び幼稚園教員",B32="保育士",B32="保育に従事する看護師・准看護師",B32="幼稚園教諭等",B32="知事が同等と認める者"),OR(L32&lt;6,M32&lt;20)),"短時間",)</f>
        <v>0</v>
      </c>
      <c r="P32" s="306"/>
      <c r="Q32" s="313"/>
      <c r="R32" s="331"/>
      <c r="S32" s="341"/>
      <c r="T32" s="341"/>
      <c r="U32" s="341"/>
      <c r="V32" s="341"/>
      <c r="W32" s="341"/>
      <c r="X32" s="341"/>
      <c r="Y32" s="348"/>
      <c r="Z32" s="353"/>
      <c r="AA32" s="353"/>
      <c r="AB32" s="414" t="s">
        <v>169</v>
      </c>
      <c r="AC32" s="378"/>
      <c r="AD32" s="414"/>
      <c r="AE32" s="387">
        <f>COUNTIFS(B:B,"看護師・准看護師(保育に従事する)",J:J,"その他")</f>
        <v>0</v>
      </c>
      <c r="AF32" s="391"/>
      <c r="AG32" s="391"/>
      <c r="AH32" s="391"/>
      <c r="AI32" s="391"/>
      <c r="AJ32" s="391"/>
      <c r="AK32" s="391"/>
      <c r="AL32" s="385"/>
      <c r="AM32" s="375" t="str">
        <f>IF(AND(J32="その他",B32="保育士及び幼稚園教員",E32="○",F32&lt;&gt;""),L32*M32,"")</f>
        <v/>
      </c>
      <c r="AN32" s="375" t="str">
        <f>IF(AND(J32="その他",B32="保育士",E32="○"),L32*M32,"")</f>
        <v/>
      </c>
      <c r="AO32" s="375" t="str">
        <f>IF(AND(J32="その他",B32="幼稚園教諭等",F32&lt;&gt;""),L32*M32,"")</f>
        <v/>
      </c>
      <c r="AP32" s="385"/>
      <c r="AQ32" s="375" t="str">
        <f>IF(AND(B32="看護師・准看護師(保育に従事する)",J32="その他"),L32*M32,"")</f>
        <v/>
      </c>
      <c r="AR32" s="375" t="str">
        <f>IF(AND(B32="知事が同等と認める者",J32="その他"),L32*M32,"")</f>
        <v/>
      </c>
      <c r="AS32" s="385"/>
    </row>
    <row r="33" spans="1:45">
      <c r="A33" s="235"/>
      <c r="B33" s="245"/>
      <c r="C33" s="249"/>
      <c r="D33" s="249"/>
      <c r="E33" s="260"/>
      <c r="F33" s="249"/>
      <c r="G33" s="269"/>
      <c r="H33" s="249"/>
      <c r="I33" s="249"/>
      <c r="J33" s="269"/>
      <c r="K33" s="282" t="s">
        <v>163</v>
      </c>
      <c r="L33" s="288"/>
      <c r="M33" s="295"/>
      <c r="N33" s="298"/>
      <c r="O33" s="303"/>
      <c r="P33" s="306"/>
      <c r="Q33" s="313"/>
      <c r="R33" s="331"/>
      <c r="S33" s="341"/>
      <c r="T33" s="341"/>
      <c r="U33" s="341"/>
      <c r="V33" s="341"/>
      <c r="W33" s="341"/>
      <c r="X33" s="341"/>
      <c r="Y33" s="348"/>
      <c r="Z33" s="353"/>
      <c r="AA33" s="353"/>
      <c r="AB33" s="407" t="s">
        <v>171</v>
      </c>
      <c r="AC33" s="411"/>
      <c r="AD33" s="415"/>
      <c r="AE33" s="387">
        <f>COUNTIFS(B:B,"看護師・准看護師(保育に従事しない)",J:J,"その他")</f>
        <v>0</v>
      </c>
      <c r="AF33" s="391"/>
      <c r="AG33" s="391"/>
      <c r="AH33" s="391"/>
      <c r="AI33" s="391"/>
      <c r="AJ33" s="391"/>
      <c r="AK33" s="391"/>
      <c r="AL33" s="385"/>
      <c r="AM33" s="375"/>
      <c r="AN33" s="375"/>
      <c r="AO33" s="375"/>
      <c r="AP33" s="385"/>
      <c r="AQ33" s="375"/>
      <c r="AR33" s="375"/>
      <c r="AS33" s="385"/>
    </row>
    <row r="34" spans="1:45">
      <c r="A34" s="236"/>
      <c r="B34" s="246"/>
      <c r="C34" s="250"/>
      <c r="D34" s="250"/>
      <c r="E34" s="261"/>
      <c r="F34" s="250"/>
      <c r="G34" s="270"/>
      <c r="H34" s="250"/>
      <c r="I34" s="250"/>
      <c r="J34" s="270"/>
      <c r="K34" s="283"/>
      <c r="L34" s="289"/>
      <c r="M34" s="296"/>
      <c r="N34" s="298"/>
      <c r="O34" s="304"/>
      <c r="P34" s="306"/>
      <c r="Q34" s="314"/>
      <c r="R34" s="331"/>
      <c r="S34" s="341"/>
      <c r="T34" s="341"/>
      <c r="U34" s="341"/>
      <c r="V34" s="341"/>
      <c r="W34" s="341"/>
      <c r="X34" s="341"/>
      <c r="Y34" s="348"/>
      <c r="Z34" s="353"/>
      <c r="AA34" s="353"/>
      <c r="AB34" s="372" t="s">
        <v>109</v>
      </c>
      <c r="AC34" s="379"/>
      <c r="AD34" s="386"/>
      <c r="AE34" s="387">
        <f>COUNTIFS(B:B,"調理員",J:J,"その他")</f>
        <v>0</v>
      </c>
      <c r="AF34" s="391"/>
      <c r="AG34" s="391"/>
      <c r="AH34" s="391"/>
      <c r="AI34" s="391"/>
      <c r="AJ34" s="391"/>
      <c r="AK34" s="391"/>
      <c r="AL34" s="385"/>
      <c r="AM34" s="375"/>
      <c r="AN34" s="375"/>
      <c r="AO34" s="375"/>
      <c r="AP34" s="385"/>
      <c r="AQ34" s="375"/>
      <c r="AR34" s="375"/>
      <c r="AS34" s="385"/>
    </row>
    <row r="35" spans="1:45">
      <c r="A35" s="234">
        <v>55</v>
      </c>
      <c r="B35" s="244"/>
      <c r="C35" s="248"/>
      <c r="D35" s="248"/>
      <c r="E35" s="259"/>
      <c r="F35" s="248"/>
      <c r="G35" s="268"/>
      <c r="H35" s="248"/>
      <c r="I35" s="248"/>
      <c r="J35" s="276"/>
      <c r="K35" s="281"/>
      <c r="L35" s="287"/>
      <c r="M35" s="294"/>
      <c r="N35" s="298"/>
      <c r="O35" s="302">
        <f>IF(AND(J35="その他",OR(B35="保育士及び幼稚園教員",B35="保育士",B35="保育に従事する看護師・准看護師",B35="幼稚園教諭等",B35="知事が同等と認める者"),OR(L35&lt;6,M35&lt;20)),"短時間",)</f>
        <v>0</v>
      </c>
      <c r="P35" s="306"/>
      <c r="Q35" s="314"/>
      <c r="R35" s="331"/>
      <c r="S35" s="341"/>
      <c r="T35" s="341"/>
      <c r="U35" s="341"/>
      <c r="V35" s="341"/>
      <c r="W35" s="341"/>
      <c r="X35" s="341"/>
      <c r="Y35" s="348"/>
      <c r="Z35" s="353"/>
      <c r="AA35" s="353"/>
      <c r="AB35" s="372" t="s">
        <v>82</v>
      </c>
      <c r="AC35" s="379"/>
      <c r="AD35" s="386"/>
      <c r="AE35" s="387">
        <f>COUNTIFS(B:B,"栄養士",J:J,"その他")</f>
        <v>0</v>
      </c>
      <c r="AF35" s="392"/>
      <c r="AG35" s="392"/>
      <c r="AH35" s="392"/>
      <c r="AI35" s="392"/>
      <c r="AJ35" s="392"/>
      <c r="AK35" s="392"/>
      <c r="AL35" s="385"/>
      <c r="AM35" s="375" t="str">
        <f>IF(AND(J35="その他",B35="保育士及び幼稚園教員",E35="○",F35&lt;&gt;""),L35*M35,"")</f>
        <v/>
      </c>
      <c r="AN35" s="375" t="str">
        <f>IF(AND(J35="その他",B35="保育士",E35="○"),L35*M35,"")</f>
        <v/>
      </c>
      <c r="AO35" s="375" t="str">
        <f>IF(AND(J35="その他",B35="幼稚園教諭等",F35&lt;&gt;""),L35*M35,"")</f>
        <v/>
      </c>
      <c r="AP35" s="385"/>
      <c r="AQ35" s="375" t="str">
        <f>IF(AND(B35="看護師・准看護師(保育に従事する)",J35="その他"),L35*M35,"")</f>
        <v/>
      </c>
      <c r="AR35" s="375" t="str">
        <f>IF(AND(B35="知事が同等と認める者",J35="その他"),L35*M35,"")</f>
        <v/>
      </c>
      <c r="AS35" s="385"/>
    </row>
    <row r="36" spans="1:45">
      <c r="A36" s="235"/>
      <c r="B36" s="245"/>
      <c r="C36" s="249"/>
      <c r="D36" s="249"/>
      <c r="E36" s="260"/>
      <c r="F36" s="249"/>
      <c r="G36" s="269"/>
      <c r="H36" s="249"/>
      <c r="I36" s="249"/>
      <c r="J36" s="269"/>
      <c r="K36" s="282" t="s">
        <v>163</v>
      </c>
      <c r="L36" s="288"/>
      <c r="M36" s="295"/>
      <c r="N36" s="298"/>
      <c r="O36" s="303"/>
      <c r="P36" s="308"/>
      <c r="Q36" s="313"/>
      <c r="R36" s="331"/>
      <c r="S36" s="341"/>
      <c r="T36" s="341"/>
      <c r="U36" s="341"/>
      <c r="V36" s="341"/>
      <c r="W36" s="341"/>
      <c r="X36" s="341"/>
      <c r="Y36" s="348"/>
      <c r="Z36" s="353"/>
      <c r="AA36" s="353"/>
      <c r="AB36" s="373" t="s">
        <v>81</v>
      </c>
      <c r="AC36" s="380"/>
      <c r="AD36" s="382"/>
      <c r="AE36" s="387">
        <f>COUNTIFS(B:B,"事務員",J:J,"その他")</f>
        <v>0</v>
      </c>
      <c r="AF36" s="392"/>
      <c r="AG36" s="392"/>
      <c r="AH36" s="392"/>
      <c r="AI36" s="392"/>
      <c r="AJ36" s="392"/>
      <c r="AK36" s="392"/>
      <c r="AL36" s="385"/>
      <c r="AM36" s="375"/>
      <c r="AN36" s="375"/>
      <c r="AO36" s="375"/>
      <c r="AP36" s="385"/>
      <c r="AQ36" s="375"/>
      <c r="AR36" s="375"/>
      <c r="AS36" s="385"/>
    </row>
    <row r="37" spans="1:45">
      <c r="A37" s="236"/>
      <c r="B37" s="246"/>
      <c r="C37" s="250"/>
      <c r="D37" s="250"/>
      <c r="E37" s="261"/>
      <c r="F37" s="250"/>
      <c r="G37" s="270"/>
      <c r="H37" s="250"/>
      <c r="I37" s="250"/>
      <c r="J37" s="270"/>
      <c r="K37" s="283"/>
      <c r="L37" s="289"/>
      <c r="M37" s="296"/>
      <c r="N37" s="298"/>
      <c r="O37" s="304"/>
      <c r="P37" s="308"/>
      <c r="Q37" s="318"/>
      <c r="R37" s="318"/>
      <c r="S37" s="318"/>
      <c r="T37" s="318"/>
      <c r="U37" s="318"/>
      <c r="V37" s="318"/>
      <c r="W37" s="318"/>
      <c r="X37" s="318"/>
      <c r="Y37" s="353"/>
      <c r="Z37" s="353"/>
      <c r="AA37" s="353"/>
      <c r="AB37" s="372" t="s">
        <v>173</v>
      </c>
      <c r="AC37" s="379"/>
      <c r="AD37" s="386"/>
      <c r="AE37" s="387">
        <f>COUNTIFS(B:B,"その他",J:J,"その他")</f>
        <v>0</v>
      </c>
      <c r="AF37" s="392"/>
      <c r="AG37" s="392"/>
      <c r="AH37" s="392"/>
      <c r="AI37" s="392"/>
      <c r="AJ37" s="392"/>
      <c r="AK37" s="392"/>
      <c r="AL37" s="385"/>
      <c r="AM37" s="375"/>
      <c r="AN37" s="375"/>
      <c r="AO37" s="375"/>
      <c r="AP37" s="385"/>
      <c r="AQ37" s="375"/>
      <c r="AR37" s="375"/>
      <c r="AS37" s="385"/>
    </row>
    <row r="38" spans="1:45">
      <c r="A38" s="234">
        <v>56</v>
      </c>
      <c r="B38" s="244"/>
      <c r="C38" s="248"/>
      <c r="D38" s="248"/>
      <c r="E38" s="259"/>
      <c r="F38" s="248"/>
      <c r="G38" s="268"/>
      <c r="H38" s="248"/>
      <c r="I38" s="248"/>
      <c r="J38" s="276"/>
      <c r="K38" s="281"/>
      <c r="L38" s="287"/>
      <c r="M38" s="294"/>
      <c r="N38" s="298"/>
      <c r="O38" s="302">
        <f>IF(AND(J38="その他",OR(B38="保育士及び幼稚園教員",B38="保育士",B38="保育に従事する看護師・准看護師",B38="幼稚園教諭等",B38="知事が同等と認める者"),OR(L38&lt;6,M38&lt;20)),"短時間",)</f>
        <v>0</v>
      </c>
      <c r="P38" s="307"/>
      <c r="Q38" s="311"/>
      <c r="R38" s="311"/>
      <c r="S38" s="311"/>
      <c r="T38" s="311"/>
      <c r="U38" s="311"/>
      <c r="V38" s="311"/>
      <c r="W38" s="311"/>
      <c r="X38" s="328"/>
      <c r="Y38" s="353"/>
      <c r="Z38" s="353"/>
      <c r="AA38" s="353"/>
      <c r="AB38" s="385"/>
      <c r="AC38" s="388" t="s">
        <v>41</v>
      </c>
      <c r="AD38" s="385"/>
      <c r="AE38" s="388">
        <f>SUM(AE26:AE37)</f>
        <v>0</v>
      </c>
      <c r="AF38" s="392"/>
      <c r="AG38" s="392"/>
      <c r="AH38" s="392"/>
      <c r="AI38" s="392"/>
      <c r="AJ38" s="392"/>
      <c r="AK38" s="392"/>
      <c r="AL38" s="385"/>
      <c r="AM38" s="375" t="str">
        <f>IF(AND(J38="その他",B38="保育士及び幼稚園教員",E38="○",F38&lt;&gt;""),L38*M38,"")</f>
        <v/>
      </c>
      <c r="AN38" s="375" t="str">
        <f>IF(AND(J38="その他",B38="保育士",E38="○"),L38*M38,"")</f>
        <v/>
      </c>
      <c r="AO38" s="375" t="str">
        <f>IF(AND(J38="その他",B38="幼稚園教諭等",F38&lt;&gt;""),L38*M38,"")</f>
        <v/>
      </c>
      <c r="AP38" s="385"/>
      <c r="AQ38" s="375" t="str">
        <f>IF(AND(B38="看護師・准看護師(保育に従事する)",J38="その他"),L38*M38,"")</f>
        <v/>
      </c>
      <c r="AR38" s="375" t="str">
        <f>IF(AND(B38="知事が同等と認める者",J38="その他"),L38*M38,"")</f>
        <v/>
      </c>
      <c r="AS38" s="385"/>
    </row>
    <row r="39" spans="1:45">
      <c r="A39" s="235"/>
      <c r="B39" s="245"/>
      <c r="C39" s="249"/>
      <c r="D39" s="249"/>
      <c r="E39" s="260"/>
      <c r="F39" s="249"/>
      <c r="G39" s="269"/>
      <c r="H39" s="249"/>
      <c r="I39" s="249"/>
      <c r="J39" s="269"/>
      <c r="K39" s="282" t="s">
        <v>163</v>
      </c>
      <c r="L39" s="288"/>
      <c r="M39" s="295"/>
      <c r="N39" s="298"/>
      <c r="O39" s="303"/>
      <c r="P39" s="307"/>
      <c r="Q39" s="319" t="s">
        <v>22</v>
      </c>
      <c r="R39" s="319"/>
      <c r="S39" s="336"/>
      <c r="T39" s="336"/>
      <c r="U39" s="336"/>
      <c r="V39" s="336"/>
      <c r="W39" s="336"/>
      <c r="X39" s="336"/>
      <c r="Y39" s="353"/>
      <c r="Z39" s="353"/>
      <c r="AA39" s="353"/>
      <c r="AB39" s="385"/>
      <c r="AC39" s="385"/>
      <c r="AD39" s="385"/>
      <c r="AE39" s="385"/>
      <c r="AF39" s="385"/>
      <c r="AG39" s="385"/>
      <c r="AH39" s="385"/>
      <c r="AI39" s="385"/>
      <c r="AJ39" s="385"/>
      <c r="AK39" s="385"/>
      <c r="AL39" s="385"/>
      <c r="AM39" s="375"/>
      <c r="AN39" s="375"/>
      <c r="AO39" s="375"/>
      <c r="AP39" s="385"/>
      <c r="AQ39" s="375"/>
      <c r="AR39" s="375"/>
      <c r="AS39" s="385"/>
    </row>
    <row r="40" spans="1:45">
      <c r="A40" s="236"/>
      <c r="B40" s="246"/>
      <c r="C40" s="250"/>
      <c r="D40" s="250"/>
      <c r="E40" s="261"/>
      <c r="F40" s="250"/>
      <c r="G40" s="270"/>
      <c r="H40" s="250"/>
      <c r="I40" s="250"/>
      <c r="J40" s="270"/>
      <c r="K40" s="283"/>
      <c r="L40" s="289"/>
      <c r="M40" s="296"/>
      <c r="N40" s="298"/>
      <c r="O40" s="304"/>
      <c r="P40" s="306"/>
      <c r="Q40" s="320" t="s">
        <v>183</v>
      </c>
      <c r="R40" s="323"/>
      <c r="S40" s="323"/>
      <c r="T40" s="323"/>
      <c r="U40" s="323"/>
      <c r="V40" s="323"/>
      <c r="W40" s="323"/>
      <c r="X40" s="323"/>
      <c r="Y40" s="354"/>
      <c r="Z40" s="359"/>
      <c r="AA40" s="353"/>
      <c r="AB40" s="385"/>
      <c r="AC40" s="385"/>
      <c r="AD40" s="385"/>
      <c r="AE40" s="385"/>
      <c r="AF40" s="385"/>
      <c r="AG40" s="385"/>
      <c r="AH40" s="385"/>
      <c r="AI40" s="385"/>
      <c r="AJ40" s="385"/>
      <c r="AK40" s="385"/>
      <c r="AL40" s="385"/>
      <c r="AM40" s="375"/>
      <c r="AN40" s="375"/>
      <c r="AO40" s="375"/>
      <c r="AP40" s="385"/>
      <c r="AQ40" s="375"/>
      <c r="AR40" s="375"/>
      <c r="AS40" s="385"/>
    </row>
    <row r="41" spans="1:45">
      <c r="A41" s="234">
        <v>57</v>
      </c>
      <c r="B41" s="244"/>
      <c r="C41" s="248"/>
      <c r="D41" s="248"/>
      <c r="E41" s="259"/>
      <c r="F41" s="248"/>
      <c r="G41" s="268"/>
      <c r="H41" s="248"/>
      <c r="I41" s="248"/>
      <c r="J41" s="276"/>
      <c r="K41" s="281"/>
      <c r="L41" s="287"/>
      <c r="M41" s="294"/>
      <c r="N41" s="298"/>
      <c r="O41" s="302">
        <f>IF(AND(J41="その他",OR(B41="保育士及び幼稚園教員",B41="保育士",B41="保育に従事する看護師・准看護師",B41="幼稚園教諭等",B41="知事が同等と認める者"),OR(L41&lt;6,M41&lt;20)),"短時間",)</f>
        <v>0</v>
      </c>
      <c r="P41" s="306"/>
      <c r="Q41" s="321" t="s">
        <v>90</v>
      </c>
      <c r="R41" s="311"/>
      <c r="S41" s="311"/>
      <c r="T41" s="311"/>
      <c r="U41" s="311"/>
      <c r="V41" s="311"/>
      <c r="W41" s="311"/>
      <c r="X41" s="311"/>
      <c r="Y41" s="353"/>
      <c r="Z41" s="360"/>
      <c r="AA41" s="353"/>
      <c r="AB41" s="385"/>
      <c r="AC41" s="385"/>
      <c r="AD41" s="385"/>
      <c r="AE41" s="385"/>
      <c r="AF41" s="385"/>
      <c r="AG41" s="385"/>
      <c r="AH41" s="385"/>
      <c r="AI41" s="385"/>
      <c r="AJ41" s="385"/>
      <c r="AK41" s="385"/>
      <c r="AL41" s="385"/>
      <c r="AM41" s="375" t="str">
        <f>IF(AND(J41="その他",B41="保育士及び幼稚園教員",E41="○",F41&lt;&gt;""),L41*M41,"")</f>
        <v/>
      </c>
      <c r="AN41" s="375" t="str">
        <f>IF(AND(J41="その他",B41="保育士",E41="○"),L41*M41,"")</f>
        <v/>
      </c>
      <c r="AO41" s="375" t="str">
        <f>IF(AND(J41="その他",B41="幼稚園教諭等",F41&lt;&gt;""),L41*M41,"")</f>
        <v/>
      </c>
      <c r="AP41" s="385"/>
      <c r="AQ41" s="375" t="str">
        <f>IF(AND(B41="看護師・准看護師(保育に従事する)",J41="その他"),L41*M41,"")</f>
        <v/>
      </c>
      <c r="AR41" s="375" t="str">
        <f>IF(AND(B41="知事が同等と認める者",J41="その他"),L41*M41,"")</f>
        <v/>
      </c>
      <c r="AS41" s="385"/>
    </row>
    <row r="42" spans="1:45">
      <c r="A42" s="235"/>
      <c r="B42" s="245"/>
      <c r="C42" s="249"/>
      <c r="D42" s="249"/>
      <c r="E42" s="260"/>
      <c r="F42" s="249"/>
      <c r="G42" s="269"/>
      <c r="H42" s="249"/>
      <c r="I42" s="249"/>
      <c r="J42" s="269"/>
      <c r="K42" s="282" t="s">
        <v>163</v>
      </c>
      <c r="L42" s="288"/>
      <c r="M42" s="295"/>
      <c r="N42" s="298"/>
      <c r="O42" s="303"/>
      <c r="P42" s="306"/>
      <c r="Q42" s="322" t="s">
        <v>190</v>
      </c>
      <c r="R42" s="336"/>
      <c r="S42" s="336"/>
      <c r="T42" s="336"/>
      <c r="U42" s="336"/>
      <c r="V42" s="336"/>
      <c r="W42" s="336"/>
      <c r="X42" s="336"/>
      <c r="Y42" s="355"/>
      <c r="Z42" s="361"/>
      <c r="AA42" s="353"/>
      <c r="AB42" s="385"/>
      <c r="AC42" s="385"/>
      <c r="AD42" s="385"/>
      <c r="AE42" s="385"/>
      <c r="AF42" s="385"/>
      <c r="AG42" s="385"/>
      <c r="AH42" s="385"/>
      <c r="AI42" s="385"/>
      <c r="AJ42" s="385"/>
      <c r="AK42" s="385"/>
      <c r="AL42" s="385"/>
      <c r="AM42" s="375"/>
      <c r="AN42" s="375"/>
      <c r="AO42" s="375"/>
      <c r="AP42" s="385"/>
      <c r="AQ42" s="375"/>
      <c r="AR42" s="375"/>
      <c r="AS42" s="385"/>
    </row>
    <row r="43" spans="1:45">
      <c r="A43" s="236"/>
      <c r="B43" s="246"/>
      <c r="C43" s="250"/>
      <c r="D43" s="250"/>
      <c r="E43" s="261"/>
      <c r="F43" s="250"/>
      <c r="G43" s="270"/>
      <c r="H43" s="250"/>
      <c r="I43" s="250"/>
      <c r="J43" s="270"/>
      <c r="K43" s="283"/>
      <c r="L43" s="289"/>
      <c r="M43" s="296"/>
      <c r="N43" s="298"/>
      <c r="O43" s="304"/>
      <c r="P43" s="307"/>
      <c r="Q43" s="323"/>
      <c r="R43" s="323"/>
      <c r="S43" s="311"/>
      <c r="T43" s="311"/>
      <c r="U43" s="311"/>
      <c r="V43" s="311"/>
      <c r="W43" s="311"/>
      <c r="X43" s="311"/>
      <c r="Y43" s="353"/>
      <c r="Z43" s="353"/>
      <c r="AA43" s="353"/>
      <c r="AB43" s="384"/>
      <c r="AC43" s="384"/>
      <c r="AD43" s="384"/>
      <c r="AE43" s="389" t="s">
        <v>91</v>
      </c>
      <c r="AF43" s="389"/>
      <c r="AG43" s="389" t="s">
        <v>71</v>
      </c>
      <c r="AH43" s="389"/>
      <c r="AI43" s="389" t="s">
        <v>182</v>
      </c>
      <c r="AJ43" s="389"/>
      <c r="AK43" s="384"/>
      <c r="AL43" s="385"/>
      <c r="AM43" s="375"/>
      <c r="AN43" s="375"/>
      <c r="AO43" s="375"/>
      <c r="AP43" s="385"/>
      <c r="AQ43" s="375"/>
      <c r="AR43" s="375"/>
      <c r="AS43" s="385"/>
    </row>
    <row r="44" spans="1:45">
      <c r="A44" s="234">
        <v>58</v>
      </c>
      <c r="B44" s="244"/>
      <c r="C44" s="248"/>
      <c r="D44" s="248"/>
      <c r="E44" s="259"/>
      <c r="F44" s="248"/>
      <c r="G44" s="268"/>
      <c r="H44" s="248"/>
      <c r="I44" s="248"/>
      <c r="J44" s="276"/>
      <c r="K44" s="281"/>
      <c r="L44" s="287"/>
      <c r="M44" s="294"/>
      <c r="N44" s="298"/>
      <c r="O44" s="302">
        <f>IF(AND(J44="その他",OR(B44="保育士及び幼稚園教員",B44="保育士",B44="保育に従事する看護師・准看護師",B44="幼稚園教諭等",B44="知事が同等と認める者"),OR(L44&lt;6,M44&lt;20)),"短時間",)</f>
        <v>0</v>
      </c>
      <c r="P44" s="307"/>
      <c r="Q44" s="324" t="s">
        <v>177</v>
      </c>
      <c r="R44" s="324"/>
      <c r="S44" s="311"/>
      <c r="T44" s="311"/>
      <c r="U44" s="311"/>
      <c r="V44" s="311"/>
      <c r="W44" s="311"/>
      <c r="X44" s="311"/>
      <c r="Y44" s="353"/>
      <c r="Z44" s="353"/>
      <c r="AA44" s="353"/>
      <c r="AB44" s="384"/>
      <c r="AC44" s="384"/>
      <c r="AD44" s="384"/>
      <c r="AE44" s="384"/>
      <c r="AF44" s="384"/>
      <c r="AG44" s="384"/>
      <c r="AH44" s="384"/>
      <c r="AI44" s="384"/>
      <c r="AJ44" s="384"/>
      <c r="AK44" s="384"/>
      <c r="AL44" s="385"/>
      <c r="AM44" s="375" t="str">
        <f>IF(AND(J44="その他",B44="保育士及び幼稚園教員",E44="○",F44&lt;&gt;""),L44*M44,"")</f>
        <v/>
      </c>
      <c r="AN44" s="375" t="str">
        <f>IF(AND(J44="その他",B44="保育士",E44="○"),L44*M44,"")</f>
        <v/>
      </c>
      <c r="AO44" s="375" t="str">
        <f>IF(AND(J44="その他",B44="幼稚園教諭等",F44&lt;&gt;""),L44*M44,"")</f>
        <v/>
      </c>
      <c r="AP44" s="385"/>
      <c r="AQ44" s="375" t="str">
        <f>IF(AND(B44="看護師・准看護師(保育に従事する)",J44="その他"),L44*M44,"")</f>
        <v/>
      </c>
      <c r="AR44" s="375" t="str">
        <f>IF(AND(B44="知事が同等と認める者",J44="その他"),L44*M44,"")</f>
        <v/>
      </c>
      <c r="AS44" s="385"/>
    </row>
    <row r="45" spans="1:45">
      <c r="A45" s="235"/>
      <c r="B45" s="245"/>
      <c r="C45" s="249"/>
      <c r="D45" s="249"/>
      <c r="E45" s="260"/>
      <c r="F45" s="249"/>
      <c r="G45" s="269"/>
      <c r="H45" s="249"/>
      <c r="I45" s="249"/>
      <c r="J45" s="269"/>
      <c r="K45" s="282" t="s">
        <v>163</v>
      </c>
      <c r="L45" s="288"/>
      <c r="M45" s="295"/>
      <c r="N45" s="298"/>
      <c r="O45" s="303"/>
      <c r="P45" s="306"/>
      <c r="Q45" s="325" t="s">
        <v>178</v>
      </c>
      <c r="R45" s="337" t="s">
        <v>170</v>
      </c>
      <c r="S45" s="346"/>
      <c r="T45" s="346"/>
      <c r="U45" s="346"/>
      <c r="V45" s="346"/>
      <c r="W45" s="346"/>
      <c r="X45" s="347"/>
      <c r="Y45" s="353"/>
      <c r="Z45" s="353"/>
      <c r="AA45" s="353"/>
      <c r="AB45" s="373" t="s">
        <v>184</v>
      </c>
      <c r="AC45" s="380"/>
      <c r="AD45" s="382"/>
      <c r="AE45" s="378">
        <f>AE7</f>
        <v>0</v>
      </c>
      <c r="AF45" s="378"/>
      <c r="AG45" s="378">
        <f>AE26</f>
        <v>0</v>
      </c>
      <c r="AH45" s="378"/>
      <c r="AI45" s="393"/>
      <c r="AJ45" s="393"/>
      <c r="AK45" s="384"/>
      <c r="AL45" s="385"/>
      <c r="AM45" s="375"/>
      <c r="AN45" s="375"/>
      <c r="AO45" s="375"/>
      <c r="AP45" s="385"/>
      <c r="AQ45" s="375"/>
      <c r="AR45" s="375"/>
      <c r="AS45" s="385"/>
    </row>
    <row r="46" spans="1:45">
      <c r="A46" s="236"/>
      <c r="B46" s="246"/>
      <c r="C46" s="250"/>
      <c r="D46" s="250"/>
      <c r="E46" s="261"/>
      <c r="F46" s="250"/>
      <c r="G46" s="270"/>
      <c r="H46" s="250"/>
      <c r="I46" s="250"/>
      <c r="J46" s="270"/>
      <c r="K46" s="283"/>
      <c r="L46" s="289"/>
      <c r="M46" s="296"/>
      <c r="N46" s="298"/>
      <c r="O46" s="304"/>
      <c r="P46" s="306"/>
      <c r="Q46" s="325" t="s">
        <v>173</v>
      </c>
      <c r="R46" s="338" t="s">
        <v>198</v>
      </c>
      <c r="S46" s="338"/>
      <c r="T46" s="338"/>
      <c r="U46" s="338"/>
      <c r="V46" s="338"/>
      <c r="W46" s="337"/>
      <c r="X46" s="347"/>
      <c r="Y46" s="353"/>
      <c r="Z46" s="353"/>
      <c r="AA46" s="353"/>
      <c r="AB46" s="374" t="s">
        <v>114</v>
      </c>
      <c r="AC46" s="381"/>
      <c r="AD46" s="383"/>
      <c r="AE46" s="378">
        <f t="shared" ref="AE46:AE54" si="0">AE9</f>
        <v>0</v>
      </c>
      <c r="AF46" s="378"/>
      <c r="AG46" s="378">
        <f t="shared" ref="AG46:AG54" si="1">AE28</f>
        <v>0</v>
      </c>
      <c r="AH46" s="378"/>
      <c r="AI46" s="378">
        <f>AM54</f>
        <v>0</v>
      </c>
      <c r="AJ46" s="378"/>
      <c r="AK46" s="384"/>
      <c r="AL46" s="385"/>
      <c r="AM46" s="375"/>
      <c r="AN46" s="375"/>
      <c r="AO46" s="375"/>
      <c r="AP46" s="385"/>
      <c r="AQ46" s="375"/>
      <c r="AR46" s="375"/>
      <c r="AS46" s="385"/>
    </row>
    <row r="47" spans="1:45">
      <c r="A47" s="234">
        <v>59</v>
      </c>
      <c r="B47" s="244"/>
      <c r="C47" s="248"/>
      <c r="D47" s="248"/>
      <c r="E47" s="259"/>
      <c r="F47" s="248"/>
      <c r="G47" s="268"/>
      <c r="H47" s="248"/>
      <c r="I47" s="248"/>
      <c r="J47" s="276"/>
      <c r="K47" s="281"/>
      <c r="L47" s="287"/>
      <c r="M47" s="294"/>
      <c r="N47" s="298"/>
      <c r="O47" s="302">
        <f>IF(AND(J47="その他",OR(B47="保育士及び幼稚園教員",B47="保育士",B47="保育に従事する看護師・准看護師",B47="幼稚園教諭等",B47="知事が同等と認める者"),OR(L47&lt;6,M47&lt;20)),"短時間",)</f>
        <v>0</v>
      </c>
      <c r="P47" s="306"/>
      <c r="Q47" s="325" t="s">
        <v>180</v>
      </c>
      <c r="R47" s="331" t="s">
        <v>197</v>
      </c>
      <c r="S47" s="341"/>
      <c r="T47" s="341"/>
      <c r="U47" s="341"/>
      <c r="V47" s="341"/>
      <c r="W47" s="341"/>
      <c r="X47" s="348"/>
      <c r="Y47" s="353"/>
      <c r="Z47" s="353"/>
      <c r="AA47" s="353"/>
      <c r="AB47" s="377" t="s">
        <v>165</v>
      </c>
      <c r="AC47" s="377"/>
      <c r="AD47" s="377"/>
      <c r="AE47" s="378">
        <f t="shared" si="0"/>
        <v>0</v>
      </c>
      <c r="AF47" s="378"/>
      <c r="AG47" s="378">
        <f t="shared" si="1"/>
        <v>0</v>
      </c>
      <c r="AH47" s="378"/>
      <c r="AI47" s="378">
        <f>AN54</f>
        <v>0</v>
      </c>
      <c r="AJ47" s="378"/>
      <c r="AK47" s="384"/>
      <c r="AL47" s="385"/>
      <c r="AM47" s="375" t="str">
        <f>IF(AND(J47="その他",B47="保育士及び幼稚園教員",E47="○",F47&lt;&gt;""),L47*M47,"")</f>
        <v/>
      </c>
      <c r="AN47" s="375" t="str">
        <f>IF(AND(J47="その他",B47="保育士",E47="○"),L47*M47,"")</f>
        <v/>
      </c>
      <c r="AO47" s="375" t="str">
        <f>IF(AND(J47="その他",B47="幼稚園教諭等",F47&lt;&gt;""),L47*M47,"")</f>
        <v/>
      </c>
      <c r="AP47" s="385"/>
      <c r="AQ47" s="375" t="str">
        <f>IF(AND(B47="看護師・准看護師(保育に従事する)",J47="その他"),L47*M47,"")</f>
        <v/>
      </c>
      <c r="AR47" s="375" t="str">
        <f>IF(AND(B47="知事が同等と認める者",J47="その他"),L47*M47,"")</f>
        <v/>
      </c>
      <c r="AS47" s="385"/>
    </row>
    <row r="48" spans="1:45">
      <c r="A48" s="235"/>
      <c r="B48" s="245"/>
      <c r="C48" s="249"/>
      <c r="D48" s="249"/>
      <c r="E48" s="260"/>
      <c r="F48" s="249"/>
      <c r="G48" s="269"/>
      <c r="H48" s="249"/>
      <c r="I48" s="249"/>
      <c r="J48" s="269"/>
      <c r="K48" s="282" t="s">
        <v>163</v>
      </c>
      <c r="L48" s="288"/>
      <c r="M48" s="295"/>
      <c r="N48" s="298"/>
      <c r="O48" s="303"/>
      <c r="P48" s="308"/>
      <c r="Q48" s="325" t="s">
        <v>64</v>
      </c>
      <c r="R48" s="331" t="s">
        <v>179</v>
      </c>
      <c r="S48" s="341"/>
      <c r="T48" s="341"/>
      <c r="U48" s="341"/>
      <c r="V48" s="341"/>
      <c r="W48" s="341"/>
      <c r="X48" s="348"/>
      <c r="Y48" s="353"/>
      <c r="Z48" s="353"/>
      <c r="AA48" s="353"/>
      <c r="AB48" s="377" t="s">
        <v>166</v>
      </c>
      <c r="AC48" s="377"/>
      <c r="AD48" s="377"/>
      <c r="AE48" s="378">
        <f t="shared" si="0"/>
        <v>0</v>
      </c>
      <c r="AF48" s="378"/>
      <c r="AG48" s="378">
        <f t="shared" si="1"/>
        <v>0</v>
      </c>
      <c r="AH48" s="378"/>
      <c r="AI48" s="378">
        <f>AO54</f>
        <v>0</v>
      </c>
      <c r="AJ48" s="378"/>
      <c r="AK48" s="384"/>
      <c r="AL48" s="385"/>
      <c r="AM48" s="375"/>
      <c r="AN48" s="375"/>
      <c r="AO48" s="375"/>
      <c r="AP48" s="385"/>
      <c r="AQ48" s="375"/>
      <c r="AR48" s="375"/>
      <c r="AS48" s="385"/>
    </row>
    <row r="49" spans="1:45">
      <c r="A49" s="236"/>
      <c r="B49" s="246"/>
      <c r="C49" s="250"/>
      <c r="D49" s="250"/>
      <c r="E49" s="261"/>
      <c r="F49" s="250"/>
      <c r="G49" s="270"/>
      <c r="H49" s="250"/>
      <c r="I49" s="250"/>
      <c r="J49" s="270"/>
      <c r="K49" s="283"/>
      <c r="L49" s="289"/>
      <c r="M49" s="296"/>
      <c r="N49" s="298"/>
      <c r="O49" s="304"/>
      <c r="P49" s="307"/>
      <c r="Q49" s="323"/>
      <c r="R49" s="323"/>
      <c r="S49" s="323"/>
      <c r="T49" s="323"/>
      <c r="U49" s="323"/>
      <c r="V49" s="323"/>
      <c r="W49" s="323"/>
      <c r="X49" s="323"/>
      <c r="Y49" s="353"/>
      <c r="Z49" s="353"/>
      <c r="AA49" s="353"/>
      <c r="AB49" s="378" t="s">
        <v>152</v>
      </c>
      <c r="AC49" s="378"/>
      <c r="AD49" s="378"/>
      <c r="AE49" s="378">
        <f t="shared" si="0"/>
        <v>0</v>
      </c>
      <c r="AF49" s="378"/>
      <c r="AG49" s="378">
        <f t="shared" si="1"/>
        <v>0</v>
      </c>
      <c r="AH49" s="378"/>
      <c r="AI49" s="378">
        <f>AR54</f>
        <v>0</v>
      </c>
      <c r="AJ49" s="378"/>
      <c r="AK49" s="384"/>
      <c r="AL49" s="385"/>
      <c r="AM49" s="375"/>
      <c r="AN49" s="375"/>
      <c r="AO49" s="375"/>
      <c r="AP49" s="385"/>
      <c r="AQ49" s="375"/>
      <c r="AR49" s="375"/>
      <c r="AS49" s="385"/>
    </row>
    <row r="50" spans="1:45">
      <c r="A50" s="234">
        <v>60</v>
      </c>
      <c r="B50" s="244"/>
      <c r="C50" s="248"/>
      <c r="D50" s="248"/>
      <c r="E50" s="259"/>
      <c r="F50" s="248"/>
      <c r="G50" s="268"/>
      <c r="H50" s="248"/>
      <c r="I50" s="248"/>
      <c r="J50" s="276"/>
      <c r="K50" s="281"/>
      <c r="L50" s="287"/>
      <c r="M50" s="294"/>
      <c r="N50" s="298"/>
      <c r="O50" s="302">
        <f>IF(AND(J50="その他",OR(B50="保育士及び幼稚園教員",B50="保育士",B50="保育に従事する看護師・准看護師",B50="幼稚園教諭等",B50="知事が同等と認める者"),OR(L50&lt;6,M50&lt;20)),"短時間",)</f>
        <v>0</v>
      </c>
      <c r="P50" s="307"/>
      <c r="Q50" s="319" t="s">
        <v>185</v>
      </c>
      <c r="R50" s="319"/>
      <c r="S50" s="319"/>
      <c r="T50" s="319"/>
      <c r="U50" s="319"/>
      <c r="V50" s="319"/>
      <c r="W50" s="319"/>
      <c r="X50" s="319"/>
      <c r="Y50" s="319"/>
      <c r="Z50" s="353"/>
      <c r="AA50" s="353"/>
      <c r="AB50" s="409" t="s">
        <v>188</v>
      </c>
      <c r="AC50" s="409"/>
      <c r="AD50" s="409"/>
      <c r="AE50" s="378">
        <f t="shared" si="0"/>
        <v>0</v>
      </c>
      <c r="AF50" s="378"/>
      <c r="AG50" s="378">
        <f t="shared" si="1"/>
        <v>0</v>
      </c>
      <c r="AH50" s="378"/>
      <c r="AI50" s="378">
        <f>AQ54</f>
        <v>0</v>
      </c>
      <c r="AJ50" s="378"/>
      <c r="AK50" s="384"/>
      <c r="AL50" s="385"/>
      <c r="AM50" s="375" t="str">
        <f>IF(AND(J50="その他",B50="保育士及び幼稚園教員",E50="○",F50&lt;&gt;""),L50*M50,"")</f>
        <v/>
      </c>
      <c r="AN50" s="375" t="str">
        <f>IF(AND(J50="その他",B50="保育士",E50="○"),L50*M50,"")</f>
        <v/>
      </c>
      <c r="AO50" s="375" t="str">
        <f>IF(AND(J50="その他",B50="幼稚園教諭等",F50&lt;&gt;""),L50*M50,"")</f>
        <v/>
      </c>
      <c r="AP50" s="385"/>
      <c r="AQ50" s="375" t="str">
        <f>IF(AND(B50="看護師・准看護師(保育に従事する)",J50="その他"),L50*M50,"")</f>
        <v/>
      </c>
      <c r="AR50" s="375" t="str">
        <f>IF(AND(B50="知事が同等と認める者",J50="その他"),L50*M50,"")</f>
        <v/>
      </c>
      <c r="AS50" s="385"/>
    </row>
    <row r="51" spans="1:45">
      <c r="A51" s="235"/>
      <c r="B51" s="245"/>
      <c r="C51" s="249"/>
      <c r="D51" s="249"/>
      <c r="E51" s="260"/>
      <c r="F51" s="249"/>
      <c r="G51" s="269"/>
      <c r="H51" s="249"/>
      <c r="I51" s="249"/>
      <c r="J51" s="269"/>
      <c r="K51" s="282" t="s">
        <v>163</v>
      </c>
      <c r="L51" s="288"/>
      <c r="M51" s="295"/>
      <c r="N51" s="298"/>
      <c r="O51" s="303"/>
      <c r="P51" s="307"/>
      <c r="Q51" s="326" t="s">
        <v>186</v>
      </c>
      <c r="R51" s="339"/>
      <c r="S51" s="339"/>
      <c r="T51" s="339"/>
      <c r="U51" s="339"/>
      <c r="V51" s="339"/>
      <c r="W51" s="339"/>
      <c r="X51" s="339"/>
      <c r="Y51" s="339"/>
      <c r="Z51" s="362"/>
      <c r="AA51" s="353"/>
      <c r="AB51" s="409" t="s">
        <v>189</v>
      </c>
      <c r="AC51" s="409"/>
      <c r="AD51" s="409"/>
      <c r="AE51" s="378">
        <f t="shared" si="0"/>
        <v>0</v>
      </c>
      <c r="AF51" s="378"/>
      <c r="AG51" s="378">
        <f t="shared" si="1"/>
        <v>0</v>
      </c>
      <c r="AH51" s="378"/>
      <c r="AI51" s="393"/>
      <c r="AJ51" s="393"/>
      <c r="AK51" s="384"/>
      <c r="AL51" s="385"/>
      <c r="AM51" s="375"/>
      <c r="AN51" s="375"/>
      <c r="AO51" s="375"/>
      <c r="AP51" s="385"/>
      <c r="AQ51" s="375"/>
      <c r="AR51" s="375"/>
      <c r="AS51" s="385"/>
    </row>
    <row r="52" spans="1:45">
      <c r="A52" s="236"/>
      <c r="B52" s="246"/>
      <c r="C52" s="250"/>
      <c r="D52" s="250"/>
      <c r="E52" s="261"/>
      <c r="F52" s="250"/>
      <c r="G52" s="270"/>
      <c r="H52" s="250"/>
      <c r="I52" s="250"/>
      <c r="J52" s="270"/>
      <c r="K52" s="283"/>
      <c r="L52" s="289"/>
      <c r="M52" s="296"/>
      <c r="N52" s="298"/>
      <c r="O52" s="304"/>
      <c r="P52" s="308"/>
      <c r="Q52" s="403"/>
      <c r="R52" s="340"/>
      <c r="S52" s="340"/>
      <c r="T52" s="340"/>
      <c r="U52" s="340"/>
      <c r="V52" s="340"/>
      <c r="W52" s="340"/>
      <c r="X52" s="340"/>
      <c r="Y52" s="340"/>
      <c r="Z52" s="363"/>
      <c r="AA52" s="353"/>
      <c r="AB52" s="372" t="s">
        <v>84</v>
      </c>
      <c r="AC52" s="379"/>
      <c r="AD52" s="386"/>
      <c r="AE52" s="378">
        <f t="shared" si="0"/>
        <v>0</v>
      </c>
      <c r="AF52" s="378"/>
      <c r="AG52" s="378">
        <f t="shared" si="1"/>
        <v>0</v>
      </c>
      <c r="AH52" s="378"/>
      <c r="AI52" s="393"/>
      <c r="AJ52" s="393"/>
      <c r="AK52" s="384"/>
      <c r="AL52" s="385"/>
      <c r="AM52" s="375"/>
      <c r="AN52" s="375"/>
      <c r="AO52" s="375"/>
      <c r="AP52" s="385"/>
      <c r="AQ52" s="375"/>
      <c r="AR52" s="375"/>
      <c r="AS52" s="385"/>
    </row>
    <row r="53" spans="1:45">
      <c r="D53" s="256"/>
      <c r="Q53" s="328"/>
      <c r="R53" s="417"/>
      <c r="S53" s="417"/>
      <c r="T53" s="417"/>
      <c r="U53" s="417"/>
      <c r="V53" s="417"/>
      <c r="W53" s="417"/>
      <c r="X53" s="417"/>
      <c r="Y53" s="353"/>
      <c r="Z53" s="353"/>
      <c r="AA53" s="353"/>
      <c r="AB53" s="372" t="s">
        <v>82</v>
      </c>
      <c r="AC53" s="379"/>
      <c r="AD53" s="386"/>
      <c r="AE53" s="378">
        <f t="shared" si="0"/>
        <v>0</v>
      </c>
      <c r="AF53" s="378"/>
      <c r="AG53" s="378">
        <f t="shared" si="1"/>
        <v>0</v>
      </c>
      <c r="AH53" s="378"/>
      <c r="AI53" s="393"/>
      <c r="AJ53" s="393"/>
      <c r="AK53" s="384"/>
      <c r="AL53" s="384"/>
      <c r="AM53" s="384"/>
      <c r="AN53" s="384"/>
      <c r="AO53" s="384"/>
      <c r="AP53" s="384"/>
      <c r="AQ53" s="384"/>
      <c r="AR53" s="384"/>
      <c r="AS53" s="384"/>
    </row>
    <row r="54" spans="1:45">
      <c r="B54" s="247" t="s">
        <v>160</v>
      </c>
      <c r="Q54" s="328"/>
      <c r="R54" s="305"/>
      <c r="S54" s="305"/>
      <c r="T54" s="305"/>
      <c r="U54" s="305"/>
      <c r="V54" s="305"/>
      <c r="W54" s="305"/>
      <c r="X54" s="305"/>
      <c r="Y54" s="305"/>
      <c r="Z54" s="305"/>
      <c r="AB54" s="372" t="s">
        <v>81</v>
      </c>
      <c r="AC54" s="379"/>
      <c r="AD54" s="386"/>
      <c r="AE54" s="378">
        <f t="shared" si="0"/>
        <v>0</v>
      </c>
      <c r="AF54" s="378"/>
      <c r="AG54" s="378">
        <f t="shared" si="1"/>
        <v>0</v>
      </c>
      <c r="AH54" s="378"/>
      <c r="AI54" s="393"/>
      <c r="AJ54" s="393"/>
      <c r="AK54" s="384"/>
      <c r="AL54" s="384"/>
      <c r="AM54" s="377">
        <f>SUM(AM8:AM52)</f>
        <v>0</v>
      </c>
      <c r="AN54" s="377">
        <f>SUM(AN8:AN52)</f>
        <v>0</v>
      </c>
      <c r="AO54" s="377">
        <f>SUM(AO8:AO52)</f>
        <v>0</v>
      </c>
      <c r="AP54" s="384"/>
      <c r="AQ54" s="377">
        <f>SUM(AQ8:AQ52)</f>
        <v>0</v>
      </c>
      <c r="AR54" s="377">
        <f>SUM(AR8:AR52)</f>
        <v>0</v>
      </c>
      <c r="AS54" s="384"/>
    </row>
    <row r="55" spans="1:45">
      <c r="B55" s="247" t="s">
        <v>164</v>
      </c>
      <c r="Q55" s="328"/>
      <c r="R55" s="305"/>
      <c r="S55" s="305"/>
      <c r="T55" s="305"/>
      <c r="U55" s="305"/>
      <c r="V55" s="305"/>
      <c r="W55" s="305"/>
      <c r="X55" s="305"/>
      <c r="Y55" s="305"/>
      <c r="Z55" s="305"/>
      <c r="AB55" s="372" t="s">
        <v>173</v>
      </c>
      <c r="AC55" s="379"/>
      <c r="AD55" s="386"/>
      <c r="AE55" s="378">
        <f>AE8+AE18</f>
        <v>0</v>
      </c>
      <c r="AF55" s="378"/>
      <c r="AG55" s="378">
        <f>AE26+AE27+AE37</f>
        <v>0</v>
      </c>
      <c r="AH55" s="378"/>
      <c r="AI55" s="393"/>
      <c r="AJ55" s="393"/>
      <c r="AK55" s="384"/>
      <c r="AL55" s="384"/>
      <c r="AM55" s="377"/>
      <c r="AN55" s="377"/>
      <c r="AO55" s="377"/>
      <c r="AP55" s="384"/>
      <c r="AQ55" s="377"/>
      <c r="AR55" s="377"/>
      <c r="AS55" s="384"/>
    </row>
    <row r="56" spans="1:45">
      <c r="B56" s="247" t="s">
        <v>168</v>
      </c>
      <c r="Q56" s="328"/>
      <c r="R56" s="305"/>
      <c r="S56" s="305"/>
      <c r="T56" s="305"/>
      <c r="U56" s="305"/>
      <c r="V56" s="305"/>
      <c r="W56" s="305"/>
      <c r="X56" s="305"/>
      <c r="Y56" s="305"/>
      <c r="Z56" s="305"/>
      <c r="AB56" s="384"/>
      <c r="AC56" s="384"/>
      <c r="AD56" s="384"/>
      <c r="AE56" s="384"/>
      <c r="AF56" s="384"/>
      <c r="AG56" s="384"/>
      <c r="AH56" s="384"/>
      <c r="AI56" s="384"/>
      <c r="AJ56" s="384"/>
      <c r="AK56" s="384"/>
      <c r="AL56" s="384"/>
      <c r="AM56" s="377"/>
      <c r="AN56" s="377"/>
      <c r="AO56" s="377"/>
      <c r="AP56" s="384"/>
      <c r="AQ56" s="377"/>
      <c r="AR56" s="377"/>
      <c r="AS56" s="384"/>
    </row>
    <row r="57" spans="1:45">
      <c r="B57" s="247" t="s">
        <v>165</v>
      </c>
      <c r="Q57" s="328"/>
      <c r="R57" s="305"/>
      <c r="S57" s="305"/>
      <c r="T57" s="305"/>
      <c r="U57" s="305"/>
      <c r="V57" s="305"/>
      <c r="W57" s="305"/>
      <c r="X57" s="305"/>
      <c r="Y57" s="305"/>
      <c r="Z57" s="305"/>
      <c r="AB57" s="384"/>
      <c r="AC57" s="384"/>
      <c r="AD57" s="384"/>
      <c r="AE57" s="384"/>
      <c r="AF57" s="384"/>
      <c r="AG57" s="384"/>
      <c r="AH57" s="384"/>
      <c r="AL57" s="384"/>
      <c r="AM57" s="384"/>
      <c r="AN57" s="384"/>
      <c r="AO57" s="384"/>
      <c r="AP57" s="384"/>
      <c r="AQ57" s="384"/>
      <c r="AR57" s="384"/>
      <c r="AS57" s="384"/>
    </row>
    <row r="58" spans="1:45">
      <c r="B58" s="237" t="s">
        <v>174</v>
      </c>
      <c r="Q58" s="328"/>
      <c r="R58" s="311"/>
      <c r="AB58" s="384"/>
      <c r="AC58" s="384"/>
      <c r="AD58" s="384"/>
      <c r="AE58" s="384"/>
      <c r="AF58" s="384"/>
      <c r="AG58" s="384"/>
      <c r="AH58" s="384"/>
      <c r="AL58" s="384"/>
      <c r="AM58" s="384"/>
      <c r="AN58" s="384"/>
      <c r="AO58" s="384"/>
      <c r="AP58" s="384"/>
      <c r="AQ58" s="384"/>
      <c r="AR58" s="384"/>
      <c r="AS58" s="384"/>
    </row>
    <row r="59" spans="1:45">
      <c r="B59" s="247" t="s">
        <v>172</v>
      </c>
      <c r="R59" s="311"/>
      <c r="AB59" s="384"/>
      <c r="AC59" s="384"/>
      <c r="AD59" s="384"/>
      <c r="AE59" s="384"/>
      <c r="AF59" s="384"/>
      <c r="AG59" s="384"/>
      <c r="AH59" s="384"/>
    </row>
    <row r="60" spans="1:45">
      <c r="A60" s="237"/>
      <c r="B60" s="247" t="s">
        <v>152</v>
      </c>
      <c r="C60" s="229"/>
      <c r="R60" s="311"/>
      <c r="AB60" s="384"/>
      <c r="AC60" s="384"/>
      <c r="AD60" s="384"/>
      <c r="AE60" s="384"/>
      <c r="AF60" s="384"/>
      <c r="AG60" s="384"/>
      <c r="AH60" s="384"/>
    </row>
    <row r="61" spans="1:45">
      <c r="B61" s="247" t="s">
        <v>208</v>
      </c>
      <c r="C61" s="251"/>
      <c r="R61" s="311"/>
      <c r="AB61" s="384"/>
      <c r="AC61" s="384"/>
      <c r="AD61" s="384"/>
      <c r="AE61" s="384"/>
      <c r="AF61" s="384"/>
      <c r="AG61" s="384"/>
      <c r="AH61" s="384"/>
    </row>
    <row r="62" spans="1:45">
      <c r="B62" s="247" t="s">
        <v>203</v>
      </c>
      <c r="R62" s="311"/>
      <c r="AB62" s="384"/>
      <c r="AC62" s="384"/>
      <c r="AD62" s="384"/>
      <c r="AE62" s="384"/>
      <c r="AF62" s="384"/>
      <c r="AG62" s="384"/>
      <c r="AH62" s="384"/>
    </row>
    <row r="63" spans="1:45">
      <c r="B63" s="247" t="s">
        <v>175</v>
      </c>
      <c r="R63" s="311"/>
      <c r="AB63" s="384"/>
      <c r="AC63" s="384"/>
      <c r="AD63" s="384"/>
      <c r="AE63" s="384"/>
      <c r="AF63" s="384"/>
      <c r="AG63" s="384"/>
      <c r="AH63" s="384"/>
    </row>
    <row r="64" spans="1:45">
      <c r="B64" s="247" t="s">
        <v>84</v>
      </c>
      <c r="R64" s="311"/>
      <c r="AB64" s="384"/>
      <c r="AC64" s="384"/>
      <c r="AD64" s="384"/>
      <c r="AE64" s="384"/>
      <c r="AF64" s="384"/>
      <c r="AG64" s="384"/>
      <c r="AH64" s="384"/>
    </row>
    <row r="65" spans="2:45">
      <c r="B65" s="247" t="s">
        <v>82</v>
      </c>
      <c r="R65" s="311"/>
      <c r="AB65" s="384"/>
      <c r="AC65" s="384"/>
      <c r="AD65" s="384"/>
      <c r="AE65" s="384"/>
      <c r="AF65" s="384"/>
      <c r="AG65" s="384"/>
      <c r="AH65" s="384"/>
    </row>
    <row r="66" spans="2:45">
      <c r="B66" s="247" t="s">
        <v>81</v>
      </c>
      <c r="AB66" s="384"/>
      <c r="AC66" s="384"/>
      <c r="AD66" s="384"/>
      <c r="AE66" s="384"/>
      <c r="AF66" s="384"/>
      <c r="AG66" s="384"/>
      <c r="AH66" s="384"/>
    </row>
    <row r="67" spans="2:45">
      <c r="B67" s="247" t="s">
        <v>173</v>
      </c>
      <c r="AB67" s="384"/>
      <c r="AC67" s="384"/>
      <c r="AD67" s="384"/>
      <c r="AE67" s="384"/>
      <c r="AF67" s="384"/>
      <c r="AG67" s="384"/>
      <c r="AH67" s="384"/>
    </row>
    <row r="68" spans="2:45">
      <c r="AB68" s="384"/>
      <c r="AC68" s="384"/>
      <c r="AD68" s="384"/>
      <c r="AE68" s="384"/>
      <c r="AF68" s="384"/>
      <c r="AG68" s="384"/>
      <c r="AH68" s="384"/>
    </row>
    <row r="69" spans="2:45">
      <c r="AB69" s="384"/>
      <c r="AC69" s="384"/>
      <c r="AD69" s="384"/>
      <c r="AE69" s="384"/>
      <c r="AF69" s="384"/>
      <c r="AG69" s="384"/>
      <c r="AH69" s="384"/>
    </row>
    <row r="70" spans="2:45">
      <c r="AB70" s="384"/>
      <c r="AC70" s="384"/>
      <c r="AD70" s="384"/>
      <c r="AE70" s="384"/>
      <c r="AF70" s="384"/>
      <c r="AG70" s="384"/>
      <c r="AH70" s="384"/>
    </row>
    <row r="73" spans="2:45">
      <c r="AL73" s="384"/>
      <c r="AM73" s="384"/>
      <c r="AN73" s="384"/>
      <c r="AO73" s="384"/>
      <c r="AP73" s="384"/>
      <c r="AQ73" s="384"/>
      <c r="AR73" s="384"/>
      <c r="AS73" s="384"/>
    </row>
    <row r="74" spans="2:45">
      <c r="AL74" s="384"/>
      <c r="AM74" s="384"/>
      <c r="AN74" s="384"/>
      <c r="AO74" s="384"/>
      <c r="AP74" s="384"/>
      <c r="AQ74" s="384"/>
      <c r="AR74" s="384"/>
      <c r="AS74" s="384"/>
    </row>
    <row r="75" spans="2:45">
      <c r="AL75" s="384"/>
      <c r="AM75" s="384"/>
      <c r="AN75" s="384"/>
      <c r="AO75" s="384"/>
      <c r="AP75" s="384"/>
      <c r="AQ75" s="384"/>
      <c r="AR75" s="384"/>
      <c r="AS75" s="384"/>
    </row>
    <row r="76" spans="2:45">
      <c r="AL76" s="384"/>
      <c r="AM76" s="384"/>
      <c r="AN76" s="384"/>
      <c r="AO76" s="384"/>
      <c r="AP76" s="384"/>
      <c r="AQ76" s="384"/>
      <c r="AR76" s="384"/>
      <c r="AS76" s="384"/>
    </row>
    <row r="77" spans="2:45">
      <c r="AL77" s="384"/>
      <c r="AM77" s="384"/>
      <c r="AN77" s="384"/>
      <c r="AO77" s="384"/>
      <c r="AP77" s="384"/>
      <c r="AQ77" s="384"/>
      <c r="AR77" s="384"/>
      <c r="AS77" s="384"/>
    </row>
    <row r="78" spans="2:45">
      <c r="AL78" s="384"/>
      <c r="AM78" s="384"/>
      <c r="AN78" s="384"/>
      <c r="AO78" s="384"/>
      <c r="AP78" s="384"/>
      <c r="AQ78" s="384"/>
      <c r="AR78" s="384"/>
      <c r="AS78" s="384"/>
    </row>
    <row r="79" spans="2:45">
      <c r="AL79" s="384"/>
      <c r="AM79" s="384"/>
      <c r="AN79" s="384"/>
      <c r="AO79" s="384"/>
      <c r="AP79" s="384"/>
      <c r="AQ79" s="384"/>
      <c r="AR79" s="384"/>
      <c r="AS79" s="384"/>
    </row>
  </sheetData>
  <mergeCells count="490">
    <mergeCell ref="E5:G5"/>
    <mergeCell ref="K5:M5"/>
    <mergeCell ref="AF5:AK5"/>
    <mergeCell ref="AB6:AE6"/>
    <mergeCell ref="AF6:AG6"/>
    <mergeCell ref="AH6:AI6"/>
    <mergeCell ref="AJ6:AK6"/>
    <mergeCell ref="AB7:AD7"/>
    <mergeCell ref="AF7:AG7"/>
    <mergeCell ref="AH7:AI7"/>
    <mergeCell ref="AJ7:AK7"/>
    <mergeCell ref="R8:Y8"/>
    <mergeCell ref="AB8:AD8"/>
    <mergeCell ref="AF8:AG8"/>
    <mergeCell ref="AH8:AI8"/>
    <mergeCell ref="AJ8:AK8"/>
    <mergeCell ref="AB9:AD9"/>
    <mergeCell ref="AF9:AG9"/>
    <mergeCell ref="AH9:AI9"/>
    <mergeCell ref="AJ9:AK9"/>
    <mergeCell ref="AB10:AD10"/>
    <mergeCell ref="AF10:AG10"/>
    <mergeCell ref="AH10:AI10"/>
    <mergeCell ref="AJ10:AK10"/>
    <mergeCell ref="AB11:AD11"/>
    <mergeCell ref="AF11:AG11"/>
    <mergeCell ref="AH11:AI11"/>
    <mergeCell ref="AJ11:AK11"/>
    <mergeCell ref="AB12:AD12"/>
    <mergeCell ref="AF12:AG12"/>
    <mergeCell ref="AH12:AI12"/>
    <mergeCell ref="AJ12:AK12"/>
    <mergeCell ref="AF13:AG13"/>
    <mergeCell ref="AH13:AI13"/>
    <mergeCell ref="AJ13:AK13"/>
    <mergeCell ref="AB14:AD14"/>
    <mergeCell ref="AF14:AG14"/>
    <mergeCell ref="AH14:AI14"/>
    <mergeCell ref="AJ14:AK14"/>
    <mergeCell ref="AB15:AD15"/>
    <mergeCell ref="AF15:AG15"/>
    <mergeCell ref="AH15:AI15"/>
    <mergeCell ref="AJ15:AK15"/>
    <mergeCell ref="AB16:AD16"/>
    <mergeCell ref="AF16:AG16"/>
    <mergeCell ref="AH16:AI16"/>
    <mergeCell ref="AJ16:AK16"/>
    <mergeCell ref="AB17:AD17"/>
    <mergeCell ref="AF17:AG17"/>
    <mergeCell ref="AH17:AI17"/>
    <mergeCell ref="AJ17:AK17"/>
    <mergeCell ref="AB18:AD18"/>
    <mergeCell ref="AF18:AG18"/>
    <mergeCell ref="AH18:AI18"/>
    <mergeCell ref="AJ18:AK18"/>
    <mergeCell ref="AB19:AD19"/>
    <mergeCell ref="R24:Y24"/>
    <mergeCell ref="AF24:AK24"/>
    <mergeCell ref="R25:Y25"/>
    <mergeCell ref="AB25:AE25"/>
    <mergeCell ref="AF25:AG25"/>
    <mergeCell ref="AH25:AI25"/>
    <mergeCell ref="AJ25:AK25"/>
    <mergeCell ref="R26:Y26"/>
    <mergeCell ref="AB26:AD26"/>
    <mergeCell ref="AF26:AG26"/>
    <mergeCell ref="AH26:AI26"/>
    <mergeCell ref="AJ26:AK26"/>
    <mergeCell ref="R27:Y27"/>
    <mergeCell ref="AB27:AD27"/>
    <mergeCell ref="AF27:AG27"/>
    <mergeCell ref="AH27:AI27"/>
    <mergeCell ref="AJ27:AK27"/>
    <mergeCell ref="R28:Y28"/>
    <mergeCell ref="AB28:AD28"/>
    <mergeCell ref="AF28:AG28"/>
    <mergeCell ref="AH28:AI28"/>
    <mergeCell ref="AJ28:AK28"/>
    <mergeCell ref="R29:Y29"/>
    <mergeCell ref="AB29:AD29"/>
    <mergeCell ref="AF29:AG29"/>
    <mergeCell ref="AH29:AI29"/>
    <mergeCell ref="AJ29:AK29"/>
    <mergeCell ref="R30:Y30"/>
    <mergeCell ref="AB30:AD30"/>
    <mergeCell ref="AF30:AG30"/>
    <mergeCell ref="AH30:AI30"/>
    <mergeCell ref="AJ30:AK30"/>
    <mergeCell ref="R31:Y31"/>
    <mergeCell ref="AB31:AD31"/>
    <mergeCell ref="AF31:AG31"/>
    <mergeCell ref="AH31:AI31"/>
    <mergeCell ref="AJ31:AK31"/>
    <mergeCell ref="R32:Y32"/>
    <mergeCell ref="AF32:AG32"/>
    <mergeCell ref="AH32:AI32"/>
    <mergeCell ref="AJ32:AK32"/>
    <mergeCell ref="R33:Y33"/>
    <mergeCell ref="AB33:AD33"/>
    <mergeCell ref="AF33:AG33"/>
    <mergeCell ref="AH33:AI33"/>
    <mergeCell ref="AJ33:AK33"/>
    <mergeCell ref="R34:Y34"/>
    <mergeCell ref="AB34:AD34"/>
    <mergeCell ref="AF34:AG34"/>
    <mergeCell ref="AH34:AI34"/>
    <mergeCell ref="AJ34:AK34"/>
    <mergeCell ref="R35:Y35"/>
    <mergeCell ref="AB35:AD35"/>
    <mergeCell ref="AF35:AG35"/>
    <mergeCell ref="AH35:AI35"/>
    <mergeCell ref="AJ35:AK35"/>
    <mergeCell ref="R36:Y36"/>
    <mergeCell ref="AB36:AD36"/>
    <mergeCell ref="AF36:AG36"/>
    <mergeCell ref="AH36:AI36"/>
    <mergeCell ref="AJ36:AK36"/>
    <mergeCell ref="AB37:AD37"/>
    <mergeCell ref="AF37:AG37"/>
    <mergeCell ref="AH37:AI37"/>
    <mergeCell ref="AJ37:AK37"/>
    <mergeCell ref="Q39:R39"/>
    <mergeCell ref="AE43:AF43"/>
    <mergeCell ref="AG43:AH43"/>
    <mergeCell ref="AI43:AJ43"/>
    <mergeCell ref="Q44:R44"/>
    <mergeCell ref="R45:X45"/>
    <mergeCell ref="AB45:AD45"/>
    <mergeCell ref="AE45:AF45"/>
    <mergeCell ref="AG45:AH45"/>
    <mergeCell ref="AI45:AJ45"/>
    <mergeCell ref="AB46:AD46"/>
    <mergeCell ref="AE46:AF46"/>
    <mergeCell ref="AG46:AH46"/>
    <mergeCell ref="AI46:AJ46"/>
    <mergeCell ref="R47:X47"/>
    <mergeCell ref="AB47:AD47"/>
    <mergeCell ref="AE47:AF47"/>
    <mergeCell ref="AG47:AH47"/>
    <mergeCell ref="AI47:AJ47"/>
    <mergeCell ref="R48:X48"/>
    <mergeCell ref="AB48:AD48"/>
    <mergeCell ref="AE48:AF48"/>
    <mergeCell ref="AG48:AH48"/>
    <mergeCell ref="AI48:AJ48"/>
    <mergeCell ref="AB49:AD49"/>
    <mergeCell ref="AE49:AF49"/>
    <mergeCell ref="AG49:AH49"/>
    <mergeCell ref="AI49:AJ49"/>
    <mergeCell ref="Q50:Y50"/>
    <mergeCell ref="AB50:AD50"/>
    <mergeCell ref="AE50:AF50"/>
    <mergeCell ref="AG50:AH50"/>
    <mergeCell ref="AI50:AJ50"/>
    <mergeCell ref="AB51:AD51"/>
    <mergeCell ref="AE51:AF51"/>
    <mergeCell ref="AG51:AH51"/>
    <mergeCell ref="AI51:AJ51"/>
    <mergeCell ref="AB52:AD52"/>
    <mergeCell ref="AE52:AF52"/>
    <mergeCell ref="AG52:AH52"/>
    <mergeCell ref="AI52:AJ52"/>
    <mergeCell ref="AB53:AD53"/>
    <mergeCell ref="AE53:AF53"/>
    <mergeCell ref="AG53:AH53"/>
    <mergeCell ref="AI53:AJ53"/>
    <mergeCell ref="AB54:AD54"/>
    <mergeCell ref="AE54:AF54"/>
    <mergeCell ref="AG54:AH54"/>
    <mergeCell ref="AI54:AJ54"/>
    <mergeCell ref="AB55:AD55"/>
    <mergeCell ref="AE55:AF55"/>
    <mergeCell ref="AG55:AH55"/>
    <mergeCell ref="AI55:AJ55"/>
    <mergeCell ref="AE56:AF56"/>
    <mergeCell ref="B2:N4"/>
    <mergeCell ref="Q3:Z4"/>
    <mergeCell ref="B5:B7"/>
    <mergeCell ref="C5:C7"/>
    <mergeCell ref="D5:D6"/>
    <mergeCell ref="H5:H7"/>
    <mergeCell ref="J5:J7"/>
    <mergeCell ref="N5:N7"/>
    <mergeCell ref="AM5:AM7"/>
    <mergeCell ref="AN5:AN7"/>
    <mergeCell ref="AO5:AO7"/>
    <mergeCell ref="AQ5:AQ7"/>
    <mergeCell ref="AR5:AR7"/>
    <mergeCell ref="E6:E7"/>
    <mergeCell ref="G6:G7"/>
    <mergeCell ref="K6:K7"/>
    <mergeCell ref="L6:L7"/>
    <mergeCell ref="M6:M7"/>
    <mergeCell ref="A8:A10"/>
    <mergeCell ref="B8:B10"/>
    <mergeCell ref="C8:C10"/>
    <mergeCell ref="D8:D10"/>
    <mergeCell ref="E8:E10"/>
    <mergeCell ref="F8:F10"/>
    <mergeCell ref="G8:G10"/>
    <mergeCell ref="H8:H10"/>
    <mergeCell ref="I8:I10"/>
    <mergeCell ref="J8:J10"/>
    <mergeCell ref="L8:L10"/>
    <mergeCell ref="M8:M10"/>
    <mergeCell ref="N8:N10"/>
    <mergeCell ref="O8:O10"/>
    <mergeCell ref="AM8:AM10"/>
    <mergeCell ref="AN8:AN10"/>
    <mergeCell ref="AO8:AO10"/>
    <mergeCell ref="AQ8:AQ10"/>
    <mergeCell ref="AR8:AR10"/>
    <mergeCell ref="R9:Y10"/>
    <mergeCell ref="A11:A13"/>
    <mergeCell ref="B11:B13"/>
    <mergeCell ref="C11:C13"/>
    <mergeCell ref="D11:D13"/>
    <mergeCell ref="E11:E13"/>
    <mergeCell ref="F11:F13"/>
    <mergeCell ref="G11:G13"/>
    <mergeCell ref="H11:H13"/>
    <mergeCell ref="I11:I13"/>
    <mergeCell ref="J11:J13"/>
    <mergeCell ref="L11:L13"/>
    <mergeCell ref="M11:M13"/>
    <mergeCell ref="N11:N13"/>
    <mergeCell ref="O11:O13"/>
    <mergeCell ref="R11:Y13"/>
    <mergeCell ref="AM11:AM13"/>
    <mergeCell ref="AN11:AN13"/>
    <mergeCell ref="AO11:AO13"/>
    <mergeCell ref="AQ11:AQ13"/>
    <mergeCell ref="AR11:AR13"/>
    <mergeCell ref="A14:A16"/>
    <mergeCell ref="B14:B16"/>
    <mergeCell ref="C14:C16"/>
    <mergeCell ref="D14:D16"/>
    <mergeCell ref="E14:E16"/>
    <mergeCell ref="F14:F16"/>
    <mergeCell ref="G14:G16"/>
    <mergeCell ref="H14:H16"/>
    <mergeCell ref="I14:I16"/>
    <mergeCell ref="J14:J16"/>
    <mergeCell ref="L14:L16"/>
    <mergeCell ref="M14:M16"/>
    <mergeCell ref="N14:N16"/>
    <mergeCell ref="O14:O16"/>
    <mergeCell ref="R14:Y16"/>
    <mergeCell ref="AM14:AM16"/>
    <mergeCell ref="AN14:AN16"/>
    <mergeCell ref="AO14:AO16"/>
    <mergeCell ref="AQ14:AQ16"/>
    <mergeCell ref="AR14:AR16"/>
    <mergeCell ref="A17:A19"/>
    <mergeCell ref="B17:B19"/>
    <mergeCell ref="C17:C19"/>
    <mergeCell ref="D17:D19"/>
    <mergeCell ref="E17:E19"/>
    <mergeCell ref="F17:F19"/>
    <mergeCell ref="G17:G19"/>
    <mergeCell ref="H17:H19"/>
    <mergeCell ref="I17:I19"/>
    <mergeCell ref="J17:J19"/>
    <mergeCell ref="L17:L19"/>
    <mergeCell ref="M17:M19"/>
    <mergeCell ref="N17:N19"/>
    <mergeCell ref="O17:O19"/>
    <mergeCell ref="R17:Y18"/>
    <mergeCell ref="AM17:AM19"/>
    <mergeCell ref="AN17:AN19"/>
    <mergeCell ref="AO17:AO19"/>
    <mergeCell ref="AQ17:AQ19"/>
    <mergeCell ref="AR17:AR19"/>
    <mergeCell ref="R19:Y20"/>
    <mergeCell ref="A20:A22"/>
    <mergeCell ref="B20:B22"/>
    <mergeCell ref="C20:C22"/>
    <mergeCell ref="D20:D22"/>
    <mergeCell ref="E20:E22"/>
    <mergeCell ref="F20:F22"/>
    <mergeCell ref="G20:G22"/>
    <mergeCell ref="H20:H22"/>
    <mergeCell ref="I20:I22"/>
    <mergeCell ref="J20:J22"/>
    <mergeCell ref="L20:L22"/>
    <mergeCell ref="M20:M22"/>
    <mergeCell ref="N20:N22"/>
    <mergeCell ref="O20:O22"/>
    <mergeCell ref="AM20:AM22"/>
    <mergeCell ref="AN20:AN22"/>
    <mergeCell ref="AO20:AO22"/>
    <mergeCell ref="AQ20:AQ22"/>
    <mergeCell ref="AR20:AR22"/>
    <mergeCell ref="R21:Y23"/>
    <mergeCell ref="A23:A25"/>
    <mergeCell ref="B23:B25"/>
    <mergeCell ref="C23:C25"/>
    <mergeCell ref="D23:D25"/>
    <mergeCell ref="E23:E25"/>
    <mergeCell ref="F23:F25"/>
    <mergeCell ref="G23:G25"/>
    <mergeCell ref="H23:H25"/>
    <mergeCell ref="I23:I25"/>
    <mergeCell ref="J23:J25"/>
    <mergeCell ref="L23:L25"/>
    <mergeCell ref="M23:M25"/>
    <mergeCell ref="N23:N25"/>
    <mergeCell ref="O23:O25"/>
    <mergeCell ref="AM23:AM25"/>
    <mergeCell ref="AN23:AN25"/>
    <mergeCell ref="AO23:AO25"/>
    <mergeCell ref="AQ23:AQ25"/>
    <mergeCell ref="AR23:AR25"/>
    <mergeCell ref="A26:A28"/>
    <mergeCell ref="B26:B28"/>
    <mergeCell ref="C26:C28"/>
    <mergeCell ref="D26:D28"/>
    <mergeCell ref="E26:E28"/>
    <mergeCell ref="F26:F28"/>
    <mergeCell ref="G26:G28"/>
    <mergeCell ref="H26:H28"/>
    <mergeCell ref="I26:I28"/>
    <mergeCell ref="J26:J28"/>
    <mergeCell ref="L26:L28"/>
    <mergeCell ref="M26:M28"/>
    <mergeCell ref="N26:N28"/>
    <mergeCell ref="O26:O28"/>
    <mergeCell ref="AM26:AM28"/>
    <mergeCell ref="AN26:AN28"/>
    <mergeCell ref="AO26:AO28"/>
    <mergeCell ref="AQ26:AQ28"/>
    <mergeCell ref="AR26:AR28"/>
    <mergeCell ref="A29:A31"/>
    <mergeCell ref="B29:B31"/>
    <mergeCell ref="C29:C31"/>
    <mergeCell ref="D29:D31"/>
    <mergeCell ref="E29:E31"/>
    <mergeCell ref="F29:F31"/>
    <mergeCell ref="G29:G31"/>
    <mergeCell ref="H29:H31"/>
    <mergeCell ref="I29:I31"/>
    <mergeCell ref="J29:J31"/>
    <mergeCell ref="L29:L31"/>
    <mergeCell ref="M29:M31"/>
    <mergeCell ref="N29:N31"/>
    <mergeCell ref="O29:O31"/>
    <mergeCell ref="AM29:AM31"/>
    <mergeCell ref="AN29:AN31"/>
    <mergeCell ref="AO29:AO31"/>
    <mergeCell ref="AQ29:AQ31"/>
    <mergeCell ref="AR29:AR31"/>
    <mergeCell ref="A32:A34"/>
    <mergeCell ref="B32:B34"/>
    <mergeCell ref="C32:C34"/>
    <mergeCell ref="D32:D34"/>
    <mergeCell ref="E32:E34"/>
    <mergeCell ref="F32:F34"/>
    <mergeCell ref="G32:G34"/>
    <mergeCell ref="H32:H34"/>
    <mergeCell ref="I32:I34"/>
    <mergeCell ref="J32:J34"/>
    <mergeCell ref="L32:L34"/>
    <mergeCell ref="M32:M34"/>
    <mergeCell ref="N32:N34"/>
    <mergeCell ref="O32:O34"/>
    <mergeCell ref="AM32:AM34"/>
    <mergeCell ref="AN32:AN34"/>
    <mergeCell ref="AO32:AO34"/>
    <mergeCell ref="AQ32:AQ34"/>
    <mergeCell ref="AR32:AR34"/>
    <mergeCell ref="A35:A37"/>
    <mergeCell ref="B35:B37"/>
    <mergeCell ref="C35:C37"/>
    <mergeCell ref="D35:D37"/>
    <mergeCell ref="E35:E37"/>
    <mergeCell ref="F35:F37"/>
    <mergeCell ref="G35:G37"/>
    <mergeCell ref="H35:H37"/>
    <mergeCell ref="I35:I37"/>
    <mergeCell ref="J35:J37"/>
    <mergeCell ref="L35:L37"/>
    <mergeCell ref="M35:M37"/>
    <mergeCell ref="N35:N37"/>
    <mergeCell ref="O35:O37"/>
    <mergeCell ref="AM35:AM37"/>
    <mergeCell ref="AN35:AN37"/>
    <mergeCell ref="AO35:AO37"/>
    <mergeCell ref="AQ35:AQ37"/>
    <mergeCell ref="AR35:AR37"/>
    <mergeCell ref="A38:A40"/>
    <mergeCell ref="B38:B40"/>
    <mergeCell ref="C38:C40"/>
    <mergeCell ref="D38:D40"/>
    <mergeCell ref="E38:E40"/>
    <mergeCell ref="F38:F40"/>
    <mergeCell ref="G38:G40"/>
    <mergeCell ref="H38:H40"/>
    <mergeCell ref="I38:I40"/>
    <mergeCell ref="J38:J40"/>
    <mergeCell ref="L38:L40"/>
    <mergeCell ref="M38:M40"/>
    <mergeCell ref="N38:N40"/>
    <mergeCell ref="O38:O40"/>
    <mergeCell ref="AM38:AM40"/>
    <mergeCell ref="AN38:AN40"/>
    <mergeCell ref="AO38:AO40"/>
    <mergeCell ref="AQ38:AQ40"/>
    <mergeCell ref="AR38:AR40"/>
    <mergeCell ref="A41:A43"/>
    <mergeCell ref="B41:B43"/>
    <mergeCell ref="C41:C43"/>
    <mergeCell ref="D41:D43"/>
    <mergeCell ref="E41:E43"/>
    <mergeCell ref="F41:F43"/>
    <mergeCell ref="G41:G43"/>
    <mergeCell ref="H41:H43"/>
    <mergeCell ref="I41:I43"/>
    <mergeCell ref="J41:J43"/>
    <mergeCell ref="L41:L43"/>
    <mergeCell ref="M41:M43"/>
    <mergeCell ref="N41:N43"/>
    <mergeCell ref="O41:O43"/>
    <mergeCell ref="AM41:AM43"/>
    <mergeCell ref="AN41:AN43"/>
    <mergeCell ref="AO41:AO43"/>
    <mergeCell ref="AQ41:AQ43"/>
    <mergeCell ref="AR41:AR43"/>
    <mergeCell ref="A44:A46"/>
    <mergeCell ref="B44:B46"/>
    <mergeCell ref="C44:C46"/>
    <mergeCell ref="D44:D46"/>
    <mergeCell ref="E44:E46"/>
    <mergeCell ref="F44:F46"/>
    <mergeCell ref="G44:G46"/>
    <mergeCell ref="H44:H46"/>
    <mergeCell ref="I44:I46"/>
    <mergeCell ref="J44:J46"/>
    <mergeCell ref="L44:L46"/>
    <mergeCell ref="M44:M46"/>
    <mergeCell ref="N44:N46"/>
    <mergeCell ref="O44:O46"/>
    <mergeCell ref="AM44:AM46"/>
    <mergeCell ref="AN44:AN46"/>
    <mergeCell ref="AO44:AO46"/>
    <mergeCell ref="AQ44:AQ46"/>
    <mergeCell ref="AR44:AR46"/>
    <mergeCell ref="A47:A49"/>
    <mergeCell ref="B47:B49"/>
    <mergeCell ref="C47:C49"/>
    <mergeCell ref="D47:D49"/>
    <mergeCell ref="E47:E49"/>
    <mergeCell ref="F47:F49"/>
    <mergeCell ref="G47:G49"/>
    <mergeCell ref="H47:H49"/>
    <mergeCell ref="I47:I49"/>
    <mergeCell ref="J47:J49"/>
    <mergeCell ref="L47:L49"/>
    <mergeCell ref="M47:M49"/>
    <mergeCell ref="N47:N49"/>
    <mergeCell ref="O47:O49"/>
    <mergeCell ref="AM47:AM49"/>
    <mergeCell ref="AN47:AN49"/>
    <mergeCell ref="AO47:AO49"/>
    <mergeCell ref="AQ47:AQ49"/>
    <mergeCell ref="AR47:AR49"/>
    <mergeCell ref="A50:A52"/>
    <mergeCell ref="B50:B52"/>
    <mergeCell ref="C50:C52"/>
    <mergeCell ref="D50:D52"/>
    <mergeCell ref="E50:E52"/>
    <mergeCell ref="F50:F52"/>
    <mergeCell ref="G50:G52"/>
    <mergeCell ref="H50:H52"/>
    <mergeCell ref="I50:I52"/>
    <mergeCell ref="J50:J52"/>
    <mergeCell ref="L50:L52"/>
    <mergeCell ref="M50:M52"/>
    <mergeCell ref="N50:N52"/>
    <mergeCell ref="O50:O52"/>
    <mergeCell ref="AM50:AM52"/>
    <mergeCell ref="AN50:AN52"/>
    <mergeCell ref="AO50:AO52"/>
    <mergeCell ref="AQ50:AQ52"/>
    <mergeCell ref="AR50:AR52"/>
    <mergeCell ref="Q51:Z52"/>
    <mergeCell ref="AM54:AM56"/>
    <mergeCell ref="AN54:AN56"/>
    <mergeCell ref="AO54:AO56"/>
    <mergeCell ref="AQ54:AQ56"/>
    <mergeCell ref="AR54:AR56"/>
  </mergeCells>
  <phoneticPr fontId="12" type="Hiragana"/>
  <conditionalFormatting sqref="L8:M10">
    <cfRule type="expression" dxfId="14" priority="15">
      <formula>OR($J$8="育休中",$J$8="退職済")</formula>
    </cfRule>
  </conditionalFormatting>
  <conditionalFormatting sqref="L14:M16">
    <cfRule type="expression" dxfId="13" priority="14">
      <formula>OR($J$14="育休中",$J$14="退職済")</formula>
    </cfRule>
  </conditionalFormatting>
  <conditionalFormatting sqref="L17:M19">
    <cfRule type="expression" dxfId="12" priority="13">
      <formula>OR($J$17="育休中",$J$17="退職済")</formula>
    </cfRule>
  </conditionalFormatting>
  <conditionalFormatting sqref="L20:M22">
    <cfRule type="expression" dxfId="11" priority="12">
      <formula>OR($J$20="育休中",$J$20="退職済")</formula>
    </cfRule>
  </conditionalFormatting>
  <conditionalFormatting sqref="L23:M25">
    <cfRule type="expression" dxfId="10" priority="11">
      <formula>OR($J$23="育休中",$J$23="退職済")</formula>
    </cfRule>
  </conditionalFormatting>
  <conditionalFormatting sqref="L26:M28">
    <cfRule type="expression" dxfId="9" priority="10">
      <formula>OR($J$26="育休中",$J$26="退職済")</formula>
    </cfRule>
  </conditionalFormatting>
  <conditionalFormatting sqref="L29:M31">
    <cfRule type="expression" dxfId="8" priority="9">
      <formula>OR($J$29="育休中",$J$29="退職済")</formula>
    </cfRule>
  </conditionalFormatting>
  <conditionalFormatting sqref="L32:M34">
    <cfRule type="expression" dxfId="7" priority="8">
      <formula>OR($J$32="育休中",$J$32="退職済")</formula>
    </cfRule>
  </conditionalFormatting>
  <conditionalFormatting sqref="L35:M37">
    <cfRule type="expression" dxfId="6" priority="7">
      <formula>OR($J$35="育休中",$J$35="退職済")</formula>
    </cfRule>
  </conditionalFormatting>
  <conditionalFormatting sqref="L38:M40">
    <cfRule type="expression" dxfId="5" priority="6">
      <formula>OR($J$38="育休中",$J$38="退職済")</formula>
    </cfRule>
  </conditionalFormatting>
  <conditionalFormatting sqref="L41:M43">
    <cfRule type="expression" dxfId="4" priority="5">
      <formula>OR($J$41="育休中",$J$41="退職済")</formula>
    </cfRule>
  </conditionalFormatting>
  <conditionalFormatting sqref="L44:M46">
    <cfRule type="expression" dxfId="3" priority="4">
      <formula>OR($J$44="育休中",$J$44="退職済")</formula>
    </cfRule>
  </conditionalFormatting>
  <conditionalFormatting sqref="L47:M49">
    <cfRule type="expression" dxfId="2" priority="3">
      <formula>OR($J$47="育休中",$J$47="退職済")</formula>
    </cfRule>
  </conditionalFormatting>
  <conditionalFormatting sqref="L50:M52">
    <cfRule type="expression" dxfId="1" priority="2">
      <formula>OR($J$50="育休中",$J$50="退職済")</formula>
    </cfRule>
  </conditionalFormatting>
  <conditionalFormatting sqref="L11:M13">
    <cfRule type="expression" dxfId="0" priority="1">
      <formula>OR($J$11="育休中",$J$11="退職済")</formula>
    </cfRule>
  </conditionalFormatting>
  <dataValidations count="6">
    <dataValidation type="list" allowBlank="1" showDropDown="0" showInputMessage="1" showErrorMessage="1" sqref="F50 F47 F44 F41 F38 F35 F32 F29 F26 F23 F20 F17 F11 F8 F14">
      <formula1>"幼稚園一種,幼稚園二種,養護教諭,小学校教諭"</formula1>
    </dataValidation>
    <dataValidation type="list" allowBlank="1" showDropDown="0" showInputMessage="1" showErrorMessage="1" sqref="E8:E52">
      <formula1>"○"</formula1>
    </dataValidation>
    <dataValidation type="list" allowBlank="1" showDropDown="0" showInputMessage="1" showErrorMessage="1" sqref="J8:J52">
      <formula1>"常勤,その他,育休中,退職済"</formula1>
    </dataValidation>
    <dataValidation type="list" allowBlank="1" showDropDown="0" showInputMessage="1" showErrorMessage="1" sqref="L8:L52">
      <formula1>"3,3.25,3.5,3.75,4,4.25,4.5,4.75,5,5.25,5.5,5.75,6,6.25,6.5,6.75,7,7.25,7.5,7.75,8,8.25,8.5,8.75,9"</formula1>
    </dataValidation>
    <dataValidation type="list" allowBlank="1" showDropDown="0" showInputMessage="1" showErrorMessage="1" sqref="M8:M52">
      <formula1>"1,2,3,4,5,6,7,8,9,10,11,12,13,14,15,16,17,18,19,20,21,22,23,24,25,26,27,28,29,30,31"</formula1>
    </dataValidation>
    <dataValidation type="list" allowBlank="1" showDropDown="0" showInputMessage="1" showErrorMessage="1" sqref="B8:B52">
      <formula1>$B$54:$B$67</formula1>
    </dataValidation>
  </dataValidations>
  <pageMargins left="0.40999999999999992" right="0.17" top="0.5" bottom="0.2" header="0.23" footer="0.19685039370078738"/>
  <pageSetup paperSize="9" scale="82" firstPageNumber="7" fitToWidth="1" fitToHeight="1" orientation="landscape" usePrinterDefaults="1" useFirstPageNumber="1" r:id="rId1"/>
  <headerFooter alignWithMargins="0">
    <oddHeader xml:space="preserve">&amp;C
</oddHeader>
    <oddFooter>&amp;C- &amp;P -</oddFooter>
  </headerFooter>
  <rowBreaks count="1" manualBreakCount="1">
    <brk id="52" max="255" man="1"/>
  </rowBreaks>
  <colBreaks count="1" manualBreakCount="1">
    <brk id="15" max="50"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P1~２こども園職員配置</vt:lpstr>
      <vt:lpstr>P3こども園面積</vt:lpstr>
      <vt:lpstr>P4こども園職員調書</vt:lpstr>
      <vt:lpstr>P5こども園職員調書 (2)</vt:lpstr>
      <vt:lpstr>P6こども園職員調書 (3)</vt:lpstr>
      <vt:lpstr>P7こども園職員調書 (4)</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ｙｕｋｉｏ ｉｋｅｄａ</dc:creator>
  <cp:lastModifiedBy>酒井　直行</cp:lastModifiedBy>
  <cp:lastPrinted>2021-06-10T00:52:31Z</cp:lastPrinted>
  <dcterms:created xsi:type="dcterms:W3CDTF">2000-04-17T08:14:24Z</dcterms:created>
  <dcterms:modified xsi:type="dcterms:W3CDTF">2024-12-20T04:55:04Z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2.1.7.0</vt:lpwstr>
      <vt:lpwstr>3.1.7.0</vt:lpwstr>
    </vt:vector>
  </property>
  <property fmtid="{DCFEDD21-7773-49B2-8022-6FC58DB5260B}" pid="3" name="LastSavedVersion">
    <vt:lpwstr>3.1.7.0</vt:lpwstr>
  </property>
  <property fmtid="{DCFEDD21-7773-49B2-8022-6FC58DB5260B}" pid="4" name="LastSavedDate">
    <vt:filetime>2024-12-20T04:55:04Z</vt:filetime>
  </property>
</Properties>
</file>